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marab\Desktop\"/>
    </mc:Choice>
  </mc:AlternateContent>
  <bookViews>
    <workbookView xWindow="6795" yWindow="1260" windowWidth="19155" windowHeight="10785"/>
  </bookViews>
  <sheets>
    <sheet name="KUP 1" sheetId="13" r:id="rId1"/>
    <sheet name="KUP 2" sheetId="14" r:id="rId2"/>
    <sheet name="KUP 3" sheetId="15" r:id="rId3"/>
    <sheet name="KUP 4" sheetId="10" r:id="rId4"/>
    <sheet name="KUP 5" sheetId="11" r:id="rId5"/>
    <sheet name="KUP 6" sheetId="12" r:id="rId6"/>
    <sheet name="KUP 7" sheetId="7" r:id="rId7"/>
    <sheet name="ANKETIRANJE ŠTUDENTOV" sheetId="9" state="hidden" r:id="rId8"/>
  </sheets>
  <definedNames>
    <definedName name="_Hlk314738567" localSheetId="7">'ANKETIRANJE ŠTUDENTOV'!#REF!</definedName>
    <definedName name="_xlnm.Print_Titles" localSheetId="0">'KUP 1'!$A:$ER,'KUP 1'!$4:$7</definedName>
    <definedName name="_xlnm.Print_Titles" localSheetId="2">'KUP 3'!$A:$A,'KUP 3'!$5:$7</definedName>
    <definedName name="_xlnm.Print_Titles" localSheetId="3">'KUP 4'!$A:$A,'KUP 4'!$4:$5</definedName>
    <definedName name="_xlnm.Print_Titles" localSheetId="4">'KUP 5'!$A:$A,'KUP 5'!$4:$6</definedName>
    <definedName name="_xlnm.Print_Titles" localSheetId="5">'KUP 6'!$4:$4</definedName>
  </definedNames>
  <calcPr calcId="152511"/>
</workbook>
</file>

<file path=xl/calcChain.xml><?xml version="1.0" encoding="utf-8"?>
<calcChain xmlns="http://schemas.openxmlformats.org/spreadsheetml/2006/main">
  <c r="BI9" i="13" l="1"/>
  <c r="J153" i="15" l="1"/>
  <c r="G153" i="15"/>
  <c r="D153" i="15"/>
  <c r="AJ151" i="15"/>
  <c r="AI151" i="15"/>
  <c r="AG151" i="15"/>
  <c r="AF151" i="15"/>
  <c r="AD151" i="15"/>
  <c r="AC151" i="15"/>
  <c r="AB151" i="15"/>
  <c r="AH151" i="15" s="1"/>
  <c r="Y151" i="15"/>
  <c r="V151" i="15"/>
  <c r="S151" i="15"/>
  <c r="R151" i="15"/>
  <c r="Q151" i="15"/>
  <c r="O151" i="15"/>
  <c r="N151" i="15"/>
  <c r="L151" i="15"/>
  <c r="K151" i="15"/>
  <c r="J151" i="15"/>
  <c r="P151" i="15" s="1"/>
  <c r="G151" i="15"/>
  <c r="M151" i="15" s="1"/>
  <c r="D151" i="15"/>
  <c r="AI150" i="15"/>
  <c r="AB150" i="15"/>
  <c r="AH150" i="15" s="1"/>
  <c r="AA150" i="15"/>
  <c r="AJ150" i="15" s="1"/>
  <c r="Z150" i="15"/>
  <c r="AF150" i="15" s="1"/>
  <c r="X150" i="15"/>
  <c r="AD150" i="15" s="1"/>
  <c r="W150" i="15"/>
  <c r="AC150" i="15" s="1"/>
  <c r="V150" i="15"/>
  <c r="U150" i="15"/>
  <c r="T150" i="15"/>
  <c r="Q150" i="15"/>
  <c r="M150" i="15"/>
  <c r="J150" i="15"/>
  <c r="P150" i="15" s="1"/>
  <c r="I150" i="15"/>
  <c r="R150" i="15" s="1"/>
  <c r="H150" i="15"/>
  <c r="N150" i="15" s="1"/>
  <c r="G150" i="15"/>
  <c r="S150" i="15" s="1"/>
  <c r="F150" i="15"/>
  <c r="L150" i="15" s="1"/>
  <c r="E150" i="15"/>
  <c r="K150" i="15" s="1"/>
  <c r="D150" i="15"/>
  <c r="C150" i="15"/>
  <c r="B150" i="15"/>
  <c r="AJ149" i="15"/>
  <c r="AI149" i="15"/>
  <c r="AG149" i="15"/>
  <c r="AF149" i="15"/>
  <c r="AD149" i="15"/>
  <c r="AC149" i="15"/>
  <c r="AB149" i="15"/>
  <c r="Y149" i="15"/>
  <c r="V149" i="15"/>
  <c r="R149" i="15"/>
  <c r="Q149" i="15"/>
  <c r="O149" i="15"/>
  <c r="N149" i="15"/>
  <c r="L149" i="15"/>
  <c r="K149" i="15"/>
  <c r="J149" i="15"/>
  <c r="G149" i="15"/>
  <c r="D149" i="15"/>
  <c r="D147" i="15" s="1"/>
  <c r="AJ148" i="15"/>
  <c r="AI148" i="15"/>
  <c r="AG148" i="15"/>
  <c r="AF148" i="15"/>
  <c r="AD148" i="15"/>
  <c r="AC148" i="15"/>
  <c r="AB148" i="15"/>
  <c r="Y148" i="15"/>
  <c r="V148" i="15"/>
  <c r="R148" i="15"/>
  <c r="Q148" i="15"/>
  <c r="O148" i="15"/>
  <c r="N148" i="15"/>
  <c r="L148" i="15"/>
  <c r="K148" i="15"/>
  <c r="J148" i="15"/>
  <c r="G148" i="15"/>
  <c r="M148" i="15" s="1"/>
  <c r="D148" i="15"/>
  <c r="AI147" i="15"/>
  <c r="AA147" i="15"/>
  <c r="Z147" i="15"/>
  <c r="X147" i="15"/>
  <c r="AD147" i="15" s="1"/>
  <c r="W147" i="15"/>
  <c r="V147" i="15"/>
  <c r="U147" i="15"/>
  <c r="T147" i="15"/>
  <c r="I147" i="15"/>
  <c r="R147" i="15" s="1"/>
  <c r="H147" i="15"/>
  <c r="G147" i="15"/>
  <c r="F147" i="15"/>
  <c r="E147" i="15"/>
  <c r="K147" i="15" s="1"/>
  <c r="C147" i="15"/>
  <c r="B147" i="15"/>
  <c r="AJ146" i="15"/>
  <c r="AI146" i="15"/>
  <c r="AG146" i="15"/>
  <c r="AF146" i="15"/>
  <c r="AD146" i="15"/>
  <c r="AC146" i="15"/>
  <c r="AB146" i="15"/>
  <c r="Y146" i="15"/>
  <c r="V146" i="15"/>
  <c r="R146" i="15"/>
  <c r="Q146" i="15"/>
  <c r="O146" i="15"/>
  <c r="N146" i="15"/>
  <c r="L146" i="15"/>
  <c r="K146" i="15"/>
  <c r="J146" i="15"/>
  <c r="G146" i="15"/>
  <c r="D146" i="15"/>
  <c r="AJ145" i="15"/>
  <c r="AI145" i="15"/>
  <c r="AG145" i="15"/>
  <c r="AF145" i="15"/>
  <c r="AD145" i="15"/>
  <c r="AC145" i="15"/>
  <c r="AB145" i="15"/>
  <c r="Y145" i="15"/>
  <c r="AK145" i="15" s="1"/>
  <c r="V145" i="15"/>
  <c r="R145" i="15"/>
  <c r="Q145" i="15"/>
  <c r="O145" i="15"/>
  <c r="N145" i="15"/>
  <c r="L145" i="15"/>
  <c r="K145" i="15"/>
  <c r="J145" i="15"/>
  <c r="G145" i="15"/>
  <c r="M145" i="15" s="1"/>
  <c r="D145" i="15"/>
  <c r="AJ144" i="15"/>
  <c r="AI144" i="15"/>
  <c r="AG144" i="15"/>
  <c r="AF144" i="15"/>
  <c r="AD144" i="15"/>
  <c r="AC144" i="15"/>
  <c r="AB144" i="15"/>
  <c r="Y144" i="15"/>
  <c r="V144" i="15"/>
  <c r="R144" i="15"/>
  <c r="Q144" i="15"/>
  <c r="O144" i="15"/>
  <c r="N144" i="15"/>
  <c r="L144" i="15"/>
  <c r="K144" i="15"/>
  <c r="J144" i="15"/>
  <c r="G144" i="15"/>
  <c r="D144" i="15"/>
  <c r="D142" i="15" s="1"/>
  <c r="AJ143" i="15"/>
  <c r="AI143" i="15"/>
  <c r="AG143" i="15"/>
  <c r="AF143" i="15"/>
  <c r="AD143" i="15"/>
  <c r="AC143" i="15"/>
  <c r="AB143" i="15"/>
  <c r="Y143" i="15"/>
  <c r="V143" i="15"/>
  <c r="R143" i="15"/>
  <c r="Q143" i="15"/>
  <c r="O143" i="15"/>
  <c r="N143" i="15"/>
  <c r="L143" i="15"/>
  <c r="K143" i="15"/>
  <c r="J143" i="15"/>
  <c r="G143" i="15"/>
  <c r="M143" i="15" s="1"/>
  <c r="D143" i="15"/>
  <c r="AI142" i="15"/>
  <c r="AA142" i="15"/>
  <c r="Z142" i="15"/>
  <c r="X142" i="15"/>
  <c r="AD142" i="15" s="1"/>
  <c r="W142" i="15"/>
  <c r="V142" i="15"/>
  <c r="U142" i="15"/>
  <c r="T142" i="15"/>
  <c r="T131" i="15" s="1"/>
  <c r="I142" i="15"/>
  <c r="R142" i="15" s="1"/>
  <c r="H142" i="15"/>
  <c r="G142" i="15"/>
  <c r="F142" i="15"/>
  <c r="E142" i="15"/>
  <c r="K142" i="15" s="1"/>
  <c r="C142" i="15"/>
  <c r="C131" i="15" s="1"/>
  <c r="B142" i="15"/>
  <c r="AJ141" i="15"/>
  <c r="AI141" i="15"/>
  <c r="AG141" i="15"/>
  <c r="AF141" i="15"/>
  <c r="AD141" i="15"/>
  <c r="AC141" i="15"/>
  <c r="AB141" i="15"/>
  <c r="Y141" i="15"/>
  <c r="V141" i="15"/>
  <c r="V140" i="15" s="1"/>
  <c r="R141" i="15"/>
  <c r="Q141" i="15"/>
  <c r="O141" i="15"/>
  <c r="N141" i="15"/>
  <c r="L141" i="15"/>
  <c r="K141" i="15"/>
  <c r="J141" i="15"/>
  <c r="G141" i="15"/>
  <c r="D141" i="15"/>
  <c r="D140" i="15" s="1"/>
  <c r="AB140" i="15"/>
  <c r="AH140" i="15" s="1"/>
  <c r="AA140" i="15"/>
  <c r="Z140" i="15"/>
  <c r="X140" i="15"/>
  <c r="W140" i="15"/>
  <c r="U140" i="15"/>
  <c r="U131" i="15" s="1"/>
  <c r="T140" i="15"/>
  <c r="Q140" i="15"/>
  <c r="I140" i="15"/>
  <c r="H140" i="15"/>
  <c r="G140" i="15"/>
  <c r="F140" i="15"/>
  <c r="L140" i="15" s="1"/>
  <c r="E140" i="15"/>
  <c r="C140" i="15"/>
  <c r="B140" i="15"/>
  <c r="AJ139" i="15"/>
  <c r="AI139" i="15"/>
  <c r="AG139" i="15"/>
  <c r="AF139" i="15"/>
  <c r="AD139" i="15"/>
  <c r="AC139" i="15"/>
  <c r="AB139" i="15"/>
  <c r="Y139" i="15"/>
  <c r="AK139" i="15" s="1"/>
  <c r="V139" i="15"/>
  <c r="S139" i="15"/>
  <c r="R139" i="15"/>
  <c r="Q139" i="15"/>
  <c r="O139" i="15"/>
  <c r="N139" i="15"/>
  <c r="L139" i="15"/>
  <c r="K139" i="15"/>
  <c r="J139" i="15"/>
  <c r="D139" i="15"/>
  <c r="M139" i="15" s="1"/>
  <c r="AJ138" i="15"/>
  <c r="AI138" i="15"/>
  <c r="AG138" i="15"/>
  <c r="AF138" i="15"/>
  <c r="AD138" i="15"/>
  <c r="AC138" i="15"/>
  <c r="AB138" i="15"/>
  <c r="Y138" i="15"/>
  <c r="V138" i="15"/>
  <c r="R138" i="15"/>
  <c r="Q138" i="15"/>
  <c r="O138" i="15"/>
  <c r="N138" i="15"/>
  <c r="L138" i="15"/>
  <c r="K138" i="15"/>
  <c r="J138" i="15"/>
  <c r="G138" i="15"/>
  <c r="D138" i="15"/>
  <c r="AJ137" i="15"/>
  <c r="AI137" i="15"/>
  <c r="AG137" i="15"/>
  <c r="AF137" i="15"/>
  <c r="AD137" i="15"/>
  <c r="AC137" i="15"/>
  <c r="AB137" i="15"/>
  <c r="Y137" i="15"/>
  <c r="V137" i="15"/>
  <c r="R137" i="15"/>
  <c r="Q137" i="15"/>
  <c r="O137" i="15"/>
  <c r="N137" i="15"/>
  <c r="L137" i="15"/>
  <c r="K137" i="15"/>
  <c r="J137" i="15"/>
  <c r="G137" i="15"/>
  <c r="D137" i="15"/>
  <c r="AJ136" i="15"/>
  <c r="AI136" i="15"/>
  <c r="AG136" i="15"/>
  <c r="AF136" i="15"/>
  <c r="AD136" i="15"/>
  <c r="AC136" i="15"/>
  <c r="AB136" i="15"/>
  <c r="Y136" i="15"/>
  <c r="V136" i="15"/>
  <c r="R136" i="15"/>
  <c r="Q136" i="15"/>
  <c r="O136" i="15"/>
  <c r="N136" i="15"/>
  <c r="L136" i="15"/>
  <c r="K136" i="15"/>
  <c r="J136" i="15"/>
  <c r="G136" i="15"/>
  <c r="D136" i="15"/>
  <c r="AJ135" i="15"/>
  <c r="AI135" i="15"/>
  <c r="AG135" i="15"/>
  <c r="AF135" i="15"/>
  <c r="AD135" i="15"/>
  <c r="AC135" i="15"/>
  <c r="AB135" i="15"/>
  <c r="Y135" i="15"/>
  <c r="V135" i="15"/>
  <c r="R135" i="15"/>
  <c r="Q135" i="15"/>
  <c r="O135" i="15"/>
  <c r="N135" i="15"/>
  <c r="L135" i="15"/>
  <c r="K135" i="15"/>
  <c r="J135" i="15"/>
  <c r="G135" i="15"/>
  <c r="D135" i="15"/>
  <c r="AJ134" i="15"/>
  <c r="AI134" i="15"/>
  <c r="AG134" i="15"/>
  <c r="AF134" i="15"/>
  <c r="AD134" i="15"/>
  <c r="AC134" i="15"/>
  <c r="AB134" i="15"/>
  <c r="Y134" i="15"/>
  <c r="V134" i="15"/>
  <c r="V132" i="15" s="1"/>
  <c r="V131" i="15" s="1"/>
  <c r="R134" i="15"/>
  <c r="Q134" i="15"/>
  <c r="O134" i="15"/>
  <c r="N134" i="15"/>
  <c r="L134" i="15"/>
  <c r="K134" i="15"/>
  <c r="J134" i="15"/>
  <c r="D134" i="15"/>
  <c r="M134" i="15" s="1"/>
  <c r="AJ133" i="15"/>
  <c r="AI133" i="15"/>
  <c r="AG133" i="15"/>
  <c r="AF133" i="15"/>
  <c r="AD133" i="15"/>
  <c r="AC133" i="15"/>
  <c r="AB133" i="15"/>
  <c r="Y133" i="15"/>
  <c r="V133" i="15"/>
  <c r="R133" i="15"/>
  <c r="Q133" i="15"/>
  <c r="O133" i="15"/>
  <c r="N133" i="15"/>
  <c r="L133" i="15"/>
  <c r="K133" i="15"/>
  <c r="J133" i="15"/>
  <c r="D133" i="15"/>
  <c r="M133" i="15" s="1"/>
  <c r="AJ132" i="15"/>
  <c r="AA132" i="15"/>
  <c r="AG132" i="15" s="1"/>
  <c r="Z132" i="15"/>
  <c r="X132" i="15"/>
  <c r="AD132" i="15" s="1"/>
  <c r="W132" i="15"/>
  <c r="U132" i="15"/>
  <c r="T132" i="15"/>
  <c r="J132" i="15"/>
  <c r="I132" i="15"/>
  <c r="H132" i="15"/>
  <c r="G132" i="15"/>
  <c r="F132" i="15"/>
  <c r="E132" i="15"/>
  <c r="D132" i="15"/>
  <c r="C132" i="15"/>
  <c r="B132" i="15"/>
  <c r="B131" i="15" s="1"/>
  <c r="I131" i="15"/>
  <c r="AJ130" i="15"/>
  <c r="AI130" i="15"/>
  <c r="AG130" i="15"/>
  <c r="AF130" i="15"/>
  <c r="AD130" i="15"/>
  <c r="AC130" i="15"/>
  <c r="AB130" i="15"/>
  <c r="AK130" i="15" s="1"/>
  <c r="Y130" i="15"/>
  <c r="V130" i="15"/>
  <c r="R130" i="15"/>
  <c r="Q130" i="15"/>
  <c r="O130" i="15"/>
  <c r="N130" i="15"/>
  <c r="L130" i="15"/>
  <c r="K130" i="15"/>
  <c r="J130" i="15"/>
  <c r="G130" i="15"/>
  <c r="S130" i="15" s="1"/>
  <c r="D130" i="15"/>
  <c r="AJ129" i="15"/>
  <c r="AI129" i="15"/>
  <c r="AG129" i="15"/>
  <c r="AF129" i="15"/>
  <c r="AD129" i="15"/>
  <c r="AC129" i="15"/>
  <c r="AB129" i="15"/>
  <c r="Y129" i="15"/>
  <c r="AE129" i="15" s="1"/>
  <c r="V129" i="15"/>
  <c r="R129" i="15"/>
  <c r="Q129" i="15"/>
  <c r="O129" i="15"/>
  <c r="N129" i="15"/>
  <c r="L129" i="15"/>
  <c r="K129" i="15"/>
  <c r="J129" i="15"/>
  <c r="G129" i="15"/>
  <c r="D129" i="15"/>
  <c r="AJ128" i="15"/>
  <c r="AI128" i="15"/>
  <c r="AG128" i="15"/>
  <c r="AF128" i="15"/>
  <c r="AD128" i="15"/>
  <c r="AC128" i="15"/>
  <c r="AB128" i="15"/>
  <c r="AK128" i="15" s="1"/>
  <c r="Y128" i="15"/>
  <c r="V128" i="15"/>
  <c r="V127" i="15" s="1"/>
  <c r="R128" i="15"/>
  <c r="Q128" i="15"/>
  <c r="O128" i="15"/>
  <c r="N128" i="15"/>
  <c r="L128" i="15"/>
  <c r="K128" i="15"/>
  <c r="J128" i="15"/>
  <c r="G128" i="15"/>
  <c r="S128" i="15" s="1"/>
  <c r="D128" i="15"/>
  <c r="AA127" i="15"/>
  <c r="Z127" i="15"/>
  <c r="Y127" i="15"/>
  <c r="X127" i="15"/>
  <c r="W127" i="15"/>
  <c r="AI127" i="15" s="1"/>
  <c r="U127" i="15"/>
  <c r="T127" i="15"/>
  <c r="J127" i="15"/>
  <c r="I127" i="15"/>
  <c r="H127" i="15"/>
  <c r="F127" i="15"/>
  <c r="E127" i="15"/>
  <c r="D127" i="15"/>
  <c r="C127" i="15"/>
  <c r="B127" i="15"/>
  <c r="AK126" i="15"/>
  <c r="AJ126" i="15"/>
  <c r="AI126" i="15"/>
  <c r="AG126" i="15"/>
  <c r="AF126" i="15"/>
  <c r="AD126" i="15"/>
  <c r="AC126" i="15"/>
  <c r="AB126" i="15"/>
  <c r="AH126" i="15" s="1"/>
  <c r="Y126" i="15"/>
  <c r="AE126" i="15" s="1"/>
  <c r="V126" i="15"/>
  <c r="R126" i="15"/>
  <c r="Q126" i="15"/>
  <c r="O126" i="15"/>
  <c r="N126" i="15"/>
  <c r="L126" i="15"/>
  <c r="K126" i="15"/>
  <c r="J126" i="15"/>
  <c r="P126" i="15" s="1"/>
  <c r="G126" i="15"/>
  <c r="S126" i="15" s="1"/>
  <c r="D126" i="15"/>
  <c r="AK125" i="15"/>
  <c r="AJ125" i="15"/>
  <c r="AI125" i="15"/>
  <c r="AG125" i="15"/>
  <c r="AF125" i="15"/>
  <c r="AD125" i="15"/>
  <c r="AC125" i="15"/>
  <c r="AB125" i="15"/>
  <c r="AH125" i="15" s="1"/>
  <c r="Y125" i="15"/>
  <c r="AE125" i="15" s="1"/>
  <c r="V125" i="15"/>
  <c r="R125" i="15"/>
  <c r="Q125" i="15"/>
  <c r="O125" i="15"/>
  <c r="N125" i="15"/>
  <c r="L125" i="15"/>
  <c r="K125" i="15"/>
  <c r="J125" i="15"/>
  <c r="P125" i="15" s="1"/>
  <c r="G125" i="15"/>
  <c r="S125" i="15" s="1"/>
  <c r="D125" i="15"/>
  <c r="AK124" i="15"/>
  <c r="AB124" i="15"/>
  <c r="AH124" i="15" s="1"/>
  <c r="AA124" i="15"/>
  <c r="Z124" i="15"/>
  <c r="AF124" i="15" s="1"/>
  <c r="Y124" i="15"/>
  <c r="AE124" i="15" s="1"/>
  <c r="X124" i="15"/>
  <c r="W124" i="15"/>
  <c r="V124" i="15"/>
  <c r="U124" i="15"/>
  <c r="T124" i="15"/>
  <c r="J124" i="15"/>
  <c r="P124" i="15" s="1"/>
  <c r="I124" i="15"/>
  <c r="H124" i="15"/>
  <c r="N124" i="15" s="1"/>
  <c r="G124" i="15"/>
  <c r="F124" i="15"/>
  <c r="E124" i="15"/>
  <c r="Q124" i="15" s="1"/>
  <c r="D124" i="15"/>
  <c r="C124" i="15"/>
  <c r="B124" i="15"/>
  <c r="AJ123" i="15"/>
  <c r="AI123" i="15"/>
  <c r="AG123" i="15"/>
  <c r="AF123" i="15"/>
  <c r="AD123" i="15"/>
  <c r="AC123" i="15"/>
  <c r="AB123" i="15"/>
  <c r="Y123" i="15"/>
  <c r="V123" i="15"/>
  <c r="R123" i="15"/>
  <c r="Q123" i="15"/>
  <c r="O123" i="15"/>
  <c r="N123" i="15"/>
  <c r="L123" i="15"/>
  <c r="K123" i="15"/>
  <c r="J123" i="15"/>
  <c r="G123" i="15"/>
  <c r="S123" i="15" s="1"/>
  <c r="D123" i="15"/>
  <c r="AJ122" i="15"/>
  <c r="AI122" i="15"/>
  <c r="AG122" i="15"/>
  <c r="AF122" i="15"/>
  <c r="AD122" i="15"/>
  <c r="AC122" i="15"/>
  <c r="AB122" i="15"/>
  <c r="Y122" i="15"/>
  <c r="AE122" i="15" s="1"/>
  <c r="V122" i="15"/>
  <c r="R122" i="15"/>
  <c r="Q122" i="15"/>
  <c r="O122" i="15"/>
  <c r="N122" i="15"/>
  <c r="L122" i="15"/>
  <c r="K122" i="15"/>
  <c r="J122" i="15"/>
  <c r="G122" i="15"/>
  <c r="D122" i="15"/>
  <c r="AJ121" i="15"/>
  <c r="AI121" i="15"/>
  <c r="AG121" i="15"/>
  <c r="AF121" i="15"/>
  <c r="AD121" i="15"/>
  <c r="AC121" i="15"/>
  <c r="AB121" i="15"/>
  <c r="Y121" i="15"/>
  <c r="V121" i="15"/>
  <c r="R121" i="15"/>
  <c r="Q121" i="15"/>
  <c r="O121" i="15"/>
  <c r="N121" i="15"/>
  <c r="L121" i="15"/>
  <c r="K121" i="15"/>
  <c r="J121" i="15"/>
  <c r="G121" i="15"/>
  <c r="S121" i="15" s="1"/>
  <c r="D121" i="15"/>
  <c r="AJ120" i="15"/>
  <c r="AI120" i="15"/>
  <c r="AG120" i="15"/>
  <c r="AF120" i="15"/>
  <c r="AD120" i="15"/>
  <c r="AC120" i="15"/>
  <c r="AB120" i="15"/>
  <c r="Y120" i="15"/>
  <c r="V120" i="15"/>
  <c r="R120" i="15"/>
  <c r="Q120" i="15"/>
  <c r="O120" i="15"/>
  <c r="N120" i="15"/>
  <c r="L120" i="15"/>
  <c r="K120" i="15"/>
  <c r="J120" i="15"/>
  <c r="G120" i="15"/>
  <c r="D120" i="15"/>
  <c r="AB119" i="15"/>
  <c r="R119" i="15"/>
  <c r="Q119" i="15"/>
  <c r="O119" i="15"/>
  <c r="N119" i="15"/>
  <c r="L119" i="15"/>
  <c r="K119" i="15"/>
  <c r="J119" i="15"/>
  <c r="G119" i="15"/>
  <c r="D119" i="15"/>
  <c r="AJ118" i="15"/>
  <c r="AI118" i="15"/>
  <c r="AG118" i="15"/>
  <c r="AF118" i="15"/>
  <c r="AD118" i="15"/>
  <c r="AC118" i="15"/>
  <c r="AB118" i="15"/>
  <c r="Y118" i="15"/>
  <c r="V118" i="15"/>
  <c r="R118" i="15"/>
  <c r="Q118" i="15"/>
  <c r="O118" i="15"/>
  <c r="N118" i="15"/>
  <c r="L118" i="15"/>
  <c r="K118" i="15"/>
  <c r="J118" i="15"/>
  <c r="G118" i="15"/>
  <c r="D118" i="15"/>
  <c r="AJ117" i="15"/>
  <c r="AI117" i="15"/>
  <c r="AG117" i="15"/>
  <c r="AF117" i="15"/>
  <c r="AD117" i="15"/>
  <c r="AC117" i="15"/>
  <c r="AB117" i="15"/>
  <c r="Y117" i="15"/>
  <c r="V117" i="15"/>
  <c r="V116" i="15" s="1"/>
  <c r="R117" i="15"/>
  <c r="Q117" i="15"/>
  <c r="O117" i="15"/>
  <c r="N117" i="15"/>
  <c r="L117" i="15"/>
  <c r="K117" i="15"/>
  <c r="J117" i="15"/>
  <c r="G117" i="15"/>
  <c r="D117" i="15"/>
  <c r="AA116" i="15"/>
  <c r="AG116" i="15" s="1"/>
  <c r="Z116" i="15"/>
  <c r="Y116" i="15"/>
  <c r="AE116" i="15" s="1"/>
  <c r="X116" i="15"/>
  <c r="W116" i="15"/>
  <c r="U116" i="15"/>
  <c r="T116" i="15"/>
  <c r="J116" i="15"/>
  <c r="I116" i="15"/>
  <c r="H116" i="15"/>
  <c r="N116" i="15" s="1"/>
  <c r="G116" i="15"/>
  <c r="F116" i="15"/>
  <c r="L116" i="15" s="1"/>
  <c r="E116" i="15"/>
  <c r="D116" i="15"/>
  <c r="C116" i="15"/>
  <c r="B116" i="15"/>
  <c r="Z115" i="15"/>
  <c r="X115" i="15"/>
  <c r="W115" i="15"/>
  <c r="U115" i="15"/>
  <c r="T115" i="15"/>
  <c r="I115" i="15"/>
  <c r="F115" i="15"/>
  <c r="R115" i="15" s="1"/>
  <c r="E115" i="15"/>
  <c r="D115" i="15"/>
  <c r="C115" i="15"/>
  <c r="B115" i="15"/>
  <c r="AJ114" i="15"/>
  <c r="AI114" i="15"/>
  <c r="AG114" i="15"/>
  <c r="AF114" i="15"/>
  <c r="AD114" i="15"/>
  <c r="AC114" i="15"/>
  <c r="AB114" i="15"/>
  <c r="Y114" i="15"/>
  <c r="Y106" i="15" s="1"/>
  <c r="AE106" i="15" s="1"/>
  <c r="V114" i="15"/>
  <c r="R114" i="15"/>
  <c r="Q114" i="15"/>
  <c r="O114" i="15"/>
  <c r="N114" i="15"/>
  <c r="L114" i="15"/>
  <c r="K114" i="15"/>
  <c r="J114" i="15"/>
  <c r="G114" i="15"/>
  <c r="D114" i="15"/>
  <c r="AJ113" i="15"/>
  <c r="AI113" i="15"/>
  <c r="AG113" i="15"/>
  <c r="AF113" i="15"/>
  <c r="AD113" i="15"/>
  <c r="AC113" i="15"/>
  <c r="AB113" i="15"/>
  <c r="Y113" i="15"/>
  <c r="V113" i="15"/>
  <c r="R113" i="15"/>
  <c r="Q113" i="15"/>
  <c r="O113" i="15"/>
  <c r="N113" i="15"/>
  <c r="L113" i="15"/>
  <c r="K113" i="15"/>
  <c r="J113" i="15"/>
  <c r="G113" i="15"/>
  <c r="D113" i="15"/>
  <c r="AJ112" i="15"/>
  <c r="AI112" i="15"/>
  <c r="AG112" i="15"/>
  <c r="AF112" i="15"/>
  <c r="AD112" i="15"/>
  <c r="AC112" i="15"/>
  <c r="AB112" i="15"/>
  <c r="Y112" i="15"/>
  <c r="V112" i="15"/>
  <c r="R112" i="15"/>
  <c r="Q112" i="15"/>
  <c r="O112" i="15"/>
  <c r="N112" i="15"/>
  <c r="L112" i="15"/>
  <c r="K112" i="15"/>
  <c r="J112" i="15"/>
  <c r="G112" i="15"/>
  <c r="D112" i="15"/>
  <c r="AJ111" i="15"/>
  <c r="AI111" i="15"/>
  <c r="AG111" i="15"/>
  <c r="AF111" i="15"/>
  <c r="AD111" i="15"/>
  <c r="AC111" i="15"/>
  <c r="AB111" i="15"/>
  <c r="Y111" i="15"/>
  <c r="V111" i="15"/>
  <c r="R111" i="15"/>
  <c r="Q111" i="15"/>
  <c r="O111" i="15"/>
  <c r="N111" i="15"/>
  <c r="L111" i="15"/>
  <c r="K111" i="15"/>
  <c r="J111" i="15"/>
  <c r="G111" i="15"/>
  <c r="D111" i="15"/>
  <c r="AJ110" i="15"/>
  <c r="AI110" i="15"/>
  <c r="AG110" i="15"/>
  <c r="AF110" i="15"/>
  <c r="AD110" i="15"/>
  <c r="AC110" i="15"/>
  <c r="AB110" i="15"/>
  <c r="Y110" i="15"/>
  <c r="V110" i="15"/>
  <c r="R110" i="15"/>
  <c r="Q110" i="15"/>
  <c r="O110" i="15"/>
  <c r="N110" i="15"/>
  <c r="L110" i="15"/>
  <c r="K110" i="15"/>
  <c r="J110" i="15"/>
  <c r="G110" i="15"/>
  <c r="D110" i="15"/>
  <c r="AJ109" i="15"/>
  <c r="AI109" i="15"/>
  <c r="AG109" i="15"/>
  <c r="AF109" i="15"/>
  <c r="AD109" i="15"/>
  <c r="AC109" i="15"/>
  <c r="AB109" i="15"/>
  <c r="Y109" i="15"/>
  <c r="V109" i="15"/>
  <c r="R109" i="15"/>
  <c r="Q109" i="15"/>
  <c r="O109" i="15"/>
  <c r="N109" i="15"/>
  <c r="L109" i="15"/>
  <c r="K109" i="15"/>
  <c r="J109" i="15"/>
  <c r="G109" i="15"/>
  <c r="D109" i="15"/>
  <c r="AJ108" i="15"/>
  <c r="AI108" i="15"/>
  <c r="AG108" i="15"/>
  <c r="AF108" i="15"/>
  <c r="AD108" i="15"/>
  <c r="AC108" i="15"/>
  <c r="AB108" i="15"/>
  <c r="Y108" i="15"/>
  <c r="V108" i="15"/>
  <c r="R108" i="15"/>
  <c r="Q108" i="15"/>
  <c r="O108" i="15"/>
  <c r="N108" i="15"/>
  <c r="L108" i="15"/>
  <c r="K108" i="15"/>
  <c r="J108" i="15"/>
  <c r="G108" i="15"/>
  <c r="D108" i="15"/>
  <c r="AJ107" i="15"/>
  <c r="AI107" i="15"/>
  <c r="AG107" i="15"/>
  <c r="AF107" i="15"/>
  <c r="AD107" i="15"/>
  <c r="AC107" i="15"/>
  <c r="AB107" i="15"/>
  <c r="Y107" i="15"/>
  <c r="V107" i="15"/>
  <c r="V106" i="15" s="1"/>
  <c r="R107" i="15"/>
  <c r="Q107" i="15"/>
  <c r="O107" i="15"/>
  <c r="N107" i="15"/>
  <c r="L107" i="15"/>
  <c r="K107" i="15"/>
  <c r="J107" i="15"/>
  <c r="G107" i="15"/>
  <c r="D107" i="15"/>
  <c r="AA106" i="15"/>
  <c r="Z106" i="15"/>
  <c r="X106" i="15"/>
  <c r="W106" i="15"/>
  <c r="U106" i="15"/>
  <c r="T106" i="15"/>
  <c r="J106" i="15"/>
  <c r="I106" i="15"/>
  <c r="H106" i="15"/>
  <c r="G106" i="15"/>
  <c r="F106" i="15"/>
  <c r="L106" i="15" s="1"/>
  <c r="E106" i="15"/>
  <c r="D106" i="15"/>
  <c r="C106" i="15"/>
  <c r="B106" i="15"/>
  <c r="AJ105" i="15"/>
  <c r="AI105" i="15"/>
  <c r="AG105" i="15"/>
  <c r="AF105" i="15"/>
  <c r="AD105" i="15"/>
  <c r="AC105" i="15"/>
  <c r="AB105" i="15"/>
  <c r="Y105" i="15"/>
  <c r="V105" i="15"/>
  <c r="R105" i="15"/>
  <c r="Q105" i="15"/>
  <c r="O105" i="15"/>
  <c r="N105" i="15"/>
  <c r="L105" i="15"/>
  <c r="K105" i="15"/>
  <c r="J105" i="15"/>
  <c r="G105" i="15"/>
  <c r="D105" i="15"/>
  <c r="AJ104" i="15"/>
  <c r="AI104" i="15"/>
  <c r="AG104" i="15"/>
  <c r="AF104" i="15"/>
  <c r="AD104" i="15"/>
  <c r="AC104" i="15"/>
  <c r="AB104" i="15"/>
  <c r="Y104" i="15"/>
  <c r="V104" i="15"/>
  <c r="R104" i="15"/>
  <c r="Q104" i="15"/>
  <c r="O104" i="15"/>
  <c r="N104" i="15"/>
  <c r="L104" i="15"/>
  <c r="K104" i="15"/>
  <c r="J104" i="15"/>
  <c r="G104" i="15"/>
  <c r="D104" i="15"/>
  <c r="AJ103" i="15"/>
  <c r="AI103" i="15"/>
  <c r="AG103" i="15"/>
  <c r="AF103" i="15"/>
  <c r="AD103" i="15"/>
  <c r="AC103" i="15"/>
  <c r="AB103" i="15"/>
  <c r="Y103" i="15"/>
  <c r="V103" i="15"/>
  <c r="R103" i="15"/>
  <c r="Q103" i="15"/>
  <c r="O103" i="15"/>
  <c r="N103" i="15"/>
  <c r="L103" i="15"/>
  <c r="K103" i="15"/>
  <c r="J103" i="15"/>
  <c r="G103" i="15"/>
  <c r="D103" i="15"/>
  <c r="AJ102" i="15"/>
  <c r="AI102" i="15"/>
  <c r="AG102" i="15"/>
  <c r="AF102" i="15"/>
  <c r="AD102" i="15"/>
  <c r="AC102" i="15"/>
  <c r="AB102" i="15"/>
  <c r="Y102" i="15"/>
  <c r="V102" i="15"/>
  <c r="R102" i="15"/>
  <c r="Q102" i="15"/>
  <c r="O102" i="15"/>
  <c r="N102" i="15"/>
  <c r="L102" i="15"/>
  <c r="K102" i="15"/>
  <c r="J102" i="15"/>
  <c r="G102" i="15"/>
  <c r="D102" i="15"/>
  <c r="AJ101" i="15"/>
  <c r="AI101" i="15"/>
  <c r="AG101" i="15"/>
  <c r="AF101" i="15"/>
  <c r="AD101" i="15"/>
  <c r="AC101" i="15"/>
  <c r="AB101" i="15"/>
  <c r="Y101" i="15"/>
  <c r="V101" i="15"/>
  <c r="R101" i="15"/>
  <c r="Q101" i="15"/>
  <c r="O101" i="15"/>
  <c r="N101" i="15"/>
  <c r="L101" i="15"/>
  <c r="K101" i="15"/>
  <c r="J101" i="15"/>
  <c r="G101" i="15"/>
  <c r="D101" i="15"/>
  <c r="AJ100" i="15"/>
  <c r="AI100" i="15"/>
  <c r="AG100" i="15"/>
  <c r="AF100" i="15"/>
  <c r="AD100" i="15"/>
  <c r="AC100" i="15"/>
  <c r="AB100" i="15"/>
  <c r="Y100" i="15"/>
  <c r="V100" i="15"/>
  <c r="R100" i="15"/>
  <c r="Q100" i="15"/>
  <c r="O100" i="15"/>
  <c r="N100" i="15"/>
  <c r="L100" i="15"/>
  <c r="K100" i="15"/>
  <c r="J100" i="15"/>
  <c r="G100" i="15"/>
  <c r="D100" i="15"/>
  <c r="AJ99" i="15"/>
  <c r="AI99" i="15"/>
  <c r="AG99" i="15"/>
  <c r="AF99" i="15"/>
  <c r="AD99" i="15"/>
  <c r="AC99" i="15"/>
  <c r="AB99" i="15"/>
  <c r="Y99" i="15"/>
  <c r="V99" i="15"/>
  <c r="V98" i="15" s="1"/>
  <c r="R99" i="15"/>
  <c r="Q99" i="15"/>
  <c r="O99" i="15"/>
  <c r="N99" i="15"/>
  <c r="L99" i="15"/>
  <c r="K99" i="15"/>
  <c r="J99" i="15"/>
  <c r="G99" i="15"/>
  <c r="D99" i="15"/>
  <c r="AA98" i="15"/>
  <c r="AG98" i="15" s="1"/>
  <c r="Z98" i="15"/>
  <c r="Y98" i="15"/>
  <c r="AE98" i="15" s="1"/>
  <c r="X98" i="15"/>
  <c r="W98" i="15"/>
  <c r="U98" i="15"/>
  <c r="T98" i="15"/>
  <c r="J98" i="15"/>
  <c r="I98" i="15"/>
  <c r="H98" i="15"/>
  <c r="G98" i="15"/>
  <c r="F98" i="15"/>
  <c r="E98" i="15"/>
  <c r="D98" i="15"/>
  <c r="C98" i="15"/>
  <c r="B98" i="15"/>
  <c r="B94" i="15" s="1"/>
  <c r="AJ97" i="15"/>
  <c r="AI97" i="15"/>
  <c r="AG97" i="15"/>
  <c r="AF97" i="15"/>
  <c r="AD97" i="15"/>
  <c r="AC97" i="15"/>
  <c r="AB97" i="15"/>
  <c r="Y97" i="15"/>
  <c r="V97" i="15"/>
  <c r="R97" i="15"/>
  <c r="Q97" i="15"/>
  <c r="O97" i="15"/>
  <c r="N97" i="15"/>
  <c r="L97" i="15"/>
  <c r="K97" i="15"/>
  <c r="G97" i="15"/>
  <c r="D97" i="15"/>
  <c r="P97" i="15" s="1"/>
  <c r="AJ96" i="15"/>
  <c r="AI96" i="15"/>
  <c r="AG96" i="15"/>
  <c r="AF96" i="15"/>
  <c r="AD96" i="15"/>
  <c r="AC96" i="15"/>
  <c r="AB96" i="15"/>
  <c r="Y96" i="15"/>
  <c r="V96" i="15"/>
  <c r="R96" i="15"/>
  <c r="Q96" i="15"/>
  <c r="O96" i="15"/>
  <c r="N96" i="15"/>
  <c r="L96" i="15"/>
  <c r="K96" i="15"/>
  <c r="G96" i="15"/>
  <c r="S96" i="15" s="1"/>
  <c r="D96" i="15"/>
  <c r="P96" i="15" s="1"/>
  <c r="AJ95" i="15"/>
  <c r="AI95" i="15"/>
  <c r="AG95" i="15"/>
  <c r="AF95" i="15"/>
  <c r="AD95" i="15"/>
  <c r="AC95" i="15"/>
  <c r="AB95" i="15"/>
  <c r="Y95" i="15"/>
  <c r="V95" i="15"/>
  <c r="V94" i="15" s="1"/>
  <c r="R95" i="15"/>
  <c r="Q95" i="15"/>
  <c r="O95" i="15"/>
  <c r="N95" i="15"/>
  <c r="L95" i="15"/>
  <c r="K95" i="15"/>
  <c r="J95" i="15"/>
  <c r="G95" i="15"/>
  <c r="D95" i="15"/>
  <c r="AA94" i="15"/>
  <c r="Z94" i="15"/>
  <c r="X94" i="15"/>
  <c r="W94" i="15"/>
  <c r="U94" i="15"/>
  <c r="AD94" i="15" s="1"/>
  <c r="T94" i="15"/>
  <c r="I94" i="15"/>
  <c r="E94" i="15"/>
  <c r="C94" i="15"/>
  <c r="AJ93" i="15"/>
  <c r="AI93" i="15"/>
  <c r="AG93" i="15"/>
  <c r="AF93" i="15"/>
  <c r="AD93" i="15"/>
  <c r="AC93" i="15"/>
  <c r="AB93" i="15"/>
  <c r="Y93" i="15"/>
  <c r="V93" i="15"/>
  <c r="R93" i="15"/>
  <c r="Q93" i="15"/>
  <c r="O93" i="15"/>
  <c r="N93" i="15"/>
  <c r="L93" i="15"/>
  <c r="K93" i="15"/>
  <c r="J93" i="15"/>
  <c r="G93" i="15"/>
  <c r="D93" i="15"/>
  <c r="AJ92" i="15"/>
  <c r="AI92" i="15"/>
  <c r="AG92" i="15"/>
  <c r="AF92" i="15"/>
  <c r="AD92" i="15"/>
  <c r="AC92" i="15"/>
  <c r="AB92" i="15"/>
  <c r="Y92" i="15"/>
  <c r="V92" i="15"/>
  <c r="R92" i="15"/>
  <c r="Q92" i="15"/>
  <c r="O92" i="15"/>
  <c r="N92" i="15"/>
  <c r="L92" i="15"/>
  <c r="K92" i="15"/>
  <c r="J92" i="15"/>
  <c r="G92" i="15"/>
  <c r="D92" i="15"/>
  <c r="AJ91" i="15"/>
  <c r="AI91" i="15"/>
  <c r="AG91" i="15"/>
  <c r="AF91" i="15"/>
  <c r="AD91" i="15"/>
  <c r="AC91" i="15"/>
  <c r="AB91" i="15"/>
  <c r="Y91" i="15"/>
  <c r="V91" i="15"/>
  <c r="R91" i="15"/>
  <c r="Q91" i="15"/>
  <c r="O91" i="15"/>
  <c r="N91" i="15"/>
  <c r="L91" i="15"/>
  <c r="K91" i="15"/>
  <c r="J91" i="15"/>
  <c r="G91" i="15"/>
  <c r="D91" i="15"/>
  <c r="AJ90" i="15"/>
  <c r="AI90" i="15"/>
  <c r="AG90" i="15"/>
  <c r="AF90" i="15"/>
  <c r="AD90" i="15"/>
  <c r="AC90" i="15"/>
  <c r="AB90" i="15"/>
  <c r="Y90" i="15"/>
  <c r="V90" i="15"/>
  <c r="R90" i="15"/>
  <c r="Q90" i="15"/>
  <c r="O90" i="15"/>
  <c r="N90" i="15"/>
  <c r="L90" i="15"/>
  <c r="K90" i="15"/>
  <c r="J90" i="15"/>
  <c r="G90" i="15"/>
  <c r="D90" i="15"/>
  <c r="AJ89" i="15"/>
  <c r="AI89" i="15"/>
  <c r="AG89" i="15"/>
  <c r="AF89" i="15"/>
  <c r="AD89" i="15"/>
  <c r="AC89" i="15"/>
  <c r="AB89" i="15"/>
  <c r="Y89" i="15"/>
  <c r="V89" i="15"/>
  <c r="R89" i="15"/>
  <c r="Q89" i="15"/>
  <c r="O89" i="15"/>
  <c r="N89" i="15"/>
  <c r="L89" i="15"/>
  <c r="K89" i="15"/>
  <c r="J89" i="15"/>
  <c r="G89" i="15"/>
  <c r="D89" i="15"/>
  <c r="AJ88" i="15"/>
  <c r="AI88" i="15"/>
  <c r="AG88" i="15"/>
  <c r="AF88" i="15"/>
  <c r="AD88" i="15"/>
  <c r="AC88" i="15"/>
  <c r="AB88" i="15"/>
  <c r="Y88" i="15"/>
  <c r="V88" i="15"/>
  <c r="R88" i="15"/>
  <c r="Q88" i="15"/>
  <c r="O88" i="15"/>
  <c r="N88" i="15"/>
  <c r="L88" i="15"/>
  <c r="K88" i="15"/>
  <c r="J88" i="15"/>
  <c r="G88" i="15"/>
  <c r="D88" i="15"/>
  <c r="AJ87" i="15"/>
  <c r="AI87" i="15"/>
  <c r="AG87" i="15"/>
  <c r="AF87" i="15"/>
  <c r="AD87" i="15"/>
  <c r="AC87" i="15"/>
  <c r="AB87" i="15"/>
  <c r="Y87" i="15"/>
  <c r="V87" i="15"/>
  <c r="R87" i="15"/>
  <c r="Q87" i="15"/>
  <c r="O87" i="15"/>
  <c r="N87" i="15"/>
  <c r="L87" i="15"/>
  <c r="K87" i="15"/>
  <c r="J87" i="15"/>
  <c r="G87" i="15"/>
  <c r="D87" i="15"/>
  <c r="AJ86" i="15"/>
  <c r="AI86" i="15"/>
  <c r="AG86" i="15"/>
  <c r="AF86" i="15"/>
  <c r="AD86" i="15"/>
  <c r="AC86" i="15"/>
  <c r="AB86" i="15"/>
  <c r="Y86" i="15"/>
  <c r="V86" i="15"/>
  <c r="R86" i="15"/>
  <c r="Q86" i="15"/>
  <c r="O86" i="15"/>
  <c r="N86" i="15"/>
  <c r="L86" i="15"/>
  <c r="K86" i="15"/>
  <c r="J86" i="15"/>
  <c r="G86" i="15"/>
  <c r="D86" i="15"/>
  <c r="AJ85" i="15"/>
  <c r="AI85" i="15"/>
  <c r="AG85" i="15"/>
  <c r="AF85" i="15"/>
  <c r="AD85" i="15"/>
  <c r="AC85" i="15"/>
  <c r="AB85" i="15"/>
  <c r="Y85" i="15"/>
  <c r="V85" i="15"/>
  <c r="R85" i="15"/>
  <c r="Q85" i="15"/>
  <c r="O85" i="15"/>
  <c r="N85" i="15"/>
  <c r="L85" i="15"/>
  <c r="K85" i="15"/>
  <c r="J85" i="15"/>
  <c r="G85" i="15"/>
  <c r="D85" i="15"/>
  <c r="AJ84" i="15"/>
  <c r="AI84" i="15"/>
  <c r="AG84" i="15"/>
  <c r="AF84" i="15"/>
  <c r="AD84" i="15"/>
  <c r="AC84" i="15"/>
  <c r="AB84" i="15"/>
  <c r="Y84" i="15"/>
  <c r="V84" i="15"/>
  <c r="R84" i="15"/>
  <c r="Q84" i="15"/>
  <c r="O84" i="15"/>
  <c r="N84" i="15"/>
  <c r="L84" i="15"/>
  <c r="K84" i="15"/>
  <c r="J84" i="15"/>
  <c r="G84" i="15"/>
  <c r="D84" i="15"/>
  <c r="AJ83" i="15"/>
  <c r="AI83" i="15"/>
  <c r="AG83" i="15"/>
  <c r="AF83" i="15"/>
  <c r="AD83" i="15"/>
  <c r="AC83" i="15"/>
  <c r="AB83" i="15"/>
  <c r="Y83" i="15"/>
  <c r="V83" i="15"/>
  <c r="V82" i="15" s="1"/>
  <c r="R83" i="15"/>
  <c r="Q83" i="15"/>
  <c r="O83" i="15"/>
  <c r="N83" i="15"/>
  <c r="L83" i="15"/>
  <c r="K83" i="15"/>
  <c r="J83" i="15"/>
  <c r="G83" i="15"/>
  <c r="D83" i="15"/>
  <c r="AA82" i="15"/>
  <c r="AG82" i="15" s="1"/>
  <c r="Z82" i="15"/>
  <c r="Y82" i="15"/>
  <c r="AE82" i="15" s="1"/>
  <c r="X82" i="15"/>
  <c r="W82" i="15"/>
  <c r="U82" i="15"/>
  <c r="T82" i="15"/>
  <c r="J82" i="15"/>
  <c r="I82" i="15"/>
  <c r="H82" i="15"/>
  <c r="Q82" i="15" s="1"/>
  <c r="G82" i="15"/>
  <c r="F82" i="15"/>
  <c r="L82" i="15" s="1"/>
  <c r="E82" i="15"/>
  <c r="D82" i="15"/>
  <c r="C82" i="15"/>
  <c r="B82" i="15"/>
  <c r="AJ81" i="15"/>
  <c r="AI81" i="15"/>
  <c r="AG81" i="15"/>
  <c r="AF81" i="15"/>
  <c r="AD81" i="15"/>
  <c r="AC81" i="15"/>
  <c r="AB81" i="15"/>
  <c r="Y81" i="15"/>
  <c r="V81" i="15"/>
  <c r="V80" i="15" s="1"/>
  <c r="R81" i="15"/>
  <c r="Q81" i="15"/>
  <c r="O81" i="15"/>
  <c r="N81" i="15"/>
  <c r="L81" i="15"/>
  <c r="K81" i="15"/>
  <c r="J81" i="15"/>
  <c r="G81" i="15"/>
  <c r="D81" i="15"/>
  <c r="AA80" i="15"/>
  <c r="AG80" i="15" s="1"/>
  <c r="Z80" i="15"/>
  <c r="Y80" i="15"/>
  <c r="AE80" i="15" s="1"/>
  <c r="X80" i="15"/>
  <c r="W80" i="15"/>
  <c r="U80" i="15"/>
  <c r="T80" i="15"/>
  <c r="J80" i="15"/>
  <c r="I80" i="15"/>
  <c r="H80" i="15"/>
  <c r="N80" i="15" s="1"/>
  <c r="G80" i="15"/>
  <c r="F80" i="15"/>
  <c r="E80" i="15"/>
  <c r="D80" i="15"/>
  <c r="C80" i="15"/>
  <c r="B80" i="15"/>
  <c r="Z79" i="15"/>
  <c r="E79" i="15"/>
  <c r="DF78" i="15"/>
  <c r="DC78" i="15"/>
  <c r="DB78" i="15"/>
  <c r="CY78" i="15"/>
  <c r="CV78" i="15"/>
  <c r="CQ78" i="15"/>
  <c r="CN78" i="15"/>
  <c r="CM78" i="15"/>
  <c r="CJ78" i="15"/>
  <c r="CG78" i="15"/>
  <c r="CB78" i="15"/>
  <c r="BY78" i="15"/>
  <c r="BX78" i="15"/>
  <c r="BU78" i="15"/>
  <c r="BR78" i="15"/>
  <c r="AX78" i="15"/>
  <c r="AU78" i="15"/>
  <c r="AT78" i="15"/>
  <c r="AQ78" i="15"/>
  <c r="AN78" i="15"/>
  <c r="AJ78" i="15"/>
  <c r="AI78" i="15"/>
  <c r="AG78" i="15"/>
  <c r="AD78" i="15"/>
  <c r="AC78" i="15"/>
  <c r="AB78" i="15"/>
  <c r="Y78" i="15"/>
  <c r="T78" i="15"/>
  <c r="R78" i="15"/>
  <c r="Q78" i="15"/>
  <c r="O78" i="15"/>
  <c r="N78" i="15"/>
  <c r="L78" i="15"/>
  <c r="J78" i="15"/>
  <c r="S78" i="15" s="1"/>
  <c r="G78" i="15"/>
  <c r="D78" i="15"/>
  <c r="B78" i="15"/>
  <c r="K78" i="15" s="1"/>
  <c r="DG77" i="15"/>
  <c r="DF77" i="15"/>
  <c r="DD77" i="15"/>
  <c r="DC77" i="15"/>
  <c r="DB77" i="15"/>
  <c r="CY77" i="15"/>
  <c r="DH77" i="15" s="1"/>
  <c r="CV77" i="15"/>
  <c r="CR77" i="15"/>
  <c r="CQ77" i="15"/>
  <c r="CP77" i="15"/>
  <c r="CO77" i="15"/>
  <c r="CN77" i="15"/>
  <c r="CM77" i="15"/>
  <c r="CJ77" i="15"/>
  <c r="CG77" i="15"/>
  <c r="CC77" i="15"/>
  <c r="CB77" i="15"/>
  <c r="BZ77" i="15"/>
  <c r="BY77" i="15"/>
  <c r="BX77" i="15"/>
  <c r="BU77" i="15"/>
  <c r="CD77" i="15" s="1"/>
  <c r="BR77" i="15"/>
  <c r="AY77" i="15"/>
  <c r="AX77" i="15"/>
  <c r="AW77" i="15"/>
  <c r="AV77" i="15"/>
  <c r="AU77" i="15"/>
  <c r="AT77" i="15"/>
  <c r="AQ77" i="15"/>
  <c r="AQ76" i="15" s="1"/>
  <c r="AN77" i="15"/>
  <c r="AJ77" i="15"/>
  <c r="AI77" i="15"/>
  <c r="AC77" i="15"/>
  <c r="AB77" i="15"/>
  <c r="AK77" i="15" s="1"/>
  <c r="Y77" i="15"/>
  <c r="U77" i="15"/>
  <c r="T77" i="15"/>
  <c r="AF77" i="15" s="1"/>
  <c r="R77" i="15"/>
  <c r="Q77" i="15"/>
  <c r="K77" i="15"/>
  <c r="J77" i="15"/>
  <c r="S77" i="15" s="1"/>
  <c r="G77" i="15"/>
  <c r="C77" i="15"/>
  <c r="B77" i="15"/>
  <c r="N77" i="15" s="1"/>
  <c r="DD76" i="15"/>
  <c r="DA76" i="15"/>
  <c r="CZ76" i="15"/>
  <c r="CZ74" i="15" s="1"/>
  <c r="CX76" i="15"/>
  <c r="CW76" i="15"/>
  <c r="CW74" i="15" s="1"/>
  <c r="CW56" i="15" s="1"/>
  <c r="CU76" i="15"/>
  <c r="CT76" i="15"/>
  <c r="CV76" i="15" s="1"/>
  <c r="CR76" i="15"/>
  <c r="CQ76" i="15"/>
  <c r="CO76" i="15"/>
  <c r="CN76" i="15"/>
  <c r="CM76" i="15"/>
  <c r="CS76" i="15" s="1"/>
  <c r="CJ76" i="15"/>
  <c r="CG76" i="15"/>
  <c r="CB76" i="15"/>
  <c r="BY76" i="15"/>
  <c r="BX76" i="15"/>
  <c r="BU76" i="15"/>
  <c r="BR76" i="15"/>
  <c r="BN76" i="15"/>
  <c r="BM76" i="15"/>
  <c r="BL76" i="15"/>
  <c r="BK76" i="15"/>
  <c r="BJ76" i="15"/>
  <c r="BI76" i="15"/>
  <c r="BF76" i="15"/>
  <c r="BF74" i="15" s="1"/>
  <c r="BC76" i="15"/>
  <c r="AT76" i="15"/>
  <c r="AZ76" i="15" s="1"/>
  <c r="AS76" i="15"/>
  <c r="AV76" i="15" s="1"/>
  <c r="AR76" i="15"/>
  <c r="AR74" i="15" s="1"/>
  <c r="AP76" i="15"/>
  <c r="AP74" i="15" s="1"/>
  <c r="AO76" i="15"/>
  <c r="AM76" i="15"/>
  <c r="AL76" i="15"/>
  <c r="AL74" i="15" s="1"/>
  <c r="AN74" i="15" s="1"/>
  <c r="AA76" i="15"/>
  <c r="Z76" i="15"/>
  <c r="X76" i="15"/>
  <c r="AJ76" i="15" s="1"/>
  <c r="W76" i="15"/>
  <c r="W74" i="15" s="1"/>
  <c r="T76" i="15"/>
  <c r="I76" i="15"/>
  <c r="R76" i="15" s="1"/>
  <c r="H76" i="15"/>
  <c r="F76" i="15"/>
  <c r="E76" i="15"/>
  <c r="B76" i="15"/>
  <c r="DG75" i="15"/>
  <c r="DF75" i="15"/>
  <c r="DD75" i="15"/>
  <c r="DC75" i="15"/>
  <c r="DB75" i="15"/>
  <c r="DH75" i="15" s="1"/>
  <c r="CY75" i="15"/>
  <c r="CV75" i="15"/>
  <c r="CR75" i="15"/>
  <c r="CQ75" i="15"/>
  <c r="CO75" i="15"/>
  <c r="CN75" i="15"/>
  <c r="CM75" i="15"/>
  <c r="CJ75" i="15"/>
  <c r="CJ74" i="15" s="1"/>
  <c r="CG75" i="15"/>
  <c r="CB75" i="15"/>
  <c r="BY75" i="15"/>
  <c r="BX75" i="15"/>
  <c r="BX74" i="15" s="1"/>
  <c r="CA74" i="15" s="1"/>
  <c r="BU75" i="15"/>
  <c r="BR75" i="15"/>
  <c r="BN75" i="15"/>
  <c r="BM75" i="15"/>
  <c r="BK75" i="15"/>
  <c r="BJ75" i="15"/>
  <c r="BI75" i="15"/>
  <c r="BO75" i="15" s="1"/>
  <c r="BF75" i="15"/>
  <c r="BC75" i="15"/>
  <c r="BC74" i="15" s="1"/>
  <c r="AY75" i="15"/>
  <c r="AX75" i="15"/>
  <c r="AV75" i="15"/>
  <c r="AU75" i="15"/>
  <c r="AT75" i="15"/>
  <c r="AW75" i="15" s="1"/>
  <c r="AQ75" i="15"/>
  <c r="AN75" i="15"/>
  <c r="AJ75" i="15"/>
  <c r="AI75" i="15"/>
  <c r="AC75" i="15"/>
  <c r="AB75" i="15"/>
  <c r="AK75" i="15" s="1"/>
  <c r="Y75" i="15"/>
  <c r="U75" i="15"/>
  <c r="T75" i="15"/>
  <c r="AF75" i="15" s="1"/>
  <c r="R75" i="15"/>
  <c r="Q75" i="15"/>
  <c r="K75" i="15"/>
  <c r="J75" i="15"/>
  <c r="S75" i="15" s="1"/>
  <c r="G75" i="15"/>
  <c r="C75" i="15"/>
  <c r="B75" i="15"/>
  <c r="N75" i="15" s="1"/>
  <c r="DA74" i="15"/>
  <c r="DD74" i="15" s="1"/>
  <c r="DG74" i="15" s="1"/>
  <c r="CX74" i="15"/>
  <c r="CU74" i="15"/>
  <c r="CL74" i="15"/>
  <c r="CK74" i="15"/>
  <c r="CN74" i="15" s="1"/>
  <c r="CI74" i="15"/>
  <c r="CI56" i="15" s="1"/>
  <c r="CH74" i="15"/>
  <c r="CF74" i="15"/>
  <c r="CE74" i="15"/>
  <c r="BW74" i="15"/>
  <c r="BZ74" i="15" s="1"/>
  <c r="BV74" i="15"/>
  <c r="BT74" i="15"/>
  <c r="BS74" i="15"/>
  <c r="BR74" i="15"/>
  <c r="BQ74" i="15"/>
  <c r="BP74" i="15"/>
  <c r="BH74" i="15"/>
  <c r="BN74" i="15" s="1"/>
  <c r="BG74" i="15"/>
  <c r="BE74" i="15"/>
  <c r="BD74" i="15"/>
  <c r="BB74" i="15"/>
  <c r="BA74" i="15"/>
  <c r="AS74" i="15"/>
  <c r="AV74" i="15" s="1"/>
  <c r="AO74" i="15"/>
  <c r="AM74" i="15"/>
  <c r="AA74" i="15"/>
  <c r="X74" i="15"/>
  <c r="T74" i="15"/>
  <c r="I74" i="15"/>
  <c r="R74" i="15" s="1"/>
  <c r="H74" i="15"/>
  <c r="F74" i="15"/>
  <c r="E74" i="15"/>
  <c r="DF73" i="15"/>
  <c r="DC73" i="15"/>
  <c r="DB73" i="15"/>
  <c r="CY73" i="15"/>
  <c r="CV73" i="15"/>
  <c r="CQ73" i="15"/>
  <c r="CN73" i="15"/>
  <c r="CM73" i="15"/>
  <c r="CS73" i="15" s="1"/>
  <c r="CJ73" i="15"/>
  <c r="CG73" i="15"/>
  <c r="CB73" i="15"/>
  <c r="BY73" i="15"/>
  <c r="BX73" i="15"/>
  <c r="BU73" i="15"/>
  <c r="BR73" i="15"/>
  <c r="BM73" i="15"/>
  <c r="BJ73" i="15"/>
  <c r="BI73" i="15"/>
  <c r="BO73" i="15" s="1"/>
  <c r="BF73" i="15"/>
  <c r="BC73" i="15"/>
  <c r="AY73" i="15"/>
  <c r="AX73" i="15"/>
  <c r="AW73" i="15"/>
  <c r="AV73" i="15"/>
  <c r="AU73" i="15"/>
  <c r="AT73" i="15"/>
  <c r="AZ73" i="15" s="1"/>
  <c r="AQ73" i="15"/>
  <c r="AN73" i="15"/>
  <c r="AJ73" i="15"/>
  <c r="AI73" i="15"/>
  <c r="AG73" i="15"/>
  <c r="AD73" i="15"/>
  <c r="AB73" i="15"/>
  <c r="Y73" i="15"/>
  <c r="AK73" i="15" s="1"/>
  <c r="T73" i="15"/>
  <c r="R73" i="15"/>
  <c r="Q73" i="15"/>
  <c r="L73" i="15"/>
  <c r="J73" i="15"/>
  <c r="G73" i="15"/>
  <c r="C73" i="15"/>
  <c r="O73" i="15" s="1"/>
  <c r="B73" i="15"/>
  <c r="K73" i="15" s="1"/>
  <c r="DF72" i="15"/>
  <c r="DC72" i="15"/>
  <c r="DB72" i="15"/>
  <c r="CY72" i="15"/>
  <c r="CV72" i="15"/>
  <c r="CQ72" i="15"/>
  <c r="CN72" i="15"/>
  <c r="CM72" i="15"/>
  <c r="CS72" i="15" s="1"/>
  <c r="CJ72" i="15"/>
  <c r="CG72" i="15"/>
  <c r="CB72" i="15"/>
  <c r="BY72" i="15"/>
  <c r="BX72" i="15"/>
  <c r="BU72" i="15"/>
  <c r="BR72" i="15"/>
  <c r="BM72" i="15"/>
  <c r="BJ72" i="15"/>
  <c r="BI72" i="15"/>
  <c r="BO72" i="15" s="1"/>
  <c r="BF72" i="15"/>
  <c r="BC72" i="15"/>
  <c r="AJ72" i="15"/>
  <c r="AI72" i="15"/>
  <c r="AG72" i="15"/>
  <c r="AF72" i="15"/>
  <c r="AD72" i="15"/>
  <c r="AC72" i="15"/>
  <c r="AB72" i="15"/>
  <c r="Y72" i="15"/>
  <c r="V72" i="15"/>
  <c r="L72" i="15"/>
  <c r="K72" i="15"/>
  <c r="H72" i="15"/>
  <c r="Q72" i="15" s="1"/>
  <c r="G72" i="15"/>
  <c r="M72" i="15" s="1"/>
  <c r="D72" i="15"/>
  <c r="DG71" i="15"/>
  <c r="DF71" i="15"/>
  <c r="DE71" i="15"/>
  <c r="DD71" i="15"/>
  <c r="DC71" i="15"/>
  <c r="DB71" i="15"/>
  <c r="CY71" i="15"/>
  <c r="CY70" i="15" s="1"/>
  <c r="CV71" i="15"/>
  <c r="CS71" i="15"/>
  <c r="CR71" i="15"/>
  <c r="CQ71" i="15"/>
  <c r="CO71" i="15"/>
  <c r="CN71" i="15"/>
  <c r="CM71" i="15"/>
  <c r="CJ71" i="15"/>
  <c r="CG71" i="15"/>
  <c r="CB71" i="15"/>
  <c r="BY71" i="15"/>
  <c r="BX71" i="15"/>
  <c r="CD71" i="15" s="1"/>
  <c r="BU71" i="15"/>
  <c r="BR71" i="15"/>
  <c r="BN71" i="15"/>
  <c r="BK71" i="15"/>
  <c r="BI71" i="15"/>
  <c r="BF71" i="15"/>
  <c r="BC71" i="15"/>
  <c r="AY71" i="15"/>
  <c r="AV71" i="15"/>
  <c r="AT71" i="15"/>
  <c r="AZ71" i="15" s="1"/>
  <c r="AQ71" i="15"/>
  <c r="AN71" i="15"/>
  <c r="AJ71" i="15"/>
  <c r="AI71" i="15"/>
  <c r="AF71" i="15"/>
  <c r="AC71" i="15"/>
  <c r="AB71" i="15"/>
  <c r="Y71" i="15"/>
  <c r="Y70" i="15" s="1"/>
  <c r="U71" i="15"/>
  <c r="R71" i="15"/>
  <c r="Q71" i="15"/>
  <c r="N71" i="15"/>
  <c r="L71" i="15"/>
  <c r="K71" i="15"/>
  <c r="J71" i="15"/>
  <c r="S71" i="15" s="1"/>
  <c r="G71" i="15"/>
  <c r="M71" i="15" s="1"/>
  <c r="D71" i="15"/>
  <c r="C71" i="15"/>
  <c r="O71" i="15" s="1"/>
  <c r="DD70" i="15"/>
  <c r="DB70" i="15"/>
  <c r="DA70" i="15"/>
  <c r="CZ70" i="15"/>
  <c r="DC70" i="15" s="1"/>
  <c r="CX70" i="15"/>
  <c r="CW70" i="15"/>
  <c r="CV70" i="15"/>
  <c r="CU70" i="15"/>
  <c r="CT70" i="15"/>
  <c r="CR70" i="15"/>
  <c r="CN70" i="15"/>
  <c r="CL70" i="15"/>
  <c r="CK70" i="15"/>
  <c r="CQ70" i="15" s="1"/>
  <c r="CJ70" i="15"/>
  <c r="CI70" i="15"/>
  <c r="CH70" i="15"/>
  <c r="CF70" i="15"/>
  <c r="CE70" i="15"/>
  <c r="BZ70" i="15"/>
  <c r="BX70" i="15"/>
  <c r="BW70" i="15"/>
  <c r="BV70" i="15"/>
  <c r="BT70" i="15"/>
  <c r="BS70" i="15"/>
  <c r="BR70" i="15"/>
  <c r="BQ70" i="15"/>
  <c r="BP70" i="15"/>
  <c r="BJ70" i="15"/>
  <c r="BH70" i="15"/>
  <c r="BG70" i="15"/>
  <c r="BF70" i="15"/>
  <c r="BE70" i="15"/>
  <c r="BD70" i="15"/>
  <c r="BB70" i="15"/>
  <c r="BA70" i="15"/>
  <c r="AV70" i="15"/>
  <c r="AS70" i="15"/>
  <c r="AR70" i="15"/>
  <c r="AU70" i="15" s="1"/>
  <c r="AP70" i="15"/>
  <c r="AO70" i="15"/>
  <c r="AQ70" i="15" s="1"/>
  <c r="AM70" i="15"/>
  <c r="AL70" i="15"/>
  <c r="AN70" i="15" s="1"/>
  <c r="AJ70" i="15"/>
  <c r="AA70" i="15"/>
  <c r="Z70" i="15"/>
  <c r="X70" i="15"/>
  <c r="W70" i="15"/>
  <c r="H70" i="15"/>
  <c r="G70" i="15"/>
  <c r="F70" i="15"/>
  <c r="L70" i="15" s="1"/>
  <c r="E70" i="15"/>
  <c r="C70" i="15"/>
  <c r="B70" i="15"/>
  <c r="AJ69" i="15"/>
  <c r="AI69" i="15"/>
  <c r="AG69" i="15"/>
  <c r="AF69" i="15"/>
  <c r="AD69" i="15"/>
  <c r="AC69" i="15"/>
  <c r="Y69" i="15"/>
  <c r="V69" i="15"/>
  <c r="AH69" i="15" s="1"/>
  <c r="R69" i="15"/>
  <c r="Q69" i="15"/>
  <c r="N69" i="15"/>
  <c r="K69" i="15"/>
  <c r="J69" i="15"/>
  <c r="G69" i="15"/>
  <c r="C69" i="15"/>
  <c r="AJ68" i="15"/>
  <c r="AI68" i="15"/>
  <c r="AG68" i="15"/>
  <c r="AF68" i="15"/>
  <c r="AD68" i="15"/>
  <c r="AC68" i="15"/>
  <c r="Y68" i="15"/>
  <c r="V68" i="15"/>
  <c r="AH68" i="15" s="1"/>
  <c r="R68" i="15"/>
  <c r="Q68" i="15"/>
  <c r="N68" i="15"/>
  <c r="K68" i="15"/>
  <c r="J68" i="15"/>
  <c r="G68" i="15"/>
  <c r="C68" i="15"/>
  <c r="AJ67" i="15"/>
  <c r="AI67" i="15"/>
  <c r="AG67" i="15"/>
  <c r="AF67" i="15"/>
  <c r="AD67" i="15"/>
  <c r="AC67" i="15"/>
  <c r="AB67" i="15"/>
  <c r="Y67" i="15"/>
  <c r="V67" i="15"/>
  <c r="R67" i="15"/>
  <c r="Q67" i="15"/>
  <c r="O67" i="15"/>
  <c r="N67" i="15"/>
  <c r="L67" i="15"/>
  <c r="K67" i="15"/>
  <c r="J67" i="15"/>
  <c r="G67" i="15"/>
  <c r="D67" i="15"/>
  <c r="AJ66" i="15"/>
  <c r="AI66" i="15"/>
  <c r="AF66" i="15"/>
  <c r="AD66" i="15"/>
  <c r="AC66" i="15"/>
  <c r="AB66" i="15"/>
  <c r="AK66" i="15" s="1"/>
  <c r="Y66" i="15"/>
  <c r="V66" i="15"/>
  <c r="U66" i="15"/>
  <c r="AG66" i="15" s="1"/>
  <c r="R66" i="15"/>
  <c r="Q66" i="15"/>
  <c r="O66" i="15"/>
  <c r="N66" i="15"/>
  <c r="L66" i="15"/>
  <c r="K66" i="15"/>
  <c r="J66" i="15"/>
  <c r="G66" i="15"/>
  <c r="D66" i="15"/>
  <c r="AJ65" i="15"/>
  <c r="AI65" i="15"/>
  <c r="AG65" i="15"/>
  <c r="AD65" i="15"/>
  <c r="AC65" i="15"/>
  <c r="AB65" i="15"/>
  <c r="Y65" i="15"/>
  <c r="U65" i="15"/>
  <c r="R65" i="15"/>
  <c r="Q65" i="15"/>
  <c r="O65" i="15"/>
  <c r="N65" i="15"/>
  <c r="L65" i="15"/>
  <c r="K65" i="15"/>
  <c r="J65" i="15"/>
  <c r="S65" i="15" s="1"/>
  <c r="G65" i="15"/>
  <c r="D65" i="15"/>
  <c r="AJ64" i="15"/>
  <c r="AI64" i="15"/>
  <c r="AD64" i="15"/>
  <c r="AB64" i="15"/>
  <c r="AK64" i="15" s="1"/>
  <c r="Y64" i="15"/>
  <c r="U64" i="15"/>
  <c r="AG64" i="15" s="1"/>
  <c r="T64" i="15"/>
  <c r="R64" i="15"/>
  <c r="Q64" i="15"/>
  <c r="L64" i="15"/>
  <c r="J64" i="15"/>
  <c r="G64" i="15"/>
  <c r="C64" i="15"/>
  <c r="O64" i="15" s="1"/>
  <c r="B64" i="15"/>
  <c r="DG63" i="15"/>
  <c r="DF63" i="15"/>
  <c r="DD63" i="15"/>
  <c r="DC63" i="15"/>
  <c r="DB63" i="15"/>
  <c r="DE63" i="15" s="1"/>
  <c r="CY63" i="15"/>
  <c r="CY62" i="15" s="1"/>
  <c r="CV63" i="15"/>
  <c r="CV62" i="15" s="1"/>
  <c r="CR63" i="15"/>
  <c r="CQ63" i="15"/>
  <c r="CO63" i="15"/>
  <c r="CN63" i="15"/>
  <c r="CM63" i="15"/>
  <c r="CS63" i="15" s="1"/>
  <c r="CJ63" i="15"/>
  <c r="CG63" i="15"/>
  <c r="CG62" i="15" s="1"/>
  <c r="CB63" i="15"/>
  <c r="BY63" i="15"/>
  <c r="BX63" i="15"/>
  <c r="CD63" i="15" s="1"/>
  <c r="BN63" i="15"/>
  <c r="BM63" i="15"/>
  <c r="BK63" i="15"/>
  <c r="BJ63" i="15"/>
  <c r="BI63" i="15"/>
  <c r="BF63" i="15"/>
  <c r="BC63" i="15"/>
  <c r="BC62" i="15" s="1"/>
  <c r="AX63" i="15"/>
  <c r="AU63" i="15"/>
  <c r="AS63" i="15"/>
  <c r="AP63" i="15"/>
  <c r="AM63" i="15"/>
  <c r="AM62" i="15" s="1"/>
  <c r="AL63" i="15"/>
  <c r="AN63" i="15" s="1"/>
  <c r="AA63" i="15"/>
  <c r="Z63" i="15"/>
  <c r="Z62" i="15" s="1"/>
  <c r="X63" i="15"/>
  <c r="W63" i="15"/>
  <c r="U63" i="15"/>
  <c r="U62" i="15" s="1"/>
  <c r="I63" i="15"/>
  <c r="H63" i="15"/>
  <c r="F63" i="15"/>
  <c r="E63" i="15"/>
  <c r="E62" i="15" s="1"/>
  <c r="C63" i="15"/>
  <c r="C62" i="15" s="1"/>
  <c r="DB62" i="15"/>
  <c r="DA62" i="15"/>
  <c r="DD62" i="15" s="1"/>
  <c r="CZ62" i="15"/>
  <c r="DC62" i="15" s="1"/>
  <c r="CX62" i="15"/>
  <c r="CW62" i="15"/>
  <c r="CU62" i="15"/>
  <c r="CU56" i="15" s="1"/>
  <c r="CT62" i="15"/>
  <c r="CL62" i="15"/>
  <c r="CK62" i="15"/>
  <c r="CN62" i="15" s="1"/>
  <c r="CJ62" i="15"/>
  <c r="CI62" i="15"/>
  <c r="CH62" i="15"/>
  <c r="CF62" i="15"/>
  <c r="CE62" i="15"/>
  <c r="BX62" i="15"/>
  <c r="BW62" i="15"/>
  <c r="BW56" i="15" s="1"/>
  <c r="BV62" i="15"/>
  <c r="BU62" i="15"/>
  <c r="BT62" i="15"/>
  <c r="BS62" i="15"/>
  <c r="BR62" i="15"/>
  <c r="BQ62" i="15"/>
  <c r="BQ56" i="15" s="1"/>
  <c r="BP62" i="15"/>
  <c r="BH62" i="15"/>
  <c r="BN62" i="15" s="1"/>
  <c r="BG62" i="15"/>
  <c r="BF62" i="15"/>
  <c r="BE62" i="15"/>
  <c r="BD62" i="15"/>
  <c r="BB62" i="15"/>
  <c r="BA62" i="15"/>
  <c r="AR62" i="15"/>
  <c r="AO62" i="15"/>
  <c r="AL62" i="15"/>
  <c r="AN62" i="15" s="1"/>
  <c r="X62" i="15"/>
  <c r="AD62" i="15" s="1"/>
  <c r="H62" i="15"/>
  <c r="Q62" i="15" s="1"/>
  <c r="F62" i="15"/>
  <c r="AJ61" i="15"/>
  <c r="AI61" i="15"/>
  <c r="AG61" i="15"/>
  <c r="AF61" i="15"/>
  <c r="AD61" i="15"/>
  <c r="AB61" i="15"/>
  <c r="AK61" i="15" s="1"/>
  <c r="Y61" i="15"/>
  <c r="V61" i="15"/>
  <c r="T61" i="15"/>
  <c r="AC61" i="15" s="1"/>
  <c r="R61" i="15"/>
  <c r="Q61" i="15"/>
  <c r="O61" i="15"/>
  <c r="L61" i="15"/>
  <c r="J61" i="15"/>
  <c r="G61" i="15"/>
  <c r="B61" i="15"/>
  <c r="AJ60" i="15"/>
  <c r="AI60" i="15"/>
  <c r="AG60" i="15"/>
  <c r="AF60" i="15"/>
  <c r="AD60" i="15"/>
  <c r="AB60" i="15"/>
  <c r="AK60" i="15" s="1"/>
  <c r="Y60" i="15"/>
  <c r="V60" i="15"/>
  <c r="T60" i="15"/>
  <c r="AC60" i="15" s="1"/>
  <c r="R60" i="15"/>
  <c r="Q60" i="15"/>
  <c r="O60" i="15"/>
  <c r="L60" i="15"/>
  <c r="J60" i="15"/>
  <c r="G60" i="15"/>
  <c r="B60" i="15"/>
  <c r="AJ59" i="15"/>
  <c r="AI59" i="15"/>
  <c r="AG59" i="15"/>
  <c r="AF59" i="15"/>
  <c r="AD59" i="15"/>
  <c r="AB59" i="15"/>
  <c r="AK59" i="15" s="1"/>
  <c r="Y59" i="15"/>
  <c r="V59" i="15"/>
  <c r="T59" i="15"/>
  <c r="AC59" i="15" s="1"/>
  <c r="R59" i="15"/>
  <c r="Q59" i="15"/>
  <c r="O59" i="15"/>
  <c r="L59" i="15"/>
  <c r="J59" i="15"/>
  <c r="G59" i="15"/>
  <c r="B59" i="15"/>
  <c r="DF58" i="15"/>
  <c r="DD58" i="15"/>
  <c r="DC58" i="15"/>
  <c r="DB58" i="15"/>
  <c r="CY58" i="15"/>
  <c r="CV58" i="15"/>
  <c r="CQ58" i="15"/>
  <c r="CN58" i="15"/>
  <c r="CM58" i="15"/>
  <c r="CJ58" i="15"/>
  <c r="CJ57" i="15" s="1"/>
  <c r="CG58" i="15"/>
  <c r="CB58" i="15"/>
  <c r="BY58" i="15"/>
  <c r="BX58" i="15"/>
  <c r="CD58" i="15" s="1"/>
  <c r="BU58" i="15"/>
  <c r="BR58" i="15"/>
  <c r="BM58" i="15"/>
  <c r="BK58" i="15"/>
  <c r="BJ58" i="15"/>
  <c r="BI58" i="15"/>
  <c r="BF58" i="15"/>
  <c r="BC58" i="15"/>
  <c r="BC57" i="15" s="1"/>
  <c r="AU58" i="15"/>
  <c r="AR58" i="15"/>
  <c r="AT58" i="15" s="1"/>
  <c r="AO58" i="15"/>
  <c r="AL58" i="15"/>
  <c r="AN58" i="15" s="1"/>
  <c r="AA58" i="15"/>
  <c r="Z58" i="15"/>
  <c r="AF58" i="15" s="1"/>
  <c r="X58" i="15"/>
  <c r="W58" i="15"/>
  <c r="U58" i="15"/>
  <c r="T58" i="15"/>
  <c r="V58" i="15" s="1"/>
  <c r="I58" i="15"/>
  <c r="H58" i="15"/>
  <c r="F58" i="15"/>
  <c r="E58" i="15"/>
  <c r="C58" i="15"/>
  <c r="DB57" i="15"/>
  <c r="DA57" i="15"/>
  <c r="DD57" i="15" s="1"/>
  <c r="CZ57" i="15"/>
  <c r="CY57" i="15"/>
  <c r="CX57" i="15"/>
  <c r="CX56" i="15" s="1"/>
  <c r="CW57" i="15"/>
  <c r="CV57" i="15"/>
  <c r="CU57" i="15"/>
  <c r="CT57" i="15"/>
  <c r="CM57" i="15"/>
  <c r="CP57" i="15" s="1"/>
  <c r="CL57" i="15"/>
  <c r="CK57" i="15"/>
  <c r="CN57" i="15" s="1"/>
  <c r="CI57" i="15"/>
  <c r="CH57" i="15"/>
  <c r="CG57" i="15"/>
  <c r="CF57" i="15"/>
  <c r="CE57" i="15"/>
  <c r="BX57" i="15"/>
  <c r="BW57" i="15"/>
  <c r="BV57" i="15"/>
  <c r="BU57" i="15"/>
  <c r="BT57" i="15"/>
  <c r="BS57" i="15"/>
  <c r="BR57" i="15"/>
  <c r="BQ57" i="15"/>
  <c r="BP57" i="15"/>
  <c r="BH57" i="15"/>
  <c r="BK57" i="15" s="1"/>
  <c r="BG57" i="15"/>
  <c r="BF57" i="15"/>
  <c r="BE57" i="15"/>
  <c r="BD57" i="15"/>
  <c r="BB57" i="15"/>
  <c r="BA57" i="15"/>
  <c r="AS57" i="15"/>
  <c r="AY57" i="15" s="1"/>
  <c r="AR57" i="15"/>
  <c r="AP57" i="15"/>
  <c r="AM57" i="15"/>
  <c r="AL57" i="15"/>
  <c r="AA57" i="15"/>
  <c r="X57" i="15"/>
  <c r="V57" i="15"/>
  <c r="U57" i="15"/>
  <c r="T57" i="15"/>
  <c r="F57" i="15"/>
  <c r="E57" i="15"/>
  <c r="C57" i="15"/>
  <c r="DA56" i="15"/>
  <c r="CK56" i="15"/>
  <c r="CE56" i="15"/>
  <c r="BS56" i="15"/>
  <c r="BG56" i="15"/>
  <c r="BE56" i="15"/>
  <c r="BE154" i="15" s="1"/>
  <c r="BA56" i="15"/>
  <c r="AM56" i="15"/>
  <c r="E56" i="15"/>
  <c r="AJ55" i="15"/>
  <c r="AI55" i="15"/>
  <c r="AG55" i="15"/>
  <c r="AF55" i="15"/>
  <c r="AD55" i="15"/>
  <c r="AC55" i="15"/>
  <c r="AB55" i="15"/>
  <c r="Y55" i="15"/>
  <c r="Y54" i="15" s="1"/>
  <c r="V55" i="15"/>
  <c r="R55" i="15"/>
  <c r="Q55" i="15"/>
  <c r="O55" i="15"/>
  <c r="L55" i="15"/>
  <c r="J55" i="15"/>
  <c r="G55" i="15"/>
  <c r="G54" i="15" s="1"/>
  <c r="B55" i="15"/>
  <c r="AB54" i="15"/>
  <c r="AK54" i="15" s="1"/>
  <c r="AA54" i="15"/>
  <c r="Z54" i="15"/>
  <c r="X54" i="15"/>
  <c r="W54" i="15"/>
  <c r="V54" i="15"/>
  <c r="U54" i="15"/>
  <c r="T54" i="15"/>
  <c r="J54" i="15"/>
  <c r="S54" i="15" s="1"/>
  <c r="I54" i="15"/>
  <c r="H54" i="15"/>
  <c r="F54" i="15"/>
  <c r="E54" i="15"/>
  <c r="C54" i="15"/>
  <c r="B54" i="15"/>
  <c r="AX53" i="15"/>
  <c r="AU53" i="15"/>
  <c r="AT53" i="15"/>
  <c r="AQ53" i="15"/>
  <c r="AN53" i="15"/>
  <c r="AJ53" i="15"/>
  <c r="AI53" i="15"/>
  <c r="AG53" i="15"/>
  <c r="AD53" i="15"/>
  <c r="AC53" i="15"/>
  <c r="AB53" i="15"/>
  <c r="Y53" i="15"/>
  <c r="AK53" i="15" s="1"/>
  <c r="T53" i="15"/>
  <c r="R53" i="15"/>
  <c r="Q53" i="15"/>
  <c r="O53" i="15"/>
  <c r="N53" i="15"/>
  <c r="L53" i="15"/>
  <c r="J53" i="15"/>
  <c r="G53" i="15"/>
  <c r="D53" i="15"/>
  <c r="B53" i="15"/>
  <c r="K53" i="15" s="1"/>
  <c r="DF52" i="15"/>
  <c r="DC52" i="15"/>
  <c r="DB52" i="15"/>
  <c r="DH52" i="15" s="1"/>
  <c r="CY52" i="15"/>
  <c r="CV52" i="15"/>
  <c r="CQ52" i="15"/>
  <c r="CN52" i="15"/>
  <c r="CM52" i="15"/>
  <c r="CJ52" i="15"/>
  <c r="CG52" i="15"/>
  <c r="CB52" i="15"/>
  <c r="BY52" i="15"/>
  <c r="BX52" i="15"/>
  <c r="BX51" i="15" s="1"/>
  <c r="BU52" i="15"/>
  <c r="BR52" i="15"/>
  <c r="BR51" i="15" s="1"/>
  <c r="BM52" i="15"/>
  <c r="BJ52" i="15"/>
  <c r="BI52" i="15"/>
  <c r="BF52" i="15"/>
  <c r="BF51" i="15" s="1"/>
  <c r="BC52" i="15"/>
  <c r="AX52" i="15"/>
  <c r="AU52" i="15"/>
  <c r="AT52" i="15"/>
  <c r="AZ52" i="15" s="1"/>
  <c r="AQ52" i="15"/>
  <c r="AN52" i="15"/>
  <c r="AJ52" i="15"/>
  <c r="AI52" i="15"/>
  <c r="AG52" i="15"/>
  <c r="AF52" i="15"/>
  <c r="AD52" i="15"/>
  <c r="AB52" i="15"/>
  <c r="AK52" i="15" s="1"/>
  <c r="Y52" i="15"/>
  <c r="AE52" i="15" s="1"/>
  <c r="V52" i="15"/>
  <c r="T52" i="15"/>
  <c r="AC52" i="15" s="1"/>
  <c r="R52" i="15"/>
  <c r="Q52" i="15"/>
  <c r="O52" i="15"/>
  <c r="L52" i="15"/>
  <c r="J52" i="15"/>
  <c r="G52" i="15"/>
  <c r="S52" i="15" s="1"/>
  <c r="B52" i="15"/>
  <c r="DE51" i="15"/>
  <c r="DH51" i="15" s="1"/>
  <c r="DB51" i="15"/>
  <c r="DA51" i="15"/>
  <c r="CZ51" i="15"/>
  <c r="CY51" i="15"/>
  <c r="CX51" i="15"/>
  <c r="CW51" i="15"/>
  <c r="CV51" i="15"/>
  <c r="CU51" i="15"/>
  <c r="CT51" i="15"/>
  <c r="CM51" i="15"/>
  <c r="CP51" i="15" s="1"/>
  <c r="CS51" i="15" s="1"/>
  <c r="CL51" i="15"/>
  <c r="CK51" i="15"/>
  <c r="CJ51" i="15"/>
  <c r="CI51" i="15"/>
  <c r="CH51" i="15"/>
  <c r="CG51" i="15"/>
  <c r="CE51" i="15"/>
  <c r="CN51" i="15" s="1"/>
  <c r="CQ51" i="15" s="1"/>
  <c r="CB51" i="15"/>
  <c r="BV51" i="15"/>
  <c r="BY51" i="15" s="1"/>
  <c r="BU51" i="15"/>
  <c r="BS51" i="15"/>
  <c r="BP51" i="15"/>
  <c r="BM51" i="15"/>
  <c r="BI51" i="15"/>
  <c r="BO51" i="15" s="1"/>
  <c r="BG51" i="15"/>
  <c r="BE51" i="15"/>
  <c r="BD51" i="15"/>
  <c r="BC51" i="15"/>
  <c r="BB51" i="15"/>
  <c r="BA51" i="15"/>
  <c r="AU51" i="15"/>
  <c r="AS51" i="15"/>
  <c r="AR51" i="15"/>
  <c r="AP51" i="15"/>
  <c r="AO51" i="15"/>
  <c r="AQ51" i="15" s="1"/>
  <c r="AM51" i="15"/>
  <c r="AL51" i="15"/>
  <c r="AN51" i="15" s="1"/>
  <c r="AI51" i="15"/>
  <c r="AB51" i="15"/>
  <c r="AA51" i="15"/>
  <c r="AJ51" i="15" s="1"/>
  <c r="Z51" i="15"/>
  <c r="AF51" i="15" s="1"/>
  <c r="Y51" i="15"/>
  <c r="AK51" i="15" s="1"/>
  <c r="X51" i="15"/>
  <c r="W51" i="15"/>
  <c r="AC51" i="15" s="1"/>
  <c r="U51" i="15"/>
  <c r="T51" i="15"/>
  <c r="I51" i="15"/>
  <c r="R51" i="15" s="1"/>
  <c r="H51" i="15"/>
  <c r="N51" i="15" s="1"/>
  <c r="G51" i="15"/>
  <c r="F51" i="15"/>
  <c r="E51" i="15"/>
  <c r="Q51" i="15" s="1"/>
  <c r="C51" i="15"/>
  <c r="O51" i="15" s="1"/>
  <c r="DF50" i="15"/>
  <c r="DC50" i="15"/>
  <c r="DB50" i="15"/>
  <c r="DH50" i="15" s="1"/>
  <c r="CY50" i="15"/>
  <c r="CV50" i="15"/>
  <c r="CQ50" i="15"/>
  <c r="CN50" i="15"/>
  <c r="CM50" i="15"/>
  <c r="CJ50" i="15"/>
  <c r="CG50" i="15"/>
  <c r="CD50" i="15"/>
  <c r="CB50" i="15"/>
  <c r="CA50" i="15"/>
  <c r="BY50" i="15"/>
  <c r="BM50" i="15"/>
  <c r="BJ50" i="15"/>
  <c r="BI50" i="15"/>
  <c r="BO50" i="15" s="1"/>
  <c r="BF50" i="15"/>
  <c r="BC50" i="15"/>
  <c r="AX50" i="15"/>
  <c r="AU50" i="15"/>
  <c r="AT50" i="15"/>
  <c r="AQ50" i="15"/>
  <c r="AN50" i="15"/>
  <c r="AJ50" i="15"/>
  <c r="AI50" i="15"/>
  <c r="AG50" i="15"/>
  <c r="AD50" i="15"/>
  <c r="AB50" i="15"/>
  <c r="Y50" i="15"/>
  <c r="T50" i="15"/>
  <c r="R50" i="15"/>
  <c r="Q50" i="15"/>
  <c r="O50" i="15"/>
  <c r="N50" i="15"/>
  <c r="L50" i="15"/>
  <c r="J50" i="15"/>
  <c r="S50" i="15" s="1"/>
  <c r="G50" i="15"/>
  <c r="D50" i="15"/>
  <c r="B50" i="15"/>
  <c r="K50" i="15" s="1"/>
  <c r="DF49" i="15"/>
  <c r="DC49" i="15"/>
  <c r="DB49" i="15"/>
  <c r="CY49" i="15"/>
  <c r="CV49" i="15"/>
  <c r="CV48" i="15" s="1"/>
  <c r="CQ49" i="15"/>
  <c r="CN49" i="15"/>
  <c r="CM49" i="15"/>
  <c r="CJ49" i="15"/>
  <c r="CJ48" i="15" s="1"/>
  <c r="CG49" i="15"/>
  <c r="CD49" i="15"/>
  <c r="CB49" i="15"/>
  <c r="CA49" i="15"/>
  <c r="BY49" i="15"/>
  <c r="BM49" i="15"/>
  <c r="BJ49" i="15"/>
  <c r="BI49" i="15"/>
  <c r="BI48" i="15" s="1"/>
  <c r="BF49" i="15"/>
  <c r="BC49" i="15"/>
  <c r="AX49" i="15"/>
  <c r="AU49" i="15"/>
  <c r="AT49" i="15"/>
  <c r="AQ49" i="15"/>
  <c r="AN49" i="15"/>
  <c r="AJ49" i="15"/>
  <c r="AI49" i="15"/>
  <c r="AG49" i="15"/>
  <c r="AD49" i="15"/>
  <c r="AB49" i="15"/>
  <c r="AB48" i="15" s="1"/>
  <c r="Y49" i="15"/>
  <c r="T49" i="15"/>
  <c r="R49" i="15"/>
  <c r="Q49" i="15"/>
  <c r="O49" i="15"/>
  <c r="N49" i="15"/>
  <c r="L49" i="15"/>
  <c r="J49" i="15"/>
  <c r="G49" i="15"/>
  <c r="D49" i="15"/>
  <c r="D48" i="15" s="1"/>
  <c r="B49" i="15"/>
  <c r="K49" i="15" s="1"/>
  <c r="DA48" i="15"/>
  <c r="CZ48" i="15"/>
  <c r="CY48" i="15"/>
  <c r="CX48" i="15"/>
  <c r="CW48" i="15"/>
  <c r="CU48" i="15"/>
  <c r="CT48" i="15"/>
  <c r="CM48" i="15"/>
  <c r="CL48" i="15"/>
  <c r="CK48" i="15"/>
  <c r="CI48" i="15"/>
  <c r="CH48" i="15"/>
  <c r="CG48" i="15"/>
  <c r="CE48" i="15"/>
  <c r="BX48" i="15"/>
  <c r="BV48" i="15"/>
  <c r="BU48" i="15"/>
  <c r="BS48" i="15"/>
  <c r="BR48" i="15"/>
  <c r="BP48" i="15"/>
  <c r="BG48" i="15"/>
  <c r="BF48" i="15"/>
  <c r="BE48" i="15"/>
  <c r="BD48" i="15"/>
  <c r="BC48" i="15"/>
  <c r="BB48" i="15"/>
  <c r="BA48" i="15"/>
  <c r="AS48" i="15"/>
  <c r="AR48" i="15"/>
  <c r="AU48" i="15" s="1"/>
  <c r="AP48" i="15"/>
  <c r="AO48" i="15"/>
  <c r="AM48" i="15"/>
  <c r="AL48" i="15"/>
  <c r="AA48" i="15"/>
  <c r="AJ48" i="15" s="1"/>
  <c r="Z48" i="15"/>
  <c r="Y48" i="15"/>
  <c r="AK48" i="15" s="1"/>
  <c r="X48" i="15"/>
  <c r="W48" i="15"/>
  <c r="AI48" i="15" s="1"/>
  <c r="U48" i="15"/>
  <c r="M48" i="15"/>
  <c r="I48" i="15"/>
  <c r="H48" i="15"/>
  <c r="N48" i="15" s="1"/>
  <c r="G48" i="15"/>
  <c r="F48" i="15"/>
  <c r="E48" i="15"/>
  <c r="C48" i="15"/>
  <c r="B48" i="15"/>
  <c r="DF47" i="15"/>
  <c r="DC47" i="15"/>
  <c r="DB47" i="15"/>
  <c r="DH47" i="15" s="1"/>
  <c r="CY47" i="15"/>
  <c r="CV47" i="15"/>
  <c r="CQ47" i="15"/>
  <c r="CN47" i="15"/>
  <c r="CM47" i="15"/>
  <c r="CJ47" i="15"/>
  <c r="CG47" i="15"/>
  <c r="CD47" i="15"/>
  <c r="CB47" i="15"/>
  <c r="CA47" i="15"/>
  <c r="BY47" i="15"/>
  <c r="BM47" i="15"/>
  <c r="BJ47" i="15"/>
  <c r="BI47" i="15"/>
  <c r="BO47" i="15" s="1"/>
  <c r="BF47" i="15"/>
  <c r="BC47" i="15"/>
  <c r="AX47" i="15"/>
  <c r="AU47" i="15"/>
  <c r="AT47" i="15"/>
  <c r="AQ47" i="15"/>
  <c r="AN47" i="15"/>
  <c r="AJ47" i="15"/>
  <c r="AI47" i="15"/>
  <c r="AG47" i="15"/>
  <c r="AD47" i="15"/>
  <c r="AB47" i="15"/>
  <c r="Y47" i="15"/>
  <c r="T47" i="15"/>
  <c r="R47" i="15"/>
  <c r="Q47" i="15"/>
  <c r="O47" i="15"/>
  <c r="N47" i="15"/>
  <c r="L47" i="15"/>
  <c r="J47" i="15"/>
  <c r="S47" i="15" s="1"/>
  <c r="G47" i="15"/>
  <c r="D47" i="15"/>
  <c r="B47" i="15"/>
  <c r="K47" i="15" s="1"/>
  <c r="AK46" i="15"/>
  <c r="AJ46" i="15"/>
  <c r="AI46" i="15"/>
  <c r="AG46" i="15"/>
  <c r="AF46" i="15"/>
  <c r="AD46" i="15"/>
  <c r="AC46" i="15"/>
  <c r="V46" i="15"/>
  <c r="R46" i="15"/>
  <c r="Q46" i="15"/>
  <c r="O46" i="15"/>
  <c r="L46" i="15"/>
  <c r="K46" i="15"/>
  <c r="J46" i="15"/>
  <c r="G46" i="15"/>
  <c r="B46" i="15"/>
  <c r="DF45" i="15"/>
  <c r="DC45" i="15"/>
  <c r="DB45" i="15"/>
  <c r="CY45" i="15"/>
  <c r="CY37" i="15" s="1"/>
  <c r="CV45" i="15"/>
  <c r="CQ45" i="15"/>
  <c r="CN45" i="15"/>
  <c r="CM45" i="15"/>
  <c r="CJ45" i="15"/>
  <c r="CG45" i="15"/>
  <c r="CD45" i="15"/>
  <c r="CB45" i="15"/>
  <c r="CA45" i="15"/>
  <c r="BY45" i="15"/>
  <c r="BM45" i="15"/>
  <c r="BJ45" i="15"/>
  <c r="BI45" i="15"/>
  <c r="BF45" i="15"/>
  <c r="BC45" i="15"/>
  <c r="AX45" i="15"/>
  <c r="AU45" i="15"/>
  <c r="AT45" i="15"/>
  <c r="AZ45" i="15" s="1"/>
  <c r="AQ45" i="15"/>
  <c r="AN45" i="15"/>
  <c r="AJ45" i="15"/>
  <c r="AI45" i="15"/>
  <c r="AG45" i="15"/>
  <c r="AF45" i="15"/>
  <c r="AD45" i="15"/>
  <c r="AB45" i="15"/>
  <c r="AK45" i="15" s="1"/>
  <c r="Y45" i="15"/>
  <c r="V45" i="15"/>
  <c r="T45" i="15"/>
  <c r="AC45" i="15" s="1"/>
  <c r="R45" i="15"/>
  <c r="Q45" i="15"/>
  <c r="O45" i="15"/>
  <c r="L45" i="15"/>
  <c r="K45" i="15"/>
  <c r="J45" i="15"/>
  <c r="G45" i="15"/>
  <c r="S45" i="15" s="1"/>
  <c r="B45" i="15"/>
  <c r="DF44" i="15"/>
  <c r="DC44" i="15"/>
  <c r="DB44" i="15"/>
  <c r="DH44" i="15" s="1"/>
  <c r="CY44" i="15"/>
  <c r="CV44" i="15"/>
  <c r="CQ44" i="15"/>
  <c r="CN44" i="15"/>
  <c r="CM44" i="15"/>
  <c r="CJ44" i="15"/>
  <c r="CG44" i="15"/>
  <c r="CD44" i="15"/>
  <c r="CB44" i="15"/>
  <c r="CA44" i="15"/>
  <c r="BY44" i="15"/>
  <c r="BM44" i="15"/>
  <c r="BJ44" i="15"/>
  <c r="BI44" i="15"/>
  <c r="BO44" i="15" s="1"/>
  <c r="BF44" i="15"/>
  <c r="BC44" i="15"/>
  <c r="AX44" i="15"/>
  <c r="AU44" i="15"/>
  <c r="AT44" i="15"/>
  <c r="AQ44" i="15"/>
  <c r="AN44" i="15"/>
  <c r="AJ44" i="15"/>
  <c r="AI44" i="15"/>
  <c r="AG44" i="15"/>
  <c r="AF44" i="15"/>
  <c r="AD44" i="15"/>
  <c r="AB44" i="15"/>
  <c r="Y44" i="15"/>
  <c r="V44" i="15"/>
  <c r="T44" i="15"/>
  <c r="AC44" i="15" s="1"/>
  <c r="R44" i="15"/>
  <c r="Q44" i="15"/>
  <c r="O44" i="15"/>
  <c r="L44" i="15"/>
  <c r="K44" i="15"/>
  <c r="J44" i="15"/>
  <c r="G44" i="15"/>
  <c r="B44" i="15"/>
  <c r="BM43" i="15"/>
  <c r="BJ43" i="15"/>
  <c r="BI43" i="15"/>
  <c r="BF43" i="15"/>
  <c r="BF37" i="15" s="1"/>
  <c r="BC43" i="15"/>
  <c r="AW43" i="15"/>
  <c r="AU43" i="15"/>
  <c r="AJ43" i="15"/>
  <c r="AI43" i="15"/>
  <c r="AG43" i="15"/>
  <c r="AD43" i="15"/>
  <c r="AB43" i="15"/>
  <c r="Y43" i="15"/>
  <c r="T43" i="15"/>
  <c r="R43" i="15"/>
  <c r="Q43" i="15"/>
  <c r="O43" i="15"/>
  <c r="N43" i="15"/>
  <c r="L43" i="15"/>
  <c r="J43" i="15"/>
  <c r="S43" i="15" s="1"/>
  <c r="G43" i="15"/>
  <c r="D43" i="15"/>
  <c r="B43" i="15"/>
  <c r="K43" i="15" s="1"/>
  <c r="DF42" i="15"/>
  <c r="DC42" i="15"/>
  <c r="DB42" i="15"/>
  <c r="DH42" i="15" s="1"/>
  <c r="CY42" i="15"/>
  <c r="CV42" i="15"/>
  <c r="CQ42" i="15"/>
  <c r="CN42" i="15"/>
  <c r="CM42" i="15"/>
  <c r="CJ42" i="15"/>
  <c r="CG42" i="15"/>
  <c r="CD42" i="15"/>
  <c r="CB42" i="15"/>
  <c r="CA42" i="15"/>
  <c r="BY42" i="15"/>
  <c r="BM42" i="15"/>
  <c r="BJ42" i="15"/>
  <c r="BI42" i="15"/>
  <c r="BO42" i="15" s="1"/>
  <c r="BF42" i="15"/>
  <c r="BC42" i="15"/>
  <c r="AX42" i="15"/>
  <c r="AU42" i="15"/>
  <c r="AT42" i="15"/>
  <c r="AQ42" i="15"/>
  <c r="AN42" i="15"/>
  <c r="AJ42" i="15"/>
  <c r="AI42" i="15"/>
  <c r="AG42" i="15"/>
  <c r="AD42" i="15"/>
  <c r="AB42" i="15"/>
  <c r="Y42" i="15"/>
  <c r="T42" i="15"/>
  <c r="R42" i="15"/>
  <c r="Q42" i="15"/>
  <c r="O42" i="15"/>
  <c r="N42" i="15"/>
  <c r="L42" i="15"/>
  <c r="J42" i="15"/>
  <c r="S42" i="15" s="1"/>
  <c r="G42" i="15"/>
  <c r="D42" i="15"/>
  <c r="B42" i="15"/>
  <c r="K42" i="15" s="1"/>
  <c r="DF41" i="15"/>
  <c r="DC41" i="15"/>
  <c r="DB41" i="15"/>
  <c r="DH41" i="15" s="1"/>
  <c r="CY41" i="15"/>
  <c r="CV41" i="15"/>
  <c r="CQ41" i="15"/>
  <c r="CN41" i="15"/>
  <c r="CM41" i="15"/>
  <c r="CJ41" i="15"/>
  <c r="CG41" i="15"/>
  <c r="CD41" i="15"/>
  <c r="CB41" i="15"/>
  <c r="CA41" i="15"/>
  <c r="BY41" i="15"/>
  <c r="BM41" i="15"/>
  <c r="BJ41" i="15"/>
  <c r="BI41" i="15"/>
  <c r="BO41" i="15" s="1"/>
  <c r="BF41" i="15"/>
  <c r="BC41" i="15"/>
  <c r="AX41" i="15"/>
  <c r="AU41" i="15"/>
  <c r="AT41" i="15"/>
  <c r="AQ41" i="15"/>
  <c r="AN41" i="15"/>
  <c r="AJ41" i="15"/>
  <c r="AI41" i="15"/>
  <c r="AG41" i="15"/>
  <c r="AD41" i="15"/>
  <c r="AB41" i="15"/>
  <c r="Y41" i="15"/>
  <c r="T41" i="15"/>
  <c r="R41" i="15"/>
  <c r="Q41" i="15"/>
  <c r="O41" i="15"/>
  <c r="N41" i="15"/>
  <c r="L41" i="15"/>
  <c r="J41" i="15"/>
  <c r="S41" i="15" s="1"/>
  <c r="G41" i="15"/>
  <c r="D41" i="15"/>
  <c r="B41" i="15"/>
  <c r="K41" i="15" s="1"/>
  <c r="DF40" i="15"/>
  <c r="DC40" i="15"/>
  <c r="DB40" i="15"/>
  <c r="DH40" i="15" s="1"/>
  <c r="CY40" i="15"/>
  <c r="CV40" i="15"/>
  <c r="CQ40" i="15"/>
  <c r="CN40" i="15"/>
  <c r="CM40" i="15"/>
  <c r="CJ40" i="15"/>
  <c r="CG40" i="15"/>
  <c r="CD40" i="15"/>
  <c r="CB40" i="15"/>
  <c r="CA40" i="15"/>
  <c r="BY40" i="15"/>
  <c r="BM40" i="15"/>
  <c r="BJ40" i="15"/>
  <c r="BI40" i="15"/>
  <c r="BO40" i="15" s="1"/>
  <c r="BF40" i="15"/>
  <c r="BC40" i="15"/>
  <c r="AX40" i="15"/>
  <c r="AU40" i="15"/>
  <c r="AT40" i="15"/>
  <c r="AQ40" i="15"/>
  <c r="AN40" i="15"/>
  <c r="AJ40" i="15"/>
  <c r="AI40" i="15"/>
  <c r="AG40" i="15"/>
  <c r="AD40" i="15"/>
  <c r="AB40" i="15"/>
  <c r="Y40" i="15"/>
  <c r="T40" i="15"/>
  <c r="R40" i="15"/>
  <c r="Q40" i="15"/>
  <c r="O40" i="15"/>
  <c r="N40" i="15"/>
  <c r="L40" i="15"/>
  <c r="J40" i="15"/>
  <c r="S40" i="15" s="1"/>
  <c r="G40" i="15"/>
  <c r="D40" i="15"/>
  <c r="B40" i="15"/>
  <c r="K40" i="15" s="1"/>
  <c r="DF39" i="15"/>
  <c r="DC39" i="15"/>
  <c r="DB39" i="15"/>
  <c r="DH39" i="15" s="1"/>
  <c r="CY39" i="15"/>
  <c r="CV39" i="15"/>
  <c r="CQ39" i="15"/>
  <c r="CN39" i="15"/>
  <c r="CM39" i="15"/>
  <c r="CJ39" i="15"/>
  <c r="CG39" i="15"/>
  <c r="CD39" i="15"/>
  <c r="CB39" i="15"/>
  <c r="CA39" i="15"/>
  <c r="BY39" i="15"/>
  <c r="BM39" i="15"/>
  <c r="BJ39" i="15"/>
  <c r="BI39" i="15"/>
  <c r="BO39" i="15" s="1"/>
  <c r="BF39" i="15"/>
  <c r="BC39" i="15"/>
  <c r="AX39" i="15"/>
  <c r="AU39" i="15"/>
  <c r="AT39" i="15"/>
  <c r="AQ39" i="15"/>
  <c r="AN39" i="15"/>
  <c r="AJ39" i="15"/>
  <c r="AI39" i="15"/>
  <c r="AG39" i="15"/>
  <c r="AD39" i="15"/>
  <c r="AB39" i="15"/>
  <c r="Y39" i="15"/>
  <c r="T39" i="15"/>
  <c r="R39" i="15"/>
  <c r="Q39" i="15"/>
  <c r="O39" i="15"/>
  <c r="N39" i="15"/>
  <c r="L39" i="15"/>
  <c r="J39" i="15"/>
  <c r="S39" i="15" s="1"/>
  <c r="G39" i="15"/>
  <c r="D39" i="15"/>
  <c r="B39" i="15"/>
  <c r="K39" i="15" s="1"/>
  <c r="DF38" i="15"/>
  <c r="DC38" i="15"/>
  <c r="DB38" i="15"/>
  <c r="CY38" i="15"/>
  <c r="CV38" i="15"/>
  <c r="CQ38" i="15"/>
  <c r="CN38" i="15"/>
  <c r="CM38" i="15"/>
  <c r="CJ38" i="15"/>
  <c r="CG38" i="15"/>
  <c r="CD38" i="15"/>
  <c r="CB38" i="15"/>
  <c r="CA38" i="15"/>
  <c r="BY38" i="15"/>
  <c r="BM38" i="15"/>
  <c r="BJ38" i="15"/>
  <c r="BI38" i="15"/>
  <c r="BF38" i="15"/>
  <c r="BC38" i="15"/>
  <c r="AX38" i="15"/>
  <c r="AU38" i="15"/>
  <c r="AT38" i="15"/>
  <c r="AQ38" i="15"/>
  <c r="AN38" i="15"/>
  <c r="AJ38" i="15"/>
  <c r="AI38" i="15"/>
  <c r="AG38" i="15"/>
  <c r="AD38" i="15"/>
  <c r="AB38" i="15"/>
  <c r="Y38" i="15"/>
  <c r="T38" i="15"/>
  <c r="R38" i="15"/>
  <c r="Q38" i="15"/>
  <c r="O38" i="15"/>
  <c r="N38" i="15"/>
  <c r="L38" i="15"/>
  <c r="K38" i="15"/>
  <c r="J38" i="15"/>
  <c r="G38" i="15"/>
  <c r="D38" i="15"/>
  <c r="DA37" i="15"/>
  <c r="CZ37" i="15"/>
  <c r="DC37" i="15" s="1"/>
  <c r="DF37" i="15" s="1"/>
  <c r="CX37" i="15"/>
  <c r="CW37" i="15"/>
  <c r="CU37" i="15"/>
  <c r="CT37" i="15"/>
  <c r="CL37" i="15"/>
  <c r="CK37" i="15"/>
  <c r="CI37" i="15"/>
  <c r="CH37" i="15"/>
  <c r="CG37" i="15"/>
  <c r="CE37" i="15"/>
  <c r="CA37" i="15"/>
  <c r="CD37" i="15" s="1"/>
  <c r="BX37" i="15"/>
  <c r="BV37" i="15"/>
  <c r="BU37" i="15"/>
  <c r="BS37" i="15"/>
  <c r="BR37" i="15"/>
  <c r="BP37" i="15"/>
  <c r="BG37" i="15"/>
  <c r="BD37" i="15"/>
  <c r="BA37" i="15"/>
  <c r="AS37" i="15"/>
  <c r="AR37" i="15"/>
  <c r="AU37" i="15" s="1"/>
  <c r="AP37" i="15"/>
  <c r="AO37" i="15"/>
  <c r="AX37" i="15" s="1"/>
  <c r="AM37" i="15"/>
  <c r="AL37" i="15"/>
  <c r="AA37" i="15"/>
  <c r="Z37" i="15"/>
  <c r="Y37" i="15"/>
  <c r="X37" i="15"/>
  <c r="W37" i="15"/>
  <c r="U37" i="15"/>
  <c r="I37" i="15"/>
  <c r="H37" i="15"/>
  <c r="F37" i="15"/>
  <c r="E37" i="15"/>
  <c r="Q37" i="15" s="1"/>
  <c r="C37" i="15"/>
  <c r="O37" i="15" s="1"/>
  <c r="AJ36" i="15"/>
  <c r="AI36" i="15"/>
  <c r="AG36" i="15"/>
  <c r="AC36" i="15"/>
  <c r="AB36" i="15"/>
  <c r="Y36" i="15"/>
  <c r="U36" i="15"/>
  <c r="AD36" i="15" s="1"/>
  <c r="T36" i="15"/>
  <c r="AF36" i="15" s="1"/>
  <c r="R36" i="15"/>
  <c r="Q36" i="15"/>
  <c r="O36" i="15"/>
  <c r="K36" i="15"/>
  <c r="J36" i="15"/>
  <c r="G36" i="15"/>
  <c r="C36" i="15"/>
  <c r="L36" i="15" s="1"/>
  <c r="B36" i="15"/>
  <c r="N36" i="15" s="1"/>
  <c r="DF35" i="15"/>
  <c r="DC35" i="15"/>
  <c r="DB35" i="15"/>
  <c r="DB34" i="15" s="1"/>
  <c r="CY35" i="15"/>
  <c r="CY34" i="15" s="1"/>
  <c r="CV35" i="15"/>
  <c r="CV34" i="15" s="1"/>
  <c r="CQ35" i="15"/>
  <c r="CN35" i="15"/>
  <c r="CM35" i="15"/>
  <c r="CS35" i="15" s="1"/>
  <c r="CJ35" i="15"/>
  <c r="CJ34" i="15" s="1"/>
  <c r="CG35" i="15"/>
  <c r="CG34" i="15" s="1"/>
  <c r="CB35" i="15"/>
  <c r="BY35" i="15"/>
  <c r="BX35" i="15"/>
  <c r="BU35" i="15"/>
  <c r="BR35" i="15"/>
  <c r="BM35" i="15"/>
  <c r="BJ35" i="15"/>
  <c r="BI35" i="15"/>
  <c r="BF35" i="15"/>
  <c r="BC35" i="15"/>
  <c r="BC34" i="15" s="1"/>
  <c r="AY35" i="15"/>
  <c r="AX35" i="15"/>
  <c r="AV35" i="15"/>
  <c r="AU35" i="15"/>
  <c r="AT35" i="15"/>
  <c r="AQ35" i="15"/>
  <c r="AN35" i="15"/>
  <c r="AJ35" i="15"/>
  <c r="AI35" i="15"/>
  <c r="AG35" i="15"/>
  <c r="AF35" i="15"/>
  <c r="AD35" i="15"/>
  <c r="AB35" i="15"/>
  <c r="Y35" i="15"/>
  <c r="AE35" i="15" s="1"/>
  <c r="V35" i="15"/>
  <c r="T35" i="15"/>
  <c r="AC35" i="15" s="1"/>
  <c r="R35" i="15"/>
  <c r="Q35" i="15"/>
  <c r="O35" i="15"/>
  <c r="L35" i="15"/>
  <c r="J35" i="15"/>
  <c r="G35" i="15"/>
  <c r="B35" i="15"/>
  <c r="DA34" i="15"/>
  <c r="CZ34" i="15"/>
  <c r="DC34" i="15" s="1"/>
  <c r="CX34" i="15"/>
  <c r="CW34" i="15"/>
  <c r="CU34" i="15"/>
  <c r="CT34" i="15"/>
  <c r="CM34" i="15"/>
  <c r="CP34" i="15" s="1"/>
  <c r="CL34" i="15"/>
  <c r="CK34" i="15"/>
  <c r="CI34" i="15"/>
  <c r="CH34" i="15"/>
  <c r="CE34" i="15"/>
  <c r="BX34" i="15"/>
  <c r="BV34" i="15"/>
  <c r="BU34" i="15"/>
  <c r="BS34" i="15"/>
  <c r="BR34" i="15"/>
  <c r="BP34" i="15"/>
  <c r="BG34" i="15"/>
  <c r="BF34" i="15"/>
  <c r="BD34" i="15"/>
  <c r="BB34" i="15"/>
  <c r="BA34" i="15"/>
  <c r="AY34" i="15"/>
  <c r="AS34" i="15"/>
  <c r="AR34" i="15"/>
  <c r="AP34" i="15"/>
  <c r="AO34" i="15"/>
  <c r="AM34" i="15"/>
  <c r="AL34" i="15"/>
  <c r="AA34" i="15"/>
  <c r="Z34" i="15"/>
  <c r="X34" i="15"/>
  <c r="W34" i="15"/>
  <c r="AI34" i="15" s="1"/>
  <c r="U34" i="15"/>
  <c r="AG34" i="15" s="1"/>
  <c r="T34" i="15"/>
  <c r="J34" i="15"/>
  <c r="I34" i="15"/>
  <c r="H34" i="15"/>
  <c r="F34" i="15"/>
  <c r="E34" i="15"/>
  <c r="C34" i="15"/>
  <c r="BM33" i="15"/>
  <c r="BJ33" i="15"/>
  <c r="BI33" i="15"/>
  <c r="BF33" i="15"/>
  <c r="BC33" i="15"/>
  <c r="AX33" i="15"/>
  <c r="AU33" i="15"/>
  <c r="AT33" i="15"/>
  <c r="AQ33" i="15"/>
  <c r="AN33" i="15"/>
  <c r="AJ33" i="15"/>
  <c r="AI33" i="15"/>
  <c r="AG33" i="15"/>
  <c r="AD33" i="15"/>
  <c r="AC33" i="15"/>
  <c r="AB33" i="15"/>
  <c r="Y33" i="15"/>
  <c r="T33" i="15"/>
  <c r="R33" i="15"/>
  <c r="Q33" i="15"/>
  <c r="O33" i="15"/>
  <c r="N33" i="15"/>
  <c r="L33" i="15"/>
  <c r="J33" i="15"/>
  <c r="S33" i="15" s="1"/>
  <c r="G33" i="15"/>
  <c r="D33" i="15"/>
  <c r="B33" i="15"/>
  <c r="K33" i="15" s="1"/>
  <c r="CB32" i="15"/>
  <c r="BY32" i="15"/>
  <c r="BX32" i="15"/>
  <c r="CD32" i="15" s="1"/>
  <c r="BU32" i="15"/>
  <c r="BR32" i="15"/>
  <c r="AJ32" i="15"/>
  <c r="AI32" i="15"/>
  <c r="AG32" i="15"/>
  <c r="AF32" i="15"/>
  <c r="AD32" i="15"/>
  <c r="AC32" i="15"/>
  <c r="AB32" i="15"/>
  <c r="Y32" i="15"/>
  <c r="V32" i="15"/>
  <c r="R32" i="15"/>
  <c r="Q32" i="15"/>
  <c r="O32" i="15"/>
  <c r="N32" i="15"/>
  <c r="L32" i="15"/>
  <c r="J32" i="15"/>
  <c r="G32" i="15"/>
  <c r="M32" i="15" s="1"/>
  <c r="D32" i="15"/>
  <c r="B32" i="15"/>
  <c r="K32" i="15" s="1"/>
  <c r="CB31" i="15"/>
  <c r="BY31" i="15"/>
  <c r="BX31" i="15"/>
  <c r="BU31" i="15"/>
  <c r="BR31" i="15"/>
  <c r="AJ31" i="15"/>
  <c r="AI31" i="15"/>
  <c r="AH31" i="15"/>
  <c r="AG31" i="15"/>
  <c r="AF31" i="15"/>
  <c r="AD31" i="15"/>
  <c r="AC31" i="15"/>
  <c r="AB31" i="15"/>
  <c r="Y31" i="15"/>
  <c r="AE31" i="15" s="1"/>
  <c r="V31" i="15"/>
  <c r="R31" i="15"/>
  <c r="Q31" i="15"/>
  <c r="P31" i="15"/>
  <c r="O31" i="15"/>
  <c r="N31" i="15"/>
  <c r="L31" i="15"/>
  <c r="K31" i="15"/>
  <c r="J31" i="15"/>
  <c r="G31" i="15"/>
  <c r="M31" i="15" s="1"/>
  <c r="D31" i="15"/>
  <c r="CB30" i="15"/>
  <c r="BY30" i="15"/>
  <c r="BX30" i="15"/>
  <c r="CD30" i="15" s="1"/>
  <c r="BU30" i="15"/>
  <c r="BR30" i="15"/>
  <c r="BM30" i="15"/>
  <c r="BJ30" i="15"/>
  <c r="BI30" i="15"/>
  <c r="BF30" i="15"/>
  <c r="AX30" i="15"/>
  <c r="AU30" i="15"/>
  <c r="AT30" i="15"/>
  <c r="AQ30" i="15"/>
  <c r="AN30" i="15"/>
  <c r="AJ30" i="15"/>
  <c r="AI30" i="15"/>
  <c r="AG30" i="15"/>
  <c r="AF30" i="15"/>
  <c r="AD30" i="15"/>
  <c r="AB30" i="15"/>
  <c r="AK30" i="15" s="1"/>
  <c r="Y30" i="15"/>
  <c r="V30" i="15"/>
  <c r="T30" i="15"/>
  <c r="AC30" i="15" s="1"/>
  <c r="R30" i="15"/>
  <c r="Q30" i="15"/>
  <c r="O30" i="15"/>
  <c r="L30" i="15"/>
  <c r="K30" i="15"/>
  <c r="J30" i="15"/>
  <c r="G30" i="15"/>
  <c r="S30" i="15" s="1"/>
  <c r="B30" i="15"/>
  <c r="CB29" i="15"/>
  <c r="BY29" i="15"/>
  <c r="BX29" i="15"/>
  <c r="CD29" i="15" s="1"/>
  <c r="BU29" i="15"/>
  <c r="BR29" i="15"/>
  <c r="AJ29" i="15"/>
  <c r="AI29" i="15"/>
  <c r="AG29" i="15"/>
  <c r="AF29" i="15"/>
  <c r="AD29" i="15"/>
  <c r="AC29" i="15"/>
  <c r="AB29" i="15"/>
  <c r="Y29" i="15"/>
  <c r="AK29" i="15" s="1"/>
  <c r="V29" i="15"/>
  <c r="R29" i="15"/>
  <c r="Q29" i="15"/>
  <c r="O29" i="15"/>
  <c r="L29" i="15"/>
  <c r="K29" i="15"/>
  <c r="J29" i="15"/>
  <c r="G29" i="15"/>
  <c r="B29" i="15"/>
  <c r="CB28" i="15"/>
  <c r="BY28" i="15"/>
  <c r="BX28" i="15"/>
  <c r="CD28" i="15" s="1"/>
  <c r="BU28" i="15"/>
  <c r="BR28" i="15"/>
  <c r="AJ28" i="15"/>
  <c r="AI28" i="15"/>
  <c r="AG28" i="15"/>
  <c r="AD28" i="15"/>
  <c r="AB28" i="15"/>
  <c r="Y28" i="15"/>
  <c r="AK28" i="15" s="1"/>
  <c r="T28" i="15"/>
  <c r="R28" i="15"/>
  <c r="Q28" i="15"/>
  <c r="O28" i="15"/>
  <c r="N28" i="15"/>
  <c r="L28" i="15"/>
  <c r="J28" i="15"/>
  <c r="G28" i="15"/>
  <c r="M28" i="15" s="1"/>
  <c r="D28" i="15"/>
  <c r="B28" i="15"/>
  <c r="K28" i="15" s="1"/>
  <c r="CQ27" i="15"/>
  <c r="CS27" i="15" s="1"/>
  <c r="CN27" i="15"/>
  <c r="CP27" i="15" s="1"/>
  <c r="CM27" i="15"/>
  <c r="CJ27" i="15"/>
  <c r="CG27" i="15"/>
  <c r="CB27" i="15"/>
  <c r="BY27" i="15"/>
  <c r="BX27" i="15"/>
  <c r="CD27" i="15" s="1"/>
  <c r="BU27" i="15"/>
  <c r="BR27" i="15"/>
  <c r="AJ27" i="15"/>
  <c r="AI27" i="15"/>
  <c r="AG27" i="15"/>
  <c r="AF27" i="15"/>
  <c r="AD27" i="15"/>
  <c r="AC27" i="15"/>
  <c r="AB27" i="15"/>
  <c r="Y27" i="15"/>
  <c r="AK27" i="15" s="1"/>
  <c r="V27" i="15"/>
  <c r="R27" i="15"/>
  <c r="Q27" i="15"/>
  <c r="O27" i="15"/>
  <c r="L27" i="15"/>
  <c r="K27" i="15"/>
  <c r="J27" i="15"/>
  <c r="G27" i="15"/>
  <c r="S27" i="15" s="1"/>
  <c r="B27" i="15"/>
  <c r="CQ26" i="15"/>
  <c r="CN26" i="15"/>
  <c r="CP26" i="15" s="1"/>
  <c r="CM26" i="15"/>
  <c r="CJ26" i="15"/>
  <c r="CG26" i="15"/>
  <c r="CB26" i="15"/>
  <c r="BY26" i="15"/>
  <c r="BX26" i="15"/>
  <c r="BU26" i="15"/>
  <c r="BU23" i="15" s="1"/>
  <c r="BR26" i="15"/>
  <c r="BM26" i="15"/>
  <c r="BJ26" i="15"/>
  <c r="BI26" i="15"/>
  <c r="BO26" i="15" s="1"/>
  <c r="BF26" i="15"/>
  <c r="BC26" i="15"/>
  <c r="AY26" i="15"/>
  <c r="AX26" i="15"/>
  <c r="AU26" i="15"/>
  <c r="AT26" i="15"/>
  <c r="AQ26" i="15"/>
  <c r="AN26" i="15"/>
  <c r="AJ26" i="15"/>
  <c r="AI26" i="15"/>
  <c r="AG26" i="15"/>
  <c r="AD26" i="15"/>
  <c r="AC26" i="15"/>
  <c r="AB26" i="15"/>
  <c r="Y26" i="15"/>
  <c r="T26" i="15"/>
  <c r="R26" i="15"/>
  <c r="Q26" i="15"/>
  <c r="O26" i="15"/>
  <c r="N26" i="15"/>
  <c r="L26" i="15"/>
  <c r="J26" i="15"/>
  <c r="S26" i="15" s="1"/>
  <c r="G26" i="15"/>
  <c r="D26" i="15"/>
  <c r="B26" i="15"/>
  <c r="K26" i="15" s="1"/>
  <c r="CS25" i="15"/>
  <c r="CQ25" i="15"/>
  <c r="CP25" i="15"/>
  <c r="CN25" i="15"/>
  <c r="CM25" i="15"/>
  <c r="CM23" i="15" s="1"/>
  <c r="CJ25" i="15"/>
  <c r="CG25" i="15"/>
  <c r="CG23" i="15" s="1"/>
  <c r="AJ25" i="15"/>
  <c r="AI25" i="15"/>
  <c r="AG25" i="15"/>
  <c r="AF25" i="15"/>
  <c r="AD25" i="15"/>
  <c r="AC25" i="15"/>
  <c r="AB25" i="15"/>
  <c r="Y25" i="15"/>
  <c r="V25" i="15"/>
  <c r="R25" i="15"/>
  <c r="Q25" i="15"/>
  <c r="O25" i="15"/>
  <c r="N25" i="15"/>
  <c r="L25" i="15"/>
  <c r="K25" i="15"/>
  <c r="J25" i="15"/>
  <c r="G25" i="15"/>
  <c r="D25" i="15"/>
  <c r="CQ24" i="15"/>
  <c r="CS24" i="15" s="1"/>
  <c r="CN24" i="15"/>
  <c r="CM24" i="15"/>
  <c r="CJ24" i="15"/>
  <c r="CJ23" i="15" s="1"/>
  <c r="CG24" i="15"/>
  <c r="CB24" i="15"/>
  <c r="BY24" i="15"/>
  <c r="BX24" i="15"/>
  <c r="BX23" i="15" s="1"/>
  <c r="BU24" i="15"/>
  <c r="BR24" i="15"/>
  <c r="BR23" i="15" s="1"/>
  <c r="BM24" i="15"/>
  <c r="BJ24" i="15"/>
  <c r="BI24" i="15"/>
  <c r="BF24" i="15"/>
  <c r="BF23" i="15" s="1"/>
  <c r="BC24" i="15"/>
  <c r="AY24" i="15"/>
  <c r="AX24" i="15"/>
  <c r="AU24" i="15"/>
  <c r="AT24" i="15"/>
  <c r="AQ24" i="15"/>
  <c r="AN24" i="15"/>
  <c r="AJ24" i="15"/>
  <c r="AI24" i="15"/>
  <c r="AG24" i="15"/>
  <c r="AD24" i="15"/>
  <c r="AB24" i="15"/>
  <c r="Y24" i="15"/>
  <c r="AK24" i="15" s="1"/>
  <c r="T24" i="15"/>
  <c r="R24" i="15"/>
  <c r="Q24" i="15"/>
  <c r="O24" i="15"/>
  <c r="N24" i="15"/>
  <c r="L24" i="15"/>
  <c r="J24" i="15"/>
  <c r="G24" i="15"/>
  <c r="M24" i="15" s="1"/>
  <c r="D24" i="15"/>
  <c r="B24" i="15"/>
  <c r="K24" i="15" s="1"/>
  <c r="CR23" i="15"/>
  <c r="CO23" i="15"/>
  <c r="CL23" i="15"/>
  <c r="CK23" i="15"/>
  <c r="CI23" i="15"/>
  <c r="CH23" i="15"/>
  <c r="CF23" i="15"/>
  <c r="CE23" i="15"/>
  <c r="CE12" i="15" s="1"/>
  <c r="CE11" i="15" s="1"/>
  <c r="BZ23" i="15"/>
  <c r="BV23" i="15"/>
  <c r="BS23" i="15"/>
  <c r="BP23" i="15"/>
  <c r="BG23" i="15"/>
  <c r="BE23" i="15"/>
  <c r="BD23" i="15"/>
  <c r="BA23" i="15"/>
  <c r="AS23" i="15"/>
  <c r="AR23" i="15"/>
  <c r="AP23" i="15"/>
  <c r="AO23" i="15"/>
  <c r="AX23" i="15" s="1"/>
  <c r="AM23" i="15"/>
  <c r="AL23" i="15"/>
  <c r="AA23" i="15"/>
  <c r="Z23" i="15"/>
  <c r="X23" i="15"/>
  <c r="X12" i="15" s="1"/>
  <c r="W23" i="15"/>
  <c r="AI23" i="15" s="1"/>
  <c r="U23" i="15"/>
  <c r="U12" i="15" s="1"/>
  <c r="I23" i="15"/>
  <c r="H23" i="15"/>
  <c r="F23" i="15"/>
  <c r="E23" i="15"/>
  <c r="C23" i="15"/>
  <c r="DF22" i="15"/>
  <c r="DC22" i="15"/>
  <c r="DB22" i="15"/>
  <c r="DH22" i="15" s="1"/>
  <c r="CY22" i="15"/>
  <c r="CV22" i="15"/>
  <c r="CQ22" i="15"/>
  <c r="CN22" i="15"/>
  <c r="CM22" i="15"/>
  <c r="CJ22" i="15"/>
  <c r="CG22" i="15"/>
  <c r="CB22" i="15"/>
  <c r="BY22" i="15"/>
  <c r="BX22" i="15"/>
  <c r="CD22" i="15" s="1"/>
  <c r="BU22" i="15"/>
  <c r="BR22" i="15"/>
  <c r="BM22" i="15"/>
  <c r="BJ22" i="15"/>
  <c r="BI22" i="15"/>
  <c r="BF22" i="15"/>
  <c r="BC22" i="15"/>
  <c r="AX22" i="15"/>
  <c r="AU22" i="15"/>
  <c r="AT22" i="15"/>
  <c r="AZ22" i="15" s="1"/>
  <c r="AQ22" i="15"/>
  <c r="AN22" i="15"/>
  <c r="AJ22" i="15"/>
  <c r="AI22" i="15"/>
  <c r="AG22" i="15"/>
  <c r="AF22" i="15"/>
  <c r="AD22" i="15"/>
  <c r="AB22" i="15"/>
  <c r="AK22" i="15" s="1"/>
  <c r="Y22" i="15"/>
  <c r="V22" i="15"/>
  <c r="T22" i="15"/>
  <c r="AC22" i="15" s="1"/>
  <c r="R22" i="15"/>
  <c r="Q22" i="15"/>
  <c r="O22" i="15"/>
  <c r="L22" i="15"/>
  <c r="J22" i="15"/>
  <c r="G22" i="15"/>
  <c r="B22" i="15"/>
  <c r="DF21" i="15"/>
  <c r="DC21" i="15"/>
  <c r="DB21" i="15"/>
  <c r="CY21" i="15"/>
  <c r="CV21" i="15"/>
  <c r="CQ21" i="15"/>
  <c r="CN21" i="15"/>
  <c r="CM21" i="15"/>
  <c r="CS21" i="15" s="1"/>
  <c r="CJ21" i="15"/>
  <c r="CG21" i="15"/>
  <c r="BX21" i="15"/>
  <c r="BU21" i="15"/>
  <c r="BR21" i="15"/>
  <c r="BC21" i="15"/>
  <c r="AJ21" i="15"/>
  <c r="AI21" i="15"/>
  <c r="AG21" i="15"/>
  <c r="AF21" i="15"/>
  <c r="AD21" i="15"/>
  <c r="AC21" i="15"/>
  <c r="AB21" i="15"/>
  <c r="Y21" i="15"/>
  <c r="V21" i="15"/>
  <c r="R21" i="15"/>
  <c r="Q21" i="15"/>
  <c r="O21" i="15"/>
  <c r="N21" i="15"/>
  <c r="L21" i="15"/>
  <c r="K21" i="15"/>
  <c r="J21" i="15"/>
  <c r="G21" i="15"/>
  <c r="D21" i="15"/>
  <c r="DF20" i="15"/>
  <c r="DC20" i="15"/>
  <c r="DB20" i="15"/>
  <c r="CY20" i="15"/>
  <c r="CV20" i="15"/>
  <c r="CQ20" i="15"/>
  <c r="CN20" i="15"/>
  <c r="CM20" i="15"/>
  <c r="CS20" i="15" s="1"/>
  <c r="CJ20" i="15"/>
  <c r="CG20" i="15"/>
  <c r="CB20" i="15"/>
  <c r="BY20" i="15"/>
  <c r="BX20" i="15"/>
  <c r="BU20" i="15"/>
  <c r="BR20" i="15"/>
  <c r="BM20" i="15"/>
  <c r="BJ20" i="15"/>
  <c r="BI20" i="15"/>
  <c r="BO20" i="15" s="1"/>
  <c r="BF20" i="15"/>
  <c r="BC20" i="15"/>
  <c r="AX20" i="15"/>
  <c r="AU20" i="15"/>
  <c r="AT20" i="15"/>
  <c r="AQ20" i="15"/>
  <c r="AN20" i="15"/>
  <c r="AJ20" i="15"/>
  <c r="AI20" i="15"/>
  <c r="AG20" i="15"/>
  <c r="AD20" i="15"/>
  <c r="AC20" i="15"/>
  <c r="AB20" i="15"/>
  <c r="Y20" i="15"/>
  <c r="AK20" i="15" s="1"/>
  <c r="T20" i="15"/>
  <c r="R20" i="15"/>
  <c r="Q20" i="15"/>
  <c r="O20" i="15"/>
  <c r="N20" i="15"/>
  <c r="L20" i="15"/>
  <c r="J20" i="15"/>
  <c r="G20" i="15"/>
  <c r="D20" i="15"/>
  <c r="B20" i="15"/>
  <c r="K20" i="15" s="1"/>
  <c r="DF19" i="15"/>
  <c r="DC19" i="15"/>
  <c r="DB19" i="15"/>
  <c r="CY19" i="15"/>
  <c r="CV19" i="15"/>
  <c r="CQ19" i="15"/>
  <c r="CN19" i="15"/>
  <c r="CM19" i="15"/>
  <c r="CJ19" i="15"/>
  <c r="CB19" i="15"/>
  <c r="BY19" i="15"/>
  <c r="BX19" i="15"/>
  <c r="BU19" i="15"/>
  <c r="BR19" i="15"/>
  <c r="BM19" i="15"/>
  <c r="BJ19" i="15"/>
  <c r="BI19" i="15"/>
  <c r="BF19" i="15"/>
  <c r="AX19" i="15"/>
  <c r="AU19" i="15"/>
  <c r="AT19" i="15"/>
  <c r="AQ19" i="15"/>
  <c r="AN19" i="15"/>
  <c r="AJ19" i="15"/>
  <c r="AI19" i="15"/>
  <c r="AG19" i="15"/>
  <c r="AF19" i="15"/>
  <c r="AD19" i="15"/>
  <c r="AB19" i="15"/>
  <c r="Y19" i="15"/>
  <c r="AE19" i="15" s="1"/>
  <c r="V19" i="15"/>
  <c r="T19" i="15"/>
  <c r="AC19" i="15" s="1"/>
  <c r="R19" i="15"/>
  <c r="Q19" i="15"/>
  <c r="O19" i="15"/>
  <c r="L19" i="15"/>
  <c r="J19" i="15"/>
  <c r="G19" i="15"/>
  <c r="S19" i="15" s="1"/>
  <c r="B19" i="15"/>
  <c r="DF18" i="15"/>
  <c r="DC18" i="15"/>
  <c r="DB18" i="15"/>
  <c r="CY18" i="15"/>
  <c r="CV18" i="15"/>
  <c r="CQ18" i="15"/>
  <c r="CN18" i="15"/>
  <c r="CM18" i="15"/>
  <c r="CJ18" i="15"/>
  <c r="CG18" i="15"/>
  <c r="CB18" i="15"/>
  <c r="BY18" i="15"/>
  <c r="BX18" i="15"/>
  <c r="BU18" i="15"/>
  <c r="BR18" i="15"/>
  <c r="BM18" i="15"/>
  <c r="BJ18" i="15"/>
  <c r="BI18" i="15"/>
  <c r="BF18" i="15"/>
  <c r="BC18" i="15"/>
  <c r="AX18" i="15"/>
  <c r="AU18" i="15"/>
  <c r="AT18" i="15"/>
  <c r="AQ18" i="15"/>
  <c r="AN18" i="15"/>
  <c r="AJ18" i="15"/>
  <c r="AI18" i="15"/>
  <c r="AG18" i="15"/>
  <c r="AD18" i="15"/>
  <c r="AC18" i="15"/>
  <c r="AB18" i="15"/>
  <c r="Y18" i="15"/>
  <c r="T18" i="15"/>
  <c r="R18" i="15"/>
  <c r="Q18" i="15"/>
  <c r="O18" i="15"/>
  <c r="N18" i="15"/>
  <c r="L18" i="15"/>
  <c r="J18" i="15"/>
  <c r="S18" i="15" s="1"/>
  <c r="G18" i="15"/>
  <c r="D18" i="15"/>
  <c r="B18" i="15"/>
  <c r="K18" i="15" s="1"/>
  <c r="DF17" i="15"/>
  <c r="DC17" i="15"/>
  <c r="DB17" i="15"/>
  <c r="DH17" i="15" s="1"/>
  <c r="CY17" i="15"/>
  <c r="CV17" i="15"/>
  <c r="CQ17" i="15"/>
  <c r="CN17" i="15"/>
  <c r="CM17" i="15"/>
  <c r="CJ17" i="15"/>
  <c r="BX17" i="15"/>
  <c r="BU17" i="15"/>
  <c r="BR17" i="15"/>
  <c r="BM17" i="15"/>
  <c r="BJ17" i="15"/>
  <c r="BI17" i="15"/>
  <c r="BO17" i="15" s="1"/>
  <c r="BF17" i="15"/>
  <c r="BC17" i="15"/>
  <c r="AX17" i="15"/>
  <c r="AU17" i="15"/>
  <c r="AT17" i="15"/>
  <c r="AQ17" i="15"/>
  <c r="AN17" i="15"/>
  <c r="AJ17" i="15"/>
  <c r="AI17" i="15"/>
  <c r="AG17" i="15"/>
  <c r="AF17" i="15"/>
  <c r="AD17" i="15"/>
  <c r="AC17" i="15"/>
  <c r="AB17" i="15"/>
  <c r="Y17" i="15"/>
  <c r="AE17" i="15" s="1"/>
  <c r="V17" i="15"/>
  <c r="R17" i="15"/>
  <c r="Q17" i="15"/>
  <c r="O17" i="15"/>
  <c r="N17" i="15"/>
  <c r="L17" i="15"/>
  <c r="K17" i="15"/>
  <c r="J17" i="15"/>
  <c r="G17" i="15"/>
  <c r="D17" i="15"/>
  <c r="DF16" i="15"/>
  <c r="DC16" i="15"/>
  <c r="DB16" i="15"/>
  <c r="CY16" i="15"/>
  <c r="CV16" i="15"/>
  <c r="CQ16" i="15"/>
  <c r="CN16" i="15"/>
  <c r="CM16" i="15"/>
  <c r="CJ16" i="15"/>
  <c r="CG16" i="15"/>
  <c r="CB16" i="15"/>
  <c r="BY16" i="15"/>
  <c r="BX16" i="15"/>
  <c r="BU16" i="15"/>
  <c r="BR16" i="15"/>
  <c r="BM16" i="15"/>
  <c r="BJ16" i="15"/>
  <c r="BI16" i="15"/>
  <c r="BF16" i="15"/>
  <c r="BC16" i="15"/>
  <c r="AX16" i="15"/>
  <c r="AU16" i="15"/>
  <c r="AT16" i="15"/>
  <c r="AQ16" i="15"/>
  <c r="AN16" i="15"/>
  <c r="AJ16" i="15"/>
  <c r="AI16" i="15"/>
  <c r="AG16" i="15"/>
  <c r="AF16" i="15"/>
  <c r="AD16" i="15"/>
  <c r="AB16" i="15"/>
  <c r="Y16" i="15"/>
  <c r="AE16" i="15" s="1"/>
  <c r="V16" i="15"/>
  <c r="T16" i="15"/>
  <c r="AC16" i="15" s="1"/>
  <c r="R16" i="15"/>
  <c r="Q16" i="15"/>
  <c r="O16" i="15"/>
  <c r="L16" i="15"/>
  <c r="J16" i="15"/>
  <c r="G16" i="15"/>
  <c r="S16" i="15" s="1"/>
  <c r="B16" i="15"/>
  <c r="DF15" i="15"/>
  <c r="DC15" i="15"/>
  <c r="DB15" i="15"/>
  <c r="CY15" i="15"/>
  <c r="CV15" i="15"/>
  <c r="CQ15" i="15"/>
  <c r="CN15" i="15"/>
  <c r="CM15" i="15"/>
  <c r="CJ15" i="15"/>
  <c r="CG15" i="15"/>
  <c r="CB15" i="15"/>
  <c r="BY15" i="15"/>
  <c r="BX15" i="15"/>
  <c r="BU15" i="15"/>
  <c r="BR15" i="15"/>
  <c r="BM15" i="15"/>
  <c r="BJ15" i="15"/>
  <c r="BI15" i="15"/>
  <c r="BF15" i="15"/>
  <c r="AX15" i="15"/>
  <c r="AU15" i="15"/>
  <c r="AT15" i="15"/>
  <c r="AQ15" i="15"/>
  <c r="AN15" i="15"/>
  <c r="AJ15" i="15"/>
  <c r="AI15" i="15"/>
  <c r="AG15" i="15"/>
  <c r="AF15" i="15"/>
  <c r="AD15" i="15"/>
  <c r="AB15" i="15"/>
  <c r="Y15" i="15"/>
  <c r="AE15" i="15" s="1"/>
  <c r="V15" i="15"/>
  <c r="T15" i="15"/>
  <c r="AC15" i="15" s="1"/>
  <c r="R15" i="15"/>
  <c r="Q15" i="15"/>
  <c r="O15" i="15"/>
  <c r="L15" i="15"/>
  <c r="J15" i="15"/>
  <c r="G15" i="15"/>
  <c r="S15" i="15" s="1"/>
  <c r="B15" i="15"/>
  <c r="DF14" i="15"/>
  <c r="DC14" i="15"/>
  <c r="DB14" i="15"/>
  <c r="CY14" i="15"/>
  <c r="CV14" i="15"/>
  <c r="CQ14" i="15"/>
  <c r="CN14" i="15"/>
  <c r="CM14" i="15"/>
  <c r="CJ14" i="15"/>
  <c r="CG14" i="15"/>
  <c r="CB14" i="15"/>
  <c r="BY14" i="15"/>
  <c r="BX14" i="15"/>
  <c r="BU14" i="15"/>
  <c r="BR14" i="15"/>
  <c r="AT14" i="15"/>
  <c r="AQ14" i="15"/>
  <c r="AN14" i="15"/>
  <c r="AJ14" i="15"/>
  <c r="AI14" i="15"/>
  <c r="AG14" i="15"/>
  <c r="AF14" i="15"/>
  <c r="AD14" i="15"/>
  <c r="AC14" i="15"/>
  <c r="AB14" i="15"/>
  <c r="Y14" i="15"/>
  <c r="V14" i="15"/>
  <c r="R14" i="15"/>
  <c r="Q14" i="15"/>
  <c r="O14" i="15"/>
  <c r="N14" i="15"/>
  <c r="L14" i="15"/>
  <c r="K14" i="15"/>
  <c r="J14" i="15"/>
  <c r="G14" i="15"/>
  <c r="D14" i="15"/>
  <c r="BP13" i="15"/>
  <c r="BH13" i="15"/>
  <c r="BG13" i="15"/>
  <c r="BG12" i="15" s="1"/>
  <c r="BD13" i="15"/>
  <c r="BF13" i="15" s="1"/>
  <c r="BA13" i="15"/>
  <c r="BC13" i="15" s="1"/>
  <c r="AS13" i="15"/>
  <c r="AS12" i="15" s="1"/>
  <c r="AS11" i="15" s="1"/>
  <c r="AR13" i="15"/>
  <c r="AU13" i="15" s="1"/>
  <c r="AP13" i="15"/>
  <c r="AP12" i="15" s="1"/>
  <c r="AP11" i="15" s="1"/>
  <c r="AO13" i="15"/>
  <c r="AM13" i="15"/>
  <c r="AL13" i="15"/>
  <c r="AA13" i="15"/>
  <c r="Z13" i="15"/>
  <c r="Y13" i="15"/>
  <c r="X13" i="15"/>
  <c r="W13" i="15"/>
  <c r="U13" i="15"/>
  <c r="I13" i="15"/>
  <c r="H13" i="15"/>
  <c r="F13" i="15"/>
  <c r="F12" i="15" s="1"/>
  <c r="E13" i="15"/>
  <c r="Q13" i="15" s="1"/>
  <c r="C13" i="15"/>
  <c r="O13" i="15" s="1"/>
  <c r="DA12" i="15"/>
  <c r="CZ12" i="15"/>
  <c r="CX12" i="15"/>
  <c r="CX11" i="15" s="1"/>
  <c r="CW12" i="15"/>
  <c r="CV12" i="15"/>
  <c r="CU12" i="15"/>
  <c r="CT12" i="15"/>
  <c r="CT11" i="15" s="1"/>
  <c r="CL12" i="15"/>
  <c r="CK12" i="15"/>
  <c r="CI12" i="15"/>
  <c r="CH12" i="15"/>
  <c r="BW12" i="15"/>
  <c r="BV12" i="15"/>
  <c r="BT12" i="15"/>
  <c r="BT11" i="15" s="1"/>
  <c r="BS12" i="15"/>
  <c r="BP12" i="15"/>
  <c r="BH12" i="15"/>
  <c r="BD12" i="15"/>
  <c r="AR12" i="15"/>
  <c r="AU12" i="15" s="1"/>
  <c r="AO12" i="15"/>
  <c r="AL12" i="15"/>
  <c r="Z12" i="15"/>
  <c r="H12" i="15"/>
  <c r="C12" i="15"/>
  <c r="C11" i="15" s="1"/>
  <c r="CZ11" i="15"/>
  <c r="CL11" i="15"/>
  <c r="CH11" i="15"/>
  <c r="BW11" i="15"/>
  <c r="BS11" i="15"/>
  <c r="BQ11" i="15"/>
  <c r="BH11" i="15"/>
  <c r="AR11" i="15"/>
  <c r="AU11" i="15" s="1"/>
  <c r="AO11" i="15"/>
  <c r="AL11" i="15"/>
  <c r="Z11" i="15"/>
  <c r="Q75" i="14"/>
  <c r="P75" i="14"/>
  <c r="R75" i="14" s="1"/>
  <c r="M75" i="14"/>
  <c r="H75" i="14"/>
  <c r="G75" i="14"/>
  <c r="D75" i="14"/>
  <c r="Z74" i="14"/>
  <c r="Q74" i="14"/>
  <c r="Q73" i="14" s="1"/>
  <c r="P74" i="14"/>
  <c r="M74" i="14"/>
  <c r="R74" i="14" s="1"/>
  <c r="H74" i="14"/>
  <c r="G74" i="14"/>
  <c r="D74" i="14"/>
  <c r="AD73" i="14"/>
  <c r="AD70" i="14" s="1"/>
  <c r="Z73" i="14"/>
  <c r="V73" i="14"/>
  <c r="L73" i="14"/>
  <c r="L70" i="14" s="1"/>
  <c r="K73" i="14"/>
  <c r="G73" i="14"/>
  <c r="C73" i="14"/>
  <c r="C70" i="14" s="1"/>
  <c r="B73" i="14"/>
  <c r="D73" i="14" s="1"/>
  <c r="AD72" i="14"/>
  <c r="Z72" i="14"/>
  <c r="V72" i="14"/>
  <c r="Q72" i="14"/>
  <c r="Q70" i="14" s="1"/>
  <c r="P72" i="14"/>
  <c r="M72" i="14"/>
  <c r="R72" i="14" s="1"/>
  <c r="H72" i="14"/>
  <c r="G72" i="14"/>
  <c r="D72" i="14"/>
  <c r="M71" i="14"/>
  <c r="R71" i="14" s="1"/>
  <c r="H71" i="14"/>
  <c r="G71" i="14"/>
  <c r="D71" i="14"/>
  <c r="AU70" i="14"/>
  <c r="AT70" i="14"/>
  <c r="AS70" i="14"/>
  <c r="AR70" i="14"/>
  <c r="AQ70" i="14"/>
  <c r="AP70" i="14"/>
  <c r="AO70" i="14"/>
  <c r="AN70" i="14"/>
  <c r="AM70" i="14"/>
  <c r="AM52" i="14" s="1"/>
  <c r="AM8" i="14" s="1"/>
  <c r="AL70" i="14"/>
  <c r="AK70" i="14"/>
  <c r="AJ70" i="14"/>
  <c r="AI70" i="14"/>
  <c r="AI52" i="14" s="1"/>
  <c r="AI8" i="14" s="1"/>
  <c r="AH70" i="14"/>
  <c r="AG70" i="14"/>
  <c r="AF70" i="14"/>
  <c r="AE70" i="14"/>
  <c r="AC70" i="14"/>
  <c r="AC52" i="14" s="1"/>
  <c r="AC8" i="14" s="1"/>
  <c r="AB70" i="14"/>
  <c r="Y70" i="14"/>
  <c r="X70" i="14"/>
  <c r="V70" i="14"/>
  <c r="U70" i="14"/>
  <c r="T70" i="14"/>
  <c r="K70" i="14"/>
  <c r="AL69" i="14"/>
  <c r="AH69" i="14"/>
  <c r="AH66" i="14" s="1"/>
  <c r="Q69" i="14"/>
  <c r="P69" i="14"/>
  <c r="M69" i="14"/>
  <c r="R69" i="14" s="1"/>
  <c r="H69" i="14"/>
  <c r="H66" i="14" s="1"/>
  <c r="G69" i="14"/>
  <c r="D69" i="14"/>
  <c r="AT68" i="14"/>
  <c r="AS68" i="14"/>
  <c r="AR68" i="14"/>
  <c r="AP68" i="14"/>
  <c r="AN68" i="14"/>
  <c r="AL68" i="14"/>
  <c r="AH68" i="14"/>
  <c r="Q68" i="14"/>
  <c r="P68" i="14"/>
  <c r="R68" i="14" s="1"/>
  <c r="M68" i="14"/>
  <c r="H68" i="14"/>
  <c r="G68" i="14"/>
  <c r="I68" i="14" s="1"/>
  <c r="D68" i="14"/>
  <c r="AL67" i="14"/>
  <c r="AH67" i="14"/>
  <c r="Q67" i="14"/>
  <c r="P67" i="14"/>
  <c r="R67" i="14" s="1"/>
  <c r="M67" i="14"/>
  <c r="H67" i="14"/>
  <c r="G67" i="14"/>
  <c r="I67" i="14" s="1"/>
  <c r="D67" i="14"/>
  <c r="AL66" i="14"/>
  <c r="AK66" i="14"/>
  <c r="AJ66" i="14"/>
  <c r="AG66" i="14"/>
  <c r="AF66" i="14"/>
  <c r="AC66" i="14"/>
  <c r="AB66" i="14"/>
  <c r="AD66" i="14" s="1"/>
  <c r="AD60" i="14" s="1"/>
  <c r="AD59" i="14" s="1"/>
  <c r="Z66" i="14"/>
  <c r="Y66" i="14"/>
  <c r="X66" i="14"/>
  <c r="V66" i="14"/>
  <c r="U66" i="14"/>
  <c r="T66" i="14"/>
  <c r="Q66" i="14"/>
  <c r="M66" i="14"/>
  <c r="L66" i="14"/>
  <c r="K66" i="14"/>
  <c r="C66" i="14"/>
  <c r="B66" i="14"/>
  <c r="Q65" i="14"/>
  <c r="P65" i="14"/>
  <c r="M65" i="14"/>
  <c r="R65" i="14" s="1"/>
  <c r="H65" i="14"/>
  <c r="G65" i="14"/>
  <c r="D65" i="14"/>
  <c r="Q64" i="14"/>
  <c r="P64" i="14"/>
  <c r="M64" i="14"/>
  <c r="R64" i="14" s="1"/>
  <c r="H64" i="14"/>
  <c r="G64" i="14"/>
  <c r="D64" i="14"/>
  <c r="Z63" i="14"/>
  <c r="Q63" i="14"/>
  <c r="P63" i="14"/>
  <c r="R63" i="14" s="1"/>
  <c r="M63" i="14"/>
  <c r="H63" i="14"/>
  <c r="G63" i="14"/>
  <c r="D63" i="14"/>
  <c r="Q62" i="14"/>
  <c r="P62" i="14"/>
  <c r="R62" i="14" s="1"/>
  <c r="M62" i="14"/>
  <c r="H62" i="14"/>
  <c r="H59" i="14" s="1"/>
  <c r="H58" i="14" s="1"/>
  <c r="G62" i="14"/>
  <c r="D62" i="14"/>
  <c r="Z61" i="14"/>
  <c r="Q61" i="14"/>
  <c r="P61" i="14"/>
  <c r="M61" i="14"/>
  <c r="R61" i="14" s="1"/>
  <c r="H61" i="14"/>
  <c r="G61" i="14"/>
  <c r="D61" i="14"/>
  <c r="Z60" i="14"/>
  <c r="V60" i="14"/>
  <c r="Q60" i="14"/>
  <c r="P60" i="14"/>
  <c r="M60" i="14"/>
  <c r="H60" i="14"/>
  <c r="G60" i="14"/>
  <c r="G59" i="14" s="1"/>
  <c r="D60" i="14"/>
  <c r="AE59" i="14"/>
  <c r="AE58" i="14" s="1"/>
  <c r="AC59" i="14"/>
  <c r="AC58" i="14" s="1"/>
  <c r="AB59" i="14"/>
  <c r="AB58" i="14" s="1"/>
  <c r="Z59" i="14"/>
  <c r="Q59" i="14"/>
  <c r="Q58" i="14" s="1"/>
  <c r="L59" i="14"/>
  <c r="K59" i="14"/>
  <c r="M59" i="14" s="1"/>
  <c r="C59" i="14"/>
  <c r="B59" i="14"/>
  <c r="AU58" i="14"/>
  <c r="AT58" i="14"/>
  <c r="AS58" i="14"/>
  <c r="AR58" i="14"/>
  <c r="AQ58" i="14"/>
  <c r="AP58" i="14"/>
  <c r="AO58" i="14"/>
  <c r="AN58" i="14"/>
  <c r="AL58" i="14"/>
  <c r="AK58" i="14"/>
  <c r="AK52" i="14" s="1"/>
  <c r="AK8" i="14" s="1"/>
  <c r="AJ58" i="14"/>
  <c r="AH58" i="14"/>
  <c r="AG58" i="14"/>
  <c r="AF58" i="14"/>
  <c r="AD58" i="14"/>
  <c r="Y58" i="14"/>
  <c r="Y52" i="14" s="1"/>
  <c r="Y8" i="14" s="1"/>
  <c r="X58" i="14"/>
  <c r="V58" i="14"/>
  <c r="V52" i="14" s="1"/>
  <c r="U58" i="14"/>
  <c r="T58" i="14"/>
  <c r="L58" i="14"/>
  <c r="K58" i="14"/>
  <c r="C58" i="14"/>
  <c r="B58" i="14"/>
  <c r="Q57" i="14"/>
  <c r="P57" i="14"/>
  <c r="M57" i="14"/>
  <c r="R57" i="14" s="1"/>
  <c r="H57" i="14"/>
  <c r="G57" i="14"/>
  <c r="D57" i="14"/>
  <c r="Q56" i="14"/>
  <c r="P56" i="14"/>
  <c r="M56" i="14"/>
  <c r="R56" i="14" s="1"/>
  <c r="H56" i="14"/>
  <c r="G56" i="14"/>
  <c r="D56" i="14"/>
  <c r="Q55" i="14"/>
  <c r="P55" i="14"/>
  <c r="M55" i="14"/>
  <c r="R55" i="14" s="1"/>
  <c r="H55" i="14"/>
  <c r="H54" i="14" s="1"/>
  <c r="G55" i="14"/>
  <c r="D55" i="14"/>
  <c r="Z54" i="14"/>
  <c r="Z53" i="14" s="1"/>
  <c r="T54" i="14"/>
  <c r="T53" i="14" s="1"/>
  <c r="Q54" i="14"/>
  <c r="P54" i="14"/>
  <c r="L54" i="14"/>
  <c r="L53" i="14" s="1"/>
  <c r="K54" i="14"/>
  <c r="G54" i="14"/>
  <c r="C54" i="14"/>
  <c r="B54" i="14"/>
  <c r="D54" i="14" s="1"/>
  <c r="I54" i="14" s="1"/>
  <c r="AT53" i="14"/>
  <c r="AR53" i="14"/>
  <c r="AP53" i="14"/>
  <c r="AN53" i="14"/>
  <c r="AL53" i="14"/>
  <c r="AJ53" i="14"/>
  <c r="AH53" i="14"/>
  <c r="AF53" i="14"/>
  <c r="AD53" i="14"/>
  <c r="AB53" i="14"/>
  <c r="X53" i="14"/>
  <c r="X52" i="14" s="1"/>
  <c r="V53" i="14"/>
  <c r="K53" i="14"/>
  <c r="C53" i="14"/>
  <c r="B53" i="14"/>
  <c r="AT52" i="14"/>
  <c r="AT8" i="14" s="1"/>
  <c r="AR52" i="14"/>
  <c r="AR8" i="14" s="1"/>
  <c r="AP52" i="14"/>
  <c r="AP8" i="14" s="1"/>
  <c r="AN52" i="14"/>
  <c r="AN8" i="14" s="1"/>
  <c r="AL52" i="14"/>
  <c r="AL8" i="14" s="1"/>
  <c r="AF52" i="14"/>
  <c r="AF8" i="14" s="1"/>
  <c r="U52" i="14"/>
  <c r="U8" i="14" s="1"/>
  <c r="C52" i="14"/>
  <c r="Q51" i="14"/>
  <c r="P51" i="14"/>
  <c r="R51" i="14" s="1"/>
  <c r="M51" i="14"/>
  <c r="H51" i="14"/>
  <c r="G51" i="14"/>
  <c r="I51" i="14" s="1"/>
  <c r="D51" i="14"/>
  <c r="AH50" i="14"/>
  <c r="AH49" i="14" s="1"/>
  <c r="Z50" i="14"/>
  <c r="Q50" i="14"/>
  <c r="P50" i="14"/>
  <c r="R50" i="14" s="1"/>
  <c r="M50" i="14"/>
  <c r="H50" i="14"/>
  <c r="G50" i="14"/>
  <c r="I50" i="14" s="1"/>
  <c r="D50" i="14"/>
  <c r="AT49" i="14"/>
  <c r="AS49" i="14"/>
  <c r="AR49" i="14"/>
  <c r="AP49" i="14"/>
  <c r="AN49" i="14"/>
  <c r="AL49" i="14"/>
  <c r="AJ49" i="14"/>
  <c r="AF49" i="14"/>
  <c r="AE49" i="14"/>
  <c r="AD49" i="14"/>
  <c r="AB49" i="14"/>
  <c r="Z49" i="14"/>
  <c r="X49" i="14"/>
  <c r="V49" i="14"/>
  <c r="T49" i="14"/>
  <c r="R49" i="14"/>
  <c r="P49" i="14"/>
  <c r="M49" i="14"/>
  <c r="L49" i="14"/>
  <c r="Q49" i="14" s="1"/>
  <c r="K49" i="14"/>
  <c r="I49" i="14"/>
  <c r="G49" i="14"/>
  <c r="D49" i="14"/>
  <c r="C49" i="14"/>
  <c r="H49" i="14" s="1"/>
  <c r="B49" i="14"/>
  <c r="Z48" i="14"/>
  <c r="Q48" i="14"/>
  <c r="P48" i="14"/>
  <c r="M48" i="14"/>
  <c r="H48" i="14"/>
  <c r="G48" i="14"/>
  <c r="D48" i="14"/>
  <c r="Z47" i="14"/>
  <c r="Q47" i="14"/>
  <c r="P47" i="14"/>
  <c r="M47" i="14"/>
  <c r="H47" i="14"/>
  <c r="G47" i="14"/>
  <c r="G46" i="14" s="1"/>
  <c r="D47" i="14"/>
  <c r="AQ46" i="14"/>
  <c r="AP46" i="14"/>
  <c r="AN46" i="14"/>
  <c r="AM46" i="14"/>
  <c r="AL46" i="14"/>
  <c r="AJ46" i="14"/>
  <c r="AI46" i="14"/>
  <c r="AH46" i="14"/>
  <c r="AF46" i="14"/>
  <c r="AE46" i="14"/>
  <c r="AD46" i="14"/>
  <c r="AB46" i="14"/>
  <c r="Z46" i="14"/>
  <c r="X46" i="14"/>
  <c r="V46" i="14"/>
  <c r="T46" i="14"/>
  <c r="L46" i="14"/>
  <c r="Q46" i="14" s="1"/>
  <c r="K46" i="14"/>
  <c r="C46" i="14"/>
  <c r="H46" i="14" s="1"/>
  <c r="B46" i="14"/>
  <c r="Z45" i="14"/>
  <c r="Q45" i="14"/>
  <c r="P45" i="14"/>
  <c r="M45" i="14"/>
  <c r="H45" i="14"/>
  <c r="G45" i="14"/>
  <c r="D45" i="14"/>
  <c r="I45" i="14" s="1"/>
  <c r="Q44" i="14"/>
  <c r="P44" i="14"/>
  <c r="M44" i="14"/>
  <c r="H44" i="14"/>
  <c r="G44" i="14"/>
  <c r="D44" i="14"/>
  <c r="I44" i="14" s="1"/>
  <c r="Z43" i="14"/>
  <c r="Q43" i="14"/>
  <c r="P43" i="14"/>
  <c r="M43" i="14"/>
  <c r="H43" i="14"/>
  <c r="G43" i="14"/>
  <c r="I43" i="14" s="1"/>
  <c r="D43" i="14"/>
  <c r="Z42" i="14"/>
  <c r="Q42" i="14"/>
  <c r="P42" i="14"/>
  <c r="M42" i="14"/>
  <c r="H42" i="14"/>
  <c r="G42" i="14"/>
  <c r="D42" i="14"/>
  <c r="I42" i="14" s="1"/>
  <c r="Q41" i="14"/>
  <c r="P41" i="14"/>
  <c r="M41" i="14"/>
  <c r="H41" i="14"/>
  <c r="G41" i="14"/>
  <c r="D41" i="14"/>
  <c r="I41" i="14" s="1"/>
  <c r="Z40" i="14"/>
  <c r="Q40" i="14"/>
  <c r="P40" i="14"/>
  <c r="M40" i="14"/>
  <c r="H40" i="14"/>
  <c r="G40" i="14"/>
  <c r="I40" i="14" s="1"/>
  <c r="D40" i="14"/>
  <c r="Z39" i="14"/>
  <c r="Q39" i="14"/>
  <c r="P39" i="14"/>
  <c r="M39" i="14"/>
  <c r="H39" i="14"/>
  <c r="G39" i="14"/>
  <c r="D39" i="14"/>
  <c r="I39" i="14" s="1"/>
  <c r="Z38" i="14"/>
  <c r="Q38" i="14"/>
  <c r="P38" i="14"/>
  <c r="M38" i="14"/>
  <c r="H38" i="14"/>
  <c r="G38" i="14"/>
  <c r="I38" i="14" s="1"/>
  <c r="D38" i="14"/>
  <c r="Z37" i="14"/>
  <c r="Z35" i="14" s="1"/>
  <c r="Q37" i="14"/>
  <c r="P37" i="14"/>
  <c r="M37" i="14"/>
  <c r="H37" i="14"/>
  <c r="G37" i="14"/>
  <c r="D37" i="14"/>
  <c r="Z36" i="14"/>
  <c r="Q36" i="14"/>
  <c r="P36" i="14"/>
  <c r="M36" i="14"/>
  <c r="M35" i="14" s="1"/>
  <c r="H36" i="14"/>
  <c r="G36" i="14"/>
  <c r="I36" i="14" s="1"/>
  <c r="D36" i="14"/>
  <c r="AL35" i="14"/>
  <c r="AJ35" i="14"/>
  <c r="AH35" i="14"/>
  <c r="AF35" i="14"/>
  <c r="AE35" i="14"/>
  <c r="AE10" i="14" s="1"/>
  <c r="AE9" i="14" s="1"/>
  <c r="AE8" i="14" s="1"/>
  <c r="AD35" i="14"/>
  <c r="AB35" i="14"/>
  <c r="X35" i="14"/>
  <c r="V35" i="14"/>
  <c r="T35" i="14"/>
  <c r="L35" i="14"/>
  <c r="Q35" i="14" s="1"/>
  <c r="K35" i="14"/>
  <c r="H35" i="14"/>
  <c r="C35" i="14"/>
  <c r="B35" i="14"/>
  <c r="Q34" i="14"/>
  <c r="P34" i="14"/>
  <c r="M34" i="14"/>
  <c r="H34" i="14"/>
  <c r="G34" i="14"/>
  <c r="D34" i="14"/>
  <c r="Z33" i="14"/>
  <c r="Q33" i="14"/>
  <c r="P33" i="14"/>
  <c r="M33" i="14"/>
  <c r="M32" i="14" s="1"/>
  <c r="H33" i="14"/>
  <c r="G33" i="14"/>
  <c r="I33" i="14" s="1"/>
  <c r="D33" i="14"/>
  <c r="AT32" i="14"/>
  <c r="AR32" i="14"/>
  <c r="AP32" i="14"/>
  <c r="AN32" i="14"/>
  <c r="AL32" i="14"/>
  <c r="AJ32" i="14"/>
  <c r="AH32" i="14"/>
  <c r="AF32" i="14"/>
  <c r="AD32" i="14"/>
  <c r="AB32" i="14"/>
  <c r="Z32" i="14"/>
  <c r="X32" i="14"/>
  <c r="V32" i="14"/>
  <c r="T32" i="14"/>
  <c r="P32" i="14"/>
  <c r="L32" i="14"/>
  <c r="Q32" i="14" s="1"/>
  <c r="K32" i="14"/>
  <c r="C32" i="14"/>
  <c r="B32" i="14"/>
  <c r="G32" i="14" s="1"/>
  <c r="Q31" i="14"/>
  <c r="P31" i="14"/>
  <c r="R31" i="14" s="1"/>
  <c r="M31" i="14"/>
  <c r="H31" i="14"/>
  <c r="G31" i="14"/>
  <c r="D31" i="14"/>
  <c r="Q30" i="14"/>
  <c r="P30" i="14"/>
  <c r="R30" i="14" s="1"/>
  <c r="M30" i="14"/>
  <c r="H30" i="14"/>
  <c r="G30" i="14"/>
  <c r="D30" i="14"/>
  <c r="Q29" i="14"/>
  <c r="P29" i="14"/>
  <c r="R29" i="14" s="1"/>
  <c r="M29" i="14"/>
  <c r="H29" i="14"/>
  <c r="G29" i="14"/>
  <c r="D29" i="14"/>
  <c r="Q28" i="14"/>
  <c r="P28" i="14"/>
  <c r="R28" i="14" s="1"/>
  <c r="M28" i="14"/>
  <c r="H28" i="14"/>
  <c r="G28" i="14"/>
  <c r="D28" i="14"/>
  <c r="Q27" i="14"/>
  <c r="P27" i="14"/>
  <c r="R27" i="14" s="1"/>
  <c r="M27" i="14"/>
  <c r="H27" i="14"/>
  <c r="G27" i="14"/>
  <c r="D27" i="14"/>
  <c r="Q26" i="14"/>
  <c r="P26" i="14"/>
  <c r="R26" i="14" s="1"/>
  <c r="M26" i="14"/>
  <c r="H26" i="14"/>
  <c r="G26" i="14"/>
  <c r="D26" i="14"/>
  <c r="Q25" i="14"/>
  <c r="P25" i="14"/>
  <c r="R25" i="14" s="1"/>
  <c r="M25" i="14"/>
  <c r="H25" i="14"/>
  <c r="G25" i="14"/>
  <c r="D25" i="14"/>
  <c r="Q24" i="14"/>
  <c r="P24" i="14"/>
  <c r="R24" i="14" s="1"/>
  <c r="M24" i="14"/>
  <c r="H24" i="14"/>
  <c r="G24" i="14"/>
  <c r="D24" i="14"/>
  <c r="Q23" i="14"/>
  <c r="P23" i="14"/>
  <c r="R23" i="14" s="1"/>
  <c r="M23" i="14"/>
  <c r="H23" i="14"/>
  <c r="G23" i="14"/>
  <c r="D23" i="14"/>
  <c r="Q22" i="14"/>
  <c r="P22" i="14"/>
  <c r="M22" i="14"/>
  <c r="H22" i="14"/>
  <c r="G22" i="14"/>
  <c r="D22" i="14"/>
  <c r="AH21" i="14"/>
  <c r="AF21" i="14"/>
  <c r="AF10" i="14" s="1"/>
  <c r="AD21" i="14"/>
  <c r="AB21" i="14"/>
  <c r="Z21" i="14"/>
  <c r="X21" i="14"/>
  <c r="M21" i="14"/>
  <c r="L21" i="14"/>
  <c r="Q21" i="14" s="1"/>
  <c r="K21" i="14"/>
  <c r="D21" i="14"/>
  <c r="C21" i="14"/>
  <c r="B21" i="14"/>
  <c r="G21" i="14" s="1"/>
  <c r="Q20" i="14"/>
  <c r="P20" i="14"/>
  <c r="R20" i="14" s="1"/>
  <c r="M20" i="14"/>
  <c r="H20" i="14"/>
  <c r="G20" i="14"/>
  <c r="D20" i="14"/>
  <c r="Q19" i="14"/>
  <c r="P19" i="14"/>
  <c r="R19" i="14" s="1"/>
  <c r="M19" i="14"/>
  <c r="H19" i="14"/>
  <c r="G19" i="14"/>
  <c r="D19" i="14"/>
  <c r="Q18" i="14"/>
  <c r="P18" i="14"/>
  <c r="R18" i="14" s="1"/>
  <c r="M18" i="14"/>
  <c r="H18" i="14"/>
  <c r="G18" i="14"/>
  <c r="D18" i="14"/>
  <c r="Q17" i="14"/>
  <c r="P17" i="14"/>
  <c r="R17" i="14" s="1"/>
  <c r="M17" i="14"/>
  <c r="H17" i="14"/>
  <c r="G17" i="14"/>
  <c r="D17" i="14"/>
  <c r="AT16" i="14"/>
  <c r="AP16" i="14"/>
  <c r="Q16" i="14"/>
  <c r="P16" i="14"/>
  <c r="R16" i="14" s="1"/>
  <c r="M16" i="14"/>
  <c r="H16" i="14"/>
  <c r="G16" i="14"/>
  <c r="D16" i="14"/>
  <c r="Q15" i="14"/>
  <c r="P15" i="14"/>
  <c r="R15" i="14" s="1"/>
  <c r="M15" i="14"/>
  <c r="H15" i="14"/>
  <c r="G15" i="14"/>
  <c r="D15" i="14"/>
  <c r="Q14" i="14"/>
  <c r="P14" i="14"/>
  <c r="R14" i="14" s="1"/>
  <c r="M14" i="14"/>
  <c r="H14" i="14"/>
  <c r="G14" i="14"/>
  <c r="D14" i="14"/>
  <c r="Q13" i="14"/>
  <c r="P13" i="14"/>
  <c r="R13" i="14" s="1"/>
  <c r="M13" i="14"/>
  <c r="H13" i="14"/>
  <c r="H11" i="14" s="1"/>
  <c r="G13" i="14"/>
  <c r="D13" i="14"/>
  <c r="AP12" i="14"/>
  <c r="Q12" i="14"/>
  <c r="P12" i="14"/>
  <c r="M12" i="14"/>
  <c r="R12" i="14" s="1"/>
  <c r="H12" i="14"/>
  <c r="G12" i="14"/>
  <c r="D12" i="14"/>
  <c r="AS11" i="14"/>
  <c r="AR11" i="14"/>
  <c r="AO11" i="14"/>
  <c r="AO10" i="14" s="1"/>
  <c r="AN11" i="14"/>
  <c r="AL11" i="14"/>
  <c r="AL10" i="14" s="1"/>
  <c r="AJ11" i="14"/>
  <c r="AH11" i="14"/>
  <c r="AF11" i="14"/>
  <c r="AD11" i="14"/>
  <c r="AB11" i="14"/>
  <c r="Z11" i="14"/>
  <c r="X11" i="14"/>
  <c r="V11" i="14"/>
  <c r="V10" i="14" s="1"/>
  <c r="V9" i="14" s="1"/>
  <c r="T11" i="14"/>
  <c r="T10" i="14" s="1"/>
  <c r="Q11" i="14"/>
  <c r="L11" i="14"/>
  <c r="K11" i="14"/>
  <c r="C11" i="14"/>
  <c r="C10" i="14" s="1"/>
  <c r="B11" i="14"/>
  <c r="AS10" i="14"/>
  <c r="AR10" i="14"/>
  <c r="AN10" i="14"/>
  <c r="AJ10" i="14"/>
  <c r="AD10" i="14"/>
  <c r="L10" i="14"/>
  <c r="T9" i="14"/>
  <c r="S152" i="13"/>
  <c r="P152" i="13"/>
  <c r="M152" i="13"/>
  <c r="J152" i="13"/>
  <c r="G152" i="13"/>
  <c r="D152" i="13"/>
  <c r="R151" i="13"/>
  <c r="Q151" i="13"/>
  <c r="O151" i="13"/>
  <c r="O130" i="13" s="1"/>
  <c r="N151" i="13"/>
  <c r="L151" i="13"/>
  <c r="K151" i="13"/>
  <c r="I151" i="13"/>
  <c r="H151" i="13"/>
  <c r="F151" i="13"/>
  <c r="F130" i="13" s="1"/>
  <c r="E151" i="13"/>
  <c r="C151" i="13"/>
  <c r="B151" i="13"/>
  <c r="CL150" i="13"/>
  <c r="CK150" i="13"/>
  <c r="CH150" i="13"/>
  <c r="CF150" i="13"/>
  <c r="CE150" i="13"/>
  <c r="CB150" i="13"/>
  <c r="BY150" i="13"/>
  <c r="BX150" i="13"/>
  <c r="BU150" i="13"/>
  <c r="BR150" i="13"/>
  <c r="BO150" i="13"/>
  <c r="BL150" i="13"/>
  <c r="BL149" i="13" s="1"/>
  <c r="BI150" i="13"/>
  <c r="BF150" i="13"/>
  <c r="CG150" i="13" s="1"/>
  <c r="BC150" i="13"/>
  <c r="AZ150" i="13"/>
  <c r="AP150" i="13"/>
  <c r="AO150" i="13"/>
  <c r="AL150" i="13"/>
  <c r="AJ150" i="13"/>
  <c r="AI150" i="13"/>
  <c r="AF150" i="13"/>
  <c r="AD150" i="13"/>
  <c r="AC150" i="13"/>
  <c r="AE150" i="13" s="1"/>
  <c r="AB150" i="13"/>
  <c r="Y150" i="13"/>
  <c r="V150" i="13"/>
  <c r="S150" i="13"/>
  <c r="AQ150" i="13" s="1"/>
  <c r="P150" i="13"/>
  <c r="M150" i="13"/>
  <c r="J150" i="13"/>
  <c r="G150" i="13"/>
  <c r="D150" i="13"/>
  <c r="CH149" i="13"/>
  <c r="BZ149" i="13"/>
  <c r="BY149" i="13"/>
  <c r="BX149" i="13"/>
  <c r="BW149" i="13"/>
  <c r="BV149" i="13"/>
  <c r="BU149" i="13"/>
  <c r="BT149" i="13"/>
  <c r="BS149" i="13"/>
  <c r="BR149" i="13"/>
  <c r="BQ149" i="13"/>
  <c r="BP149" i="13"/>
  <c r="BO149" i="13"/>
  <c r="BN149" i="13"/>
  <c r="CI149" i="13" s="1"/>
  <c r="BM149" i="13"/>
  <c r="BK149" i="13"/>
  <c r="BJ149" i="13"/>
  <c r="BI149" i="13"/>
  <c r="BH149" i="13"/>
  <c r="BG149" i="13"/>
  <c r="BF149" i="13"/>
  <c r="CG149" i="13" s="1"/>
  <c r="BE149" i="13"/>
  <c r="BD149" i="13"/>
  <c r="BC149" i="13"/>
  <c r="BB149" i="13"/>
  <c r="CF149" i="13" s="1"/>
  <c r="BA149" i="13"/>
  <c r="AZ149" i="13"/>
  <c r="AY149" i="13"/>
  <c r="AX149" i="13"/>
  <c r="AL149" i="13"/>
  <c r="AJ149" i="13"/>
  <c r="AF149" i="13"/>
  <c r="AD149" i="13"/>
  <c r="AC149" i="13"/>
  <c r="AB149" i="13"/>
  <c r="AA149" i="13"/>
  <c r="Z149" i="13"/>
  <c r="Y149" i="13"/>
  <c r="X149" i="13"/>
  <c r="W149" i="13"/>
  <c r="V149" i="13"/>
  <c r="U149" i="13"/>
  <c r="T149" i="13"/>
  <c r="S149" i="13"/>
  <c r="AQ149" i="13" s="1"/>
  <c r="R149" i="13"/>
  <c r="AM149" i="13" s="1"/>
  <c r="Q149" i="13"/>
  <c r="AO149" i="13" s="1"/>
  <c r="P149" i="13"/>
  <c r="O149" i="13"/>
  <c r="N149" i="13"/>
  <c r="M149" i="13"/>
  <c r="L149" i="13"/>
  <c r="K149" i="13"/>
  <c r="J149" i="13"/>
  <c r="I149" i="13"/>
  <c r="AG149" i="13" s="1"/>
  <c r="H149" i="13"/>
  <c r="AI149" i="13" s="1"/>
  <c r="G149" i="13"/>
  <c r="F149" i="13"/>
  <c r="E149" i="13"/>
  <c r="D149" i="13"/>
  <c r="C149" i="13"/>
  <c r="B149" i="13"/>
  <c r="CL148" i="13"/>
  <c r="CK148" i="13"/>
  <c r="CH148" i="13"/>
  <c r="CF148" i="13"/>
  <c r="CE148" i="13"/>
  <c r="BZ148" i="13"/>
  <c r="BY148" i="13"/>
  <c r="CB148" i="13" s="1"/>
  <c r="BX148" i="13"/>
  <c r="BU148" i="13"/>
  <c r="BR148" i="13"/>
  <c r="BO148" i="13"/>
  <c r="BL148" i="13"/>
  <c r="BI148" i="13"/>
  <c r="BF148" i="13"/>
  <c r="CG148" i="13" s="1"/>
  <c r="BC148" i="13"/>
  <c r="AZ148" i="13"/>
  <c r="AP148" i="13"/>
  <c r="AO148" i="13"/>
  <c r="AJ148" i="13"/>
  <c r="AI148" i="13"/>
  <c r="AD148" i="13"/>
  <c r="AC148" i="13"/>
  <c r="AB148" i="13"/>
  <c r="Y148" i="13"/>
  <c r="V148" i="13"/>
  <c r="S148" i="13"/>
  <c r="AQ148" i="13" s="1"/>
  <c r="P148" i="13"/>
  <c r="M148" i="13"/>
  <c r="J148" i="13"/>
  <c r="G148" i="13"/>
  <c r="D148" i="13"/>
  <c r="CL147" i="13"/>
  <c r="CK147" i="13"/>
  <c r="CH147" i="13"/>
  <c r="CF147" i="13"/>
  <c r="CE147" i="13"/>
  <c r="BZ147" i="13"/>
  <c r="BY147" i="13"/>
  <c r="CB147" i="13" s="1"/>
  <c r="BX147" i="13"/>
  <c r="BX146" i="13" s="1"/>
  <c r="BU147" i="13"/>
  <c r="BR147" i="13"/>
  <c r="BR146" i="13" s="1"/>
  <c r="BO147" i="13"/>
  <c r="BL147" i="13"/>
  <c r="BL146" i="13" s="1"/>
  <c r="BI147" i="13"/>
  <c r="BF147" i="13"/>
  <c r="CG147" i="13" s="1"/>
  <c r="BC147" i="13"/>
  <c r="AZ147" i="13"/>
  <c r="AZ146" i="13" s="1"/>
  <c r="AP147" i="13"/>
  <c r="AO147" i="13"/>
  <c r="AJ147" i="13"/>
  <c r="AI147" i="13"/>
  <c r="AD147" i="13"/>
  <c r="AC147" i="13"/>
  <c r="AB147" i="13"/>
  <c r="Y147" i="13"/>
  <c r="Y146" i="13" s="1"/>
  <c r="V147" i="13"/>
  <c r="S147" i="13"/>
  <c r="P147" i="13"/>
  <c r="M147" i="13"/>
  <c r="M146" i="13" s="1"/>
  <c r="J147" i="13"/>
  <c r="G147" i="13"/>
  <c r="G146" i="13" s="1"/>
  <c r="D147" i="13"/>
  <c r="CL146" i="13"/>
  <c r="BY146" i="13"/>
  <c r="BW146" i="13"/>
  <c r="BV146" i="13"/>
  <c r="BU146" i="13"/>
  <c r="BT146" i="13"/>
  <c r="BS146" i="13"/>
  <c r="BQ146" i="13"/>
  <c r="BP146" i="13"/>
  <c r="BO146" i="13"/>
  <c r="BN146" i="13"/>
  <c r="BM146" i="13"/>
  <c r="CH146" i="13" s="1"/>
  <c r="BK146" i="13"/>
  <c r="BJ146" i="13"/>
  <c r="BI146" i="13"/>
  <c r="BH146" i="13"/>
  <c r="BG146" i="13"/>
  <c r="BE146" i="13"/>
  <c r="BD146" i="13"/>
  <c r="BC146" i="13"/>
  <c r="BB146" i="13"/>
  <c r="BA146" i="13"/>
  <c r="AY146" i="13"/>
  <c r="AX146" i="13"/>
  <c r="AD146" i="13"/>
  <c r="AB146" i="13"/>
  <c r="AA146" i="13"/>
  <c r="Z146" i="13"/>
  <c r="X146" i="13"/>
  <c r="W146" i="13"/>
  <c r="V146" i="13"/>
  <c r="U146" i="13"/>
  <c r="T146" i="13"/>
  <c r="R146" i="13"/>
  <c r="AM146" i="13" s="1"/>
  <c r="Q146" i="13"/>
  <c r="P146" i="13"/>
  <c r="O146" i="13"/>
  <c r="N146" i="13"/>
  <c r="L146" i="13"/>
  <c r="K146" i="13"/>
  <c r="J146" i="13"/>
  <c r="I146" i="13"/>
  <c r="H146" i="13"/>
  <c r="F146" i="13"/>
  <c r="AJ146" i="13" s="1"/>
  <c r="E146" i="13"/>
  <c r="D146" i="13"/>
  <c r="C146" i="13"/>
  <c r="B146" i="13"/>
  <c r="CL145" i="13"/>
  <c r="CK145" i="13"/>
  <c r="CF145" i="13"/>
  <c r="CE145" i="13"/>
  <c r="BZ145" i="13"/>
  <c r="BY145" i="13"/>
  <c r="CH145" i="13" s="1"/>
  <c r="BX145" i="13"/>
  <c r="BU145" i="13"/>
  <c r="BR145" i="13"/>
  <c r="BO145" i="13"/>
  <c r="BL145" i="13"/>
  <c r="BI145" i="13"/>
  <c r="BF145" i="13"/>
  <c r="BC145" i="13"/>
  <c r="AZ145" i="13"/>
  <c r="AP145" i="13"/>
  <c r="AO145" i="13"/>
  <c r="AL145" i="13"/>
  <c r="AJ145" i="13"/>
  <c r="AI145" i="13"/>
  <c r="AD145" i="13"/>
  <c r="AC145" i="13"/>
  <c r="AB145" i="13"/>
  <c r="Y145" i="13"/>
  <c r="V145" i="13"/>
  <c r="S145" i="13"/>
  <c r="P145" i="13"/>
  <c r="M145" i="13"/>
  <c r="J145" i="13"/>
  <c r="AK145" i="13" s="1"/>
  <c r="G145" i="13"/>
  <c r="D145" i="13"/>
  <c r="CL144" i="13"/>
  <c r="CK144" i="13"/>
  <c r="CF144" i="13"/>
  <c r="CE144" i="13"/>
  <c r="BZ144" i="13"/>
  <c r="BY144" i="13"/>
  <c r="CH144" i="13" s="1"/>
  <c r="BX144" i="13"/>
  <c r="BU144" i="13"/>
  <c r="BR144" i="13"/>
  <c r="BO144" i="13"/>
  <c r="BL144" i="13"/>
  <c r="BI144" i="13"/>
  <c r="BF144" i="13"/>
  <c r="BC144" i="13"/>
  <c r="AZ144" i="13"/>
  <c r="AP144" i="13"/>
  <c r="AO144" i="13"/>
  <c r="AL144" i="13"/>
  <c r="AJ144" i="13"/>
  <c r="AI144" i="13"/>
  <c r="AD144" i="13"/>
  <c r="AC144" i="13"/>
  <c r="AB144" i="13"/>
  <c r="Y144" i="13"/>
  <c r="V144" i="13"/>
  <c r="S144" i="13"/>
  <c r="P144" i="13"/>
  <c r="M144" i="13"/>
  <c r="J144" i="13"/>
  <c r="AK144" i="13" s="1"/>
  <c r="G144" i="13"/>
  <c r="D144" i="13"/>
  <c r="CL143" i="13"/>
  <c r="CK143" i="13"/>
  <c r="CF143" i="13"/>
  <c r="CE143" i="13"/>
  <c r="BZ143" i="13"/>
  <c r="BY143" i="13"/>
  <c r="CH143" i="13" s="1"/>
  <c r="BX143" i="13"/>
  <c r="BU143" i="13"/>
  <c r="BR143" i="13"/>
  <c r="BO143" i="13"/>
  <c r="BL143" i="13"/>
  <c r="BI143" i="13"/>
  <c r="BF143" i="13"/>
  <c r="BC143" i="13"/>
  <c r="AZ143" i="13"/>
  <c r="AP143" i="13"/>
  <c r="AO143" i="13"/>
  <c r="AL143" i="13"/>
  <c r="AJ143" i="13"/>
  <c r="AI143" i="13"/>
  <c r="AD143" i="13"/>
  <c r="AC143" i="13"/>
  <c r="AB143" i="13"/>
  <c r="Y143" i="13"/>
  <c r="V143" i="13"/>
  <c r="S143" i="13"/>
  <c r="P143" i="13"/>
  <c r="M143" i="13"/>
  <c r="J143" i="13"/>
  <c r="AK143" i="13" s="1"/>
  <c r="G143" i="13"/>
  <c r="D143" i="13"/>
  <c r="CL142" i="13"/>
  <c r="CK142" i="13"/>
  <c r="CF142" i="13"/>
  <c r="CE142" i="13"/>
  <c r="BZ142" i="13"/>
  <c r="BY142" i="13"/>
  <c r="BX142" i="13"/>
  <c r="BU142" i="13"/>
  <c r="BU141" i="13" s="1"/>
  <c r="BR142" i="13"/>
  <c r="BO142" i="13"/>
  <c r="BO141" i="13" s="1"/>
  <c r="BL142" i="13"/>
  <c r="BI142" i="13"/>
  <c r="BI141" i="13" s="1"/>
  <c r="BF142" i="13"/>
  <c r="BC142" i="13"/>
  <c r="BC141" i="13" s="1"/>
  <c r="AZ142" i="13"/>
  <c r="AP142" i="13"/>
  <c r="AO142" i="13"/>
  <c r="AL142" i="13"/>
  <c r="AJ142" i="13"/>
  <c r="AI142" i="13"/>
  <c r="AD142" i="13"/>
  <c r="AC142" i="13"/>
  <c r="AB142" i="13"/>
  <c r="Y142" i="13"/>
  <c r="V142" i="13"/>
  <c r="S142" i="13"/>
  <c r="P142" i="13"/>
  <c r="M142" i="13"/>
  <c r="J142" i="13"/>
  <c r="AK142" i="13" s="1"/>
  <c r="G142" i="13"/>
  <c r="D142" i="13"/>
  <c r="BZ141" i="13"/>
  <c r="BX141" i="13"/>
  <c r="BW141" i="13"/>
  <c r="BV141" i="13"/>
  <c r="BT141" i="13"/>
  <c r="BS141" i="13"/>
  <c r="BR141" i="13"/>
  <c r="BQ141" i="13"/>
  <c r="BP141" i="13"/>
  <c r="BN141" i="13"/>
  <c r="CI141" i="13" s="1"/>
  <c r="BM141" i="13"/>
  <c r="BL141" i="13"/>
  <c r="BK141" i="13"/>
  <c r="BJ141" i="13"/>
  <c r="BH141" i="13"/>
  <c r="BG141" i="13"/>
  <c r="BF141" i="13"/>
  <c r="CG141" i="13" s="1"/>
  <c r="BE141" i="13"/>
  <c r="BD141" i="13"/>
  <c r="BB141" i="13"/>
  <c r="CF141" i="13" s="1"/>
  <c r="BA141" i="13"/>
  <c r="AZ141" i="13"/>
  <c r="AY141" i="13"/>
  <c r="AX141" i="13"/>
  <c r="AD141" i="13"/>
  <c r="AC141" i="13"/>
  <c r="AB141" i="13"/>
  <c r="AA141" i="13"/>
  <c r="Z141" i="13"/>
  <c r="Y141" i="13"/>
  <c r="X141" i="13"/>
  <c r="W141" i="13"/>
  <c r="V141" i="13"/>
  <c r="U141" i="13"/>
  <c r="T141" i="13"/>
  <c r="S141" i="13"/>
  <c r="R141" i="13"/>
  <c r="AM141" i="13" s="1"/>
  <c r="Q141" i="13"/>
  <c r="P141" i="13"/>
  <c r="O141" i="13"/>
  <c r="N141" i="13"/>
  <c r="N130" i="13" s="1"/>
  <c r="M141" i="13"/>
  <c r="L141" i="13"/>
  <c r="K141" i="13"/>
  <c r="J141" i="13"/>
  <c r="AK141" i="13" s="1"/>
  <c r="I141" i="13"/>
  <c r="H141" i="13"/>
  <c r="G141" i="13"/>
  <c r="F141" i="13"/>
  <c r="AJ141" i="13" s="1"/>
  <c r="E141" i="13"/>
  <c r="D141" i="13"/>
  <c r="C141" i="13"/>
  <c r="B141" i="13"/>
  <c r="CL140" i="13"/>
  <c r="CK140" i="13"/>
  <c r="CF140" i="13"/>
  <c r="CE140" i="13"/>
  <c r="BZ140" i="13"/>
  <c r="BY140" i="13"/>
  <c r="BX140" i="13"/>
  <c r="BX139" i="13" s="1"/>
  <c r="BU140" i="13"/>
  <c r="BR140" i="13"/>
  <c r="BR139" i="13" s="1"/>
  <c r="BO140" i="13"/>
  <c r="BO139" i="13" s="1"/>
  <c r="BL140" i="13"/>
  <c r="BL139" i="13" s="1"/>
  <c r="BI140" i="13"/>
  <c r="BF140" i="13"/>
  <c r="BC140" i="13"/>
  <c r="BC139" i="13" s="1"/>
  <c r="AZ140" i="13"/>
  <c r="AZ139" i="13" s="1"/>
  <c r="AP140" i="13"/>
  <c r="AO140" i="13"/>
  <c r="AL140" i="13"/>
  <c r="AJ140" i="13"/>
  <c r="AI140" i="13"/>
  <c r="AD140" i="13"/>
  <c r="AD139" i="13" s="1"/>
  <c r="AC140" i="13"/>
  <c r="AB140" i="13"/>
  <c r="AB139" i="13" s="1"/>
  <c r="Y140" i="13"/>
  <c r="V140" i="13"/>
  <c r="V139" i="13" s="1"/>
  <c r="S140" i="13"/>
  <c r="P140" i="13"/>
  <c r="P139" i="13" s="1"/>
  <c r="M140" i="13"/>
  <c r="J140" i="13"/>
  <c r="G140" i="13"/>
  <c r="D140" i="13"/>
  <c r="D139" i="13" s="1"/>
  <c r="BW139" i="13"/>
  <c r="BV139" i="13"/>
  <c r="BU139" i="13"/>
  <c r="BT139" i="13"/>
  <c r="BS139" i="13"/>
  <c r="BQ139" i="13"/>
  <c r="BP139" i="13"/>
  <c r="BN139" i="13"/>
  <c r="BM139" i="13"/>
  <c r="BK139" i="13"/>
  <c r="BJ139" i="13"/>
  <c r="BI139" i="13"/>
  <c r="BH139" i="13"/>
  <c r="BG139" i="13"/>
  <c r="BE139" i="13"/>
  <c r="BD139" i="13"/>
  <c r="BB139" i="13"/>
  <c r="CF139" i="13" s="1"/>
  <c r="BA139" i="13"/>
  <c r="AY139" i="13"/>
  <c r="AX139" i="13"/>
  <c r="AC139" i="13"/>
  <c r="AF139" i="13" s="1"/>
  <c r="AA139" i="13"/>
  <c r="Z139" i="13"/>
  <c r="Y139" i="13"/>
  <c r="X139" i="13"/>
  <c r="W139" i="13"/>
  <c r="U139" i="13"/>
  <c r="T139" i="13"/>
  <c r="S139" i="13"/>
  <c r="AQ139" i="13" s="1"/>
  <c r="R139" i="13"/>
  <c r="Q139" i="13"/>
  <c r="AO139" i="13" s="1"/>
  <c r="O139" i="13"/>
  <c r="N139" i="13"/>
  <c r="M139" i="13"/>
  <c r="L139" i="13"/>
  <c r="K139" i="13"/>
  <c r="I139" i="13"/>
  <c r="H139" i="13"/>
  <c r="G139" i="13"/>
  <c r="F139" i="13"/>
  <c r="E139" i="13"/>
  <c r="C139" i="13"/>
  <c r="B139" i="13"/>
  <c r="CL138" i="13"/>
  <c r="CK138" i="13"/>
  <c r="CH138" i="13"/>
  <c r="CF138" i="13"/>
  <c r="CE138" i="13"/>
  <c r="BZ138" i="13"/>
  <c r="BY138" i="13"/>
  <c r="CB138" i="13" s="1"/>
  <c r="BX138" i="13"/>
  <c r="BU138" i="13"/>
  <c r="BR138" i="13"/>
  <c r="BO138" i="13"/>
  <c r="BL138" i="13"/>
  <c r="BI138" i="13"/>
  <c r="BF138" i="13"/>
  <c r="CG138" i="13" s="1"/>
  <c r="BC138" i="13"/>
  <c r="AZ138" i="13"/>
  <c r="AP138" i="13"/>
  <c r="AO138" i="13"/>
  <c r="AJ138" i="13"/>
  <c r="AI138" i="13"/>
  <c r="AD138" i="13"/>
  <c r="AC138" i="13"/>
  <c r="AB138" i="13"/>
  <c r="Y138" i="13"/>
  <c r="V138" i="13"/>
  <c r="S138" i="13"/>
  <c r="AQ138" i="13" s="1"/>
  <c r="P138" i="13"/>
  <c r="M138" i="13"/>
  <c r="J138" i="13"/>
  <c r="G138" i="13"/>
  <c r="D138" i="13"/>
  <c r="CL137" i="13"/>
  <c r="CK137" i="13"/>
  <c r="CH137" i="13"/>
  <c r="CF137" i="13"/>
  <c r="CE137" i="13"/>
  <c r="BZ137" i="13"/>
  <c r="BY137" i="13"/>
  <c r="CB137" i="13" s="1"/>
  <c r="BX137" i="13"/>
  <c r="BU137" i="13"/>
  <c r="BR137" i="13"/>
  <c r="BO137" i="13"/>
  <c r="BL137" i="13"/>
  <c r="BI137" i="13"/>
  <c r="BF137" i="13"/>
  <c r="CG137" i="13" s="1"/>
  <c r="BC137" i="13"/>
  <c r="AZ137" i="13"/>
  <c r="AP137" i="13"/>
  <c r="AO137" i="13"/>
  <c r="AJ137" i="13"/>
  <c r="AI137" i="13"/>
  <c r="AD137" i="13"/>
  <c r="AC137" i="13"/>
  <c r="AB137" i="13"/>
  <c r="Y137" i="13"/>
  <c r="V137" i="13"/>
  <c r="S137" i="13"/>
  <c r="AQ137" i="13" s="1"/>
  <c r="P137" i="13"/>
  <c r="M137" i="13"/>
  <c r="J137" i="13"/>
  <c r="G137" i="13"/>
  <c r="D137" i="13"/>
  <c r="CL136" i="13"/>
  <c r="CK136" i="13"/>
  <c r="CH136" i="13"/>
  <c r="CF136" i="13"/>
  <c r="CE136" i="13"/>
  <c r="BZ136" i="13"/>
  <c r="BY136" i="13"/>
  <c r="CB136" i="13" s="1"/>
  <c r="BX136" i="13"/>
  <c r="BU136" i="13"/>
  <c r="BR136" i="13"/>
  <c r="BO136" i="13"/>
  <c r="BL136" i="13"/>
  <c r="BI136" i="13"/>
  <c r="BF136" i="13"/>
  <c r="CG136" i="13" s="1"/>
  <c r="BC136" i="13"/>
  <c r="AZ136" i="13"/>
  <c r="AP136" i="13"/>
  <c r="AO136" i="13"/>
  <c r="AJ136" i="13"/>
  <c r="AI136" i="13"/>
  <c r="AD136" i="13"/>
  <c r="AC136" i="13"/>
  <c r="AB136" i="13"/>
  <c r="Y136" i="13"/>
  <c r="V136" i="13"/>
  <c r="S136" i="13"/>
  <c r="AQ136" i="13" s="1"/>
  <c r="P136" i="13"/>
  <c r="M136" i="13"/>
  <c r="J136" i="13"/>
  <c r="G136" i="13"/>
  <c r="D136" i="13"/>
  <c r="CL135" i="13"/>
  <c r="CK135" i="13"/>
  <c r="CH135" i="13"/>
  <c r="CF135" i="13"/>
  <c r="CE135" i="13"/>
  <c r="BZ135" i="13"/>
  <c r="BY135" i="13"/>
  <c r="CB135" i="13" s="1"/>
  <c r="BX135" i="13"/>
  <c r="BU135" i="13"/>
  <c r="BR135" i="13"/>
  <c r="BO135" i="13"/>
  <c r="BL135" i="13"/>
  <c r="BI135" i="13"/>
  <c r="BF135" i="13"/>
  <c r="CG135" i="13" s="1"/>
  <c r="BC135" i="13"/>
  <c r="AZ135" i="13"/>
  <c r="AP135" i="13"/>
  <c r="AO135" i="13"/>
  <c r="AJ135" i="13"/>
  <c r="AI135" i="13"/>
  <c r="AD135" i="13"/>
  <c r="AC135" i="13"/>
  <c r="AB135" i="13"/>
  <c r="Y135" i="13"/>
  <c r="V135" i="13"/>
  <c r="S135" i="13"/>
  <c r="AQ135" i="13" s="1"/>
  <c r="P135" i="13"/>
  <c r="M135" i="13"/>
  <c r="J135" i="13"/>
  <c r="G135" i="13"/>
  <c r="D135" i="13"/>
  <c r="CL134" i="13"/>
  <c r="CK134" i="13"/>
  <c r="CH134" i="13"/>
  <c r="CF134" i="13"/>
  <c r="CE134" i="13"/>
  <c r="BZ134" i="13"/>
  <c r="BY134" i="13"/>
  <c r="CB134" i="13" s="1"/>
  <c r="BX134" i="13"/>
  <c r="BU134" i="13"/>
  <c r="BR134" i="13"/>
  <c r="BO134" i="13"/>
  <c r="BL134" i="13"/>
  <c r="BI134" i="13"/>
  <c r="BF134" i="13"/>
  <c r="CG134" i="13" s="1"/>
  <c r="BC134" i="13"/>
  <c r="AZ134" i="13"/>
  <c r="AP134" i="13"/>
  <c r="AO134" i="13"/>
  <c r="AJ134" i="13"/>
  <c r="AI134" i="13"/>
  <c r="AD134" i="13"/>
  <c r="AC134" i="13"/>
  <c r="AB134" i="13"/>
  <c r="Y134" i="13"/>
  <c r="V134" i="13"/>
  <c r="S134" i="13"/>
  <c r="AQ134" i="13" s="1"/>
  <c r="P134" i="13"/>
  <c r="M134" i="13"/>
  <c r="J134" i="13"/>
  <c r="G134" i="13"/>
  <c r="D134" i="13"/>
  <c r="CL133" i="13"/>
  <c r="CK133" i="13"/>
  <c r="CF133" i="13"/>
  <c r="CE133" i="13"/>
  <c r="BZ133" i="13"/>
  <c r="BY133" i="13"/>
  <c r="CB133" i="13" s="1"/>
  <c r="BX133" i="13"/>
  <c r="BU133" i="13"/>
  <c r="BR133" i="13"/>
  <c r="BO133" i="13"/>
  <c r="BL133" i="13"/>
  <c r="BI133" i="13"/>
  <c r="BF133" i="13"/>
  <c r="CG133" i="13" s="1"/>
  <c r="BC133" i="13"/>
  <c r="AZ133" i="13"/>
  <c r="AP133" i="13"/>
  <c r="AO133" i="13"/>
  <c r="AJ133" i="13"/>
  <c r="AI133" i="13"/>
  <c r="AD133" i="13"/>
  <c r="AC133" i="13"/>
  <c r="AE133" i="13" s="1"/>
  <c r="AB133" i="13"/>
  <c r="Y133" i="13"/>
  <c r="V133" i="13"/>
  <c r="S133" i="13"/>
  <c r="AQ133" i="13" s="1"/>
  <c r="P133" i="13"/>
  <c r="M133" i="13"/>
  <c r="J133" i="13"/>
  <c r="G133" i="13"/>
  <c r="D133" i="13"/>
  <c r="CL132" i="13"/>
  <c r="CK132" i="13"/>
  <c r="CH132" i="13"/>
  <c r="CF132" i="13"/>
  <c r="CE132" i="13"/>
  <c r="BZ132" i="13"/>
  <c r="BZ131" i="13" s="1"/>
  <c r="BY132" i="13"/>
  <c r="CB132" i="13" s="1"/>
  <c r="BX132" i="13"/>
  <c r="BX131" i="13" s="1"/>
  <c r="BX130" i="13" s="1"/>
  <c r="BU132" i="13"/>
  <c r="BR132" i="13"/>
  <c r="BR131" i="13" s="1"/>
  <c r="BR130" i="13" s="1"/>
  <c r="BO132" i="13"/>
  <c r="BL132" i="13"/>
  <c r="BL131" i="13" s="1"/>
  <c r="BI132" i="13"/>
  <c r="BF132" i="13"/>
  <c r="CG132" i="13" s="1"/>
  <c r="BC132" i="13"/>
  <c r="AZ132" i="13"/>
  <c r="AZ131" i="13" s="1"/>
  <c r="AZ130" i="13" s="1"/>
  <c r="AP132" i="13"/>
  <c r="AO132" i="13"/>
  <c r="AJ132" i="13"/>
  <c r="AI132" i="13"/>
  <c r="AD132" i="13"/>
  <c r="AC132" i="13"/>
  <c r="AE132" i="13" s="1"/>
  <c r="AB132" i="13"/>
  <c r="Y132" i="13"/>
  <c r="V132" i="13"/>
  <c r="S132" i="13"/>
  <c r="AQ132" i="13" s="1"/>
  <c r="P132" i="13"/>
  <c r="M132" i="13"/>
  <c r="J132" i="13"/>
  <c r="G132" i="13"/>
  <c r="D132" i="13"/>
  <c r="BY131" i="13"/>
  <c r="BW131" i="13"/>
  <c r="BV131" i="13"/>
  <c r="BU131" i="13"/>
  <c r="BU130" i="13" s="1"/>
  <c r="BT131" i="13"/>
  <c r="BT130" i="13" s="1"/>
  <c r="BS131" i="13"/>
  <c r="BQ131" i="13"/>
  <c r="BQ130" i="13" s="1"/>
  <c r="BP131" i="13"/>
  <c r="BO131" i="13"/>
  <c r="BN131" i="13"/>
  <c r="BM131" i="13"/>
  <c r="BM130" i="13" s="1"/>
  <c r="BK131" i="13"/>
  <c r="BJ131" i="13"/>
  <c r="BI131" i="13"/>
  <c r="BI130" i="13" s="1"/>
  <c r="BH131" i="13"/>
  <c r="BH130" i="13" s="1"/>
  <c r="BG131" i="13"/>
  <c r="BE131" i="13"/>
  <c r="BE130" i="13" s="1"/>
  <c r="BD131" i="13"/>
  <c r="BC131" i="13"/>
  <c r="BB131" i="13"/>
  <c r="BA131" i="13"/>
  <c r="BA130" i="13" s="1"/>
  <c r="AY131" i="13"/>
  <c r="AX131" i="13"/>
  <c r="AD131" i="13"/>
  <c r="AC131" i="13"/>
  <c r="AB131" i="13"/>
  <c r="AA131" i="13"/>
  <c r="AA130" i="13" s="1"/>
  <c r="Z131" i="13"/>
  <c r="Y131" i="13"/>
  <c r="Y130" i="13" s="1"/>
  <c r="X131" i="13"/>
  <c r="W131" i="13"/>
  <c r="W130" i="13" s="1"/>
  <c r="V131" i="13"/>
  <c r="U131" i="13"/>
  <c r="U130" i="13" s="1"/>
  <c r="T131" i="13"/>
  <c r="S131" i="13"/>
  <c r="AQ131" i="13" s="1"/>
  <c r="R131" i="13"/>
  <c r="AM131" i="13" s="1"/>
  <c r="Q131" i="13"/>
  <c r="AO131" i="13" s="1"/>
  <c r="P131" i="13"/>
  <c r="O131" i="13"/>
  <c r="N131" i="13"/>
  <c r="M131" i="13"/>
  <c r="L131" i="13"/>
  <c r="K131" i="13"/>
  <c r="J131" i="13"/>
  <c r="I131" i="13"/>
  <c r="AG131" i="13" s="1"/>
  <c r="H131" i="13"/>
  <c r="G131" i="13"/>
  <c r="F131" i="13"/>
  <c r="E131" i="13"/>
  <c r="E130" i="13" s="1"/>
  <c r="D131" i="13"/>
  <c r="C131" i="13"/>
  <c r="B131" i="13"/>
  <c r="BW130" i="13"/>
  <c r="BS130" i="13"/>
  <c r="BO130" i="13"/>
  <c r="BK130" i="13"/>
  <c r="BG130" i="13"/>
  <c r="BC130" i="13"/>
  <c r="AY130" i="13"/>
  <c r="AD130" i="13"/>
  <c r="AB130" i="13"/>
  <c r="Z130" i="13"/>
  <c r="X130" i="13"/>
  <c r="V130" i="13"/>
  <c r="T130" i="13"/>
  <c r="Q130" i="13"/>
  <c r="K130" i="13"/>
  <c r="B130" i="13"/>
  <c r="CL129" i="13"/>
  <c r="CK129" i="13"/>
  <c r="CF129" i="13"/>
  <c r="CE129" i="13"/>
  <c r="BZ129" i="13"/>
  <c r="BY129" i="13"/>
  <c r="CA129" i="13" s="1"/>
  <c r="BX129" i="13"/>
  <c r="BU129" i="13"/>
  <c r="BR129" i="13"/>
  <c r="BO129" i="13"/>
  <c r="CM129" i="13" s="1"/>
  <c r="BL129" i="13"/>
  <c r="BI129" i="13"/>
  <c r="BF129" i="13"/>
  <c r="BC129" i="13"/>
  <c r="AZ129" i="13"/>
  <c r="AP129" i="13"/>
  <c r="AO129" i="13"/>
  <c r="AL129" i="13"/>
  <c r="AJ129" i="13"/>
  <c r="AI129" i="13"/>
  <c r="AD129" i="13"/>
  <c r="AC129" i="13"/>
  <c r="AF129" i="13" s="1"/>
  <c r="AB129" i="13"/>
  <c r="Y129" i="13"/>
  <c r="V129" i="13"/>
  <c r="S129" i="13"/>
  <c r="P129" i="13"/>
  <c r="M129" i="13"/>
  <c r="J129" i="13"/>
  <c r="AK129" i="13" s="1"/>
  <c r="G129" i="13"/>
  <c r="D129" i="13"/>
  <c r="CL128" i="13"/>
  <c r="CK128" i="13"/>
  <c r="CF128" i="13"/>
  <c r="CE128" i="13"/>
  <c r="BZ128" i="13"/>
  <c r="BY128" i="13"/>
  <c r="CA128" i="13" s="1"/>
  <c r="BX128" i="13"/>
  <c r="BU128" i="13"/>
  <c r="BU126" i="13" s="1"/>
  <c r="BR128" i="13"/>
  <c r="BO128" i="13"/>
  <c r="CM128" i="13" s="1"/>
  <c r="BL128" i="13"/>
  <c r="BI128" i="13"/>
  <c r="BF128" i="13"/>
  <c r="BC128" i="13"/>
  <c r="AZ128" i="13"/>
  <c r="AP128" i="13"/>
  <c r="AO128" i="13"/>
  <c r="AL128" i="13"/>
  <c r="AJ128" i="13"/>
  <c r="AI128" i="13"/>
  <c r="AD128" i="13"/>
  <c r="AC128" i="13"/>
  <c r="AF128" i="13" s="1"/>
  <c r="AB128" i="13"/>
  <c r="Y128" i="13"/>
  <c r="V128" i="13"/>
  <c r="S128" i="13"/>
  <c r="P128" i="13"/>
  <c r="M128" i="13"/>
  <c r="J128" i="13"/>
  <c r="AK128" i="13" s="1"/>
  <c r="G128" i="13"/>
  <c r="D128" i="13"/>
  <c r="CM127" i="13"/>
  <c r="CL127" i="13"/>
  <c r="CK127" i="13"/>
  <c r="CH127" i="13"/>
  <c r="CF127" i="13"/>
  <c r="CE127" i="13"/>
  <c r="BZ127" i="13"/>
  <c r="BY127" i="13"/>
  <c r="CB127" i="13" s="1"/>
  <c r="BX127" i="13"/>
  <c r="BX126" i="13" s="1"/>
  <c r="BU127" i="13"/>
  <c r="BR127" i="13"/>
  <c r="BR126" i="13" s="1"/>
  <c r="BC127" i="13"/>
  <c r="CG127" i="13" s="1"/>
  <c r="AZ127" i="13"/>
  <c r="AZ126" i="13" s="1"/>
  <c r="AP127" i="13"/>
  <c r="AO127" i="13"/>
  <c r="AK127" i="13"/>
  <c r="AJ127" i="13"/>
  <c r="AI127" i="13"/>
  <c r="AD127" i="13"/>
  <c r="AC127" i="13"/>
  <c r="AL127" i="13" s="1"/>
  <c r="AB127" i="13"/>
  <c r="Y127" i="13"/>
  <c r="V127" i="13"/>
  <c r="S127" i="13"/>
  <c r="P127" i="13"/>
  <c r="M127" i="13"/>
  <c r="D127" i="13"/>
  <c r="BY126" i="13"/>
  <c r="BW126" i="13"/>
  <c r="BV126" i="13"/>
  <c r="BT126" i="13"/>
  <c r="BT79" i="13" s="1"/>
  <c r="BS126" i="13"/>
  <c r="BQ126" i="13"/>
  <c r="BP126" i="13"/>
  <c r="BO126" i="13"/>
  <c r="CM126" i="13" s="1"/>
  <c r="BN126" i="13"/>
  <c r="BM126" i="13"/>
  <c r="CK126" i="13" s="1"/>
  <c r="BL126" i="13"/>
  <c r="BK126" i="13"/>
  <c r="BJ126" i="13"/>
  <c r="BI126" i="13"/>
  <c r="BH126" i="13"/>
  <c r="BG126" i="13"/>
  <c r="BF126" i="13"/>
  <c r="BE126" i="13"/>
  <c r="CF126" i="13" s="1"/>
  <c r="BD126" i="13"/>
  <c r="BC126" i="13"/>
  <c r="BB126" i="13"/>
  <c r="BA126" i="13"/>
  <c r="AY126" i="13"/>
  <c r="AX126" i="13"/>
  <c r="AD126" i="13"/>
  <c r="AC126" i="13"/>
  <c r="AB126" i="13"/>
  <c r="AA126" i="13"/>
  <c r="Z126" i="13"/>
  <c r="Y126" i="13"/>
  <c r="X126" i="13"/>
  <c r="W126" i="13"/>
  <c r="V126" i="13"/>
  <c r="U126" i="13"/>
  <c r="T126" i="13"/>
  <c r="S126" i="13"/>
  <c r="R126" i="13"/>
  <c r="Q126" i="13"/>
  <c r="AL126" i="13" s="1"/>
  <c r="P126" i="13"/>
  <c r="O126" i="13"/>
  <c r="N126" i="13"/>
  <c r="M126" i="13"/>
  <c r="L126" i="13"/>
  <c r="K126" i="13"/>
  <c r="J126" i="13"/>
  <c r="AK126" i="13" s="1"/>
  <c r="I126" i="13"/>
  <c r="H126" i="13"/>
  <c r="G126" i="13"/>
  <c r="F126" i="13"/>
  <c r="E126" i="13"/>
  <c r="D126" i="13"/>
  <c r="C126" i="13"/>
  <c r="B126" i="13"/>
  <c r="CL125" i="13"/>
  <c r="CK125" i="13"/>
  <c r="CH125" i="13"/>
  <c r="CF125" i="13"/>
  <c r="CE125" i="13"/>
  <c r="CB125" i="13"/>
  <c r="BZ125" i="13"/>
  <c r="CA125" i="13"/>
  <c r="BX125" i="13"/>
  <c r="BU125" i="13"/>
  <c r="BR125" i="13"/>
  <c r="BO125" i="13"/>
  <c r="CM125" i="13" s="1"/>
  <c r="BL125" i="13"/>
  <c r="BI125" i="13"/>
  <c r="BF125" i="13"/>
  <c r="CG125" i="13" s="1"/>
  <c r="BC125" i="13"/>
  <c r="AZ125" i="13"/>
  <c r="AP125" i="13"/>
  <c r="AO125" i="13"/>
  <c r="AL125" i="13"/>
  <c r="AJ125" i="13"/>
  <c r="AI125" i="13"/>
  <c r="AF125" i="13"/>
  <c r="AD125" i="13"/>
  <c r="AC125" i="13"/>
  <c r="AB125" i="13"/>
  <c r="Y125" i="13"/>
  <c r="V125" i="13"/>
  <c r="S125" i="13"/>
  <c r="P125" i="13"/>
  <c r="M125" i="13"/>
  <c r="J125" i="13"/>
  <c r="AK125" i="13" s="1"/>
  <c r="G125" i="13"/>
  <c r="D125" i="13"/>
  <c r="CL124" i="13"/>
  <c r="CK124" i="13"/>
  <c r="CH124" i="13"/>
  <c r="CF124" i="13"/>
  <c r="CE124" i="13"/>
  <c r="CB124" i="13"/>
  <c r="BZ124" i="13"/>
  <c r="CA124" i="13"/>
  <c r="BX124" i="13"/>
  <c r="BU124" i="13"/>
  <c r="BR124" i="13"/>
  <c r="BO124" i="13"/>
  <c r="CM124" i="13" s="1"/>
  <c r="BL124" i="13"/>
  <c r="BI124" i="13"/>
  <c r="BI123" i="13" s="1"/>
  <c r="BF124" i="13"/>
  <c r="CG124" i="13" s="1"/>
  <c r="BC124" i="13"/>
  <c r="AZ124" i="13"/>
  <c r="AP124" i="13"/>
  <c r="AO124" i="13"/>
  <c r="AL124" i="13"/>
  <c r="AJ124" i="13"/>
  <c r="AI124" i="13"/>
  <c r="AF124" i="13"/>
  <c r="AD124" i="13"/>
  <c r="AC124" i="13"/>
  <c r="AB124" i="13"/>
  <c r="AB123" i="13" s="1"/>
  <c r="Y124" i="13"/>
  <c r="V124" i="13"/>
  <c r="V123" i="13" s="1"/>
  <c r="S124" i="13"/>
  <c r="P124" i="13"/>
  <c r="P123" i="13" s="1"/>
  <c r="M124" i="13"/>
  <c r="J124" i="13"/>
  <c r="G124" i="13"/>
  <c r="D124" i="13"/>
  <c r="D123" i="13" s="1"/>
  <c r="CF123" i="13"/>
  <c r="BZ123" i="13"/>
  <c r="BY123" i="13"/>
  <c r="BX123" i="13"/>
  <c r="BW123" i="13"/>
  <c r="BV123" i="13"/>
  <c r="BU123" i="13"/>
  <c r="BT123" i="13"/>
  <c r="BS123" i="13"/>
  <c r="BR123" i="13"/>
  <c r="BQ123" i="13"/>
  <c r="BP123" i="13"/>
  <c r="BN123" i="13"/>
  <c r="CI123" i="13" s="1"/>
  <c r="BM123" i="13"/>
  <c r="BL123" i="13"/>
  <c r="BK123" i="13"/>
  <c r="BJ123" i="13"/>
  <c r="BH123" i="13"/>
  <c r="BG123" i="13"/>
  <c r="BE123" i="13"/>
  <c r="CC123" i="13" s="1"/>
  <c r="BD123" i="13"/>
  <c r="CE123" i="13" s="1"/>
  <c r="BC123" i="13"/>
  <c r="BB123" i="13"/>
  <c r="BA123" i="13"/>
  <c r="AZ123" i="13"/>
  <c r="AY123" i="13"/>
  <c r="AX123" i="13"/>
  <c r="AI123" i="13"/>
  <c r="AC123" i="13"/>
  <c r="AA123" i="13"/>
  <c r="Z123" i="13"/>
  <c r="Y123" i="13"/>
  <c r="X123" i="13"/>
  <c r="W123" i="13"/>
  <c r="U123" i="13"/>
  <c r="T123" i="13"/>
  <c r="S123" i="13"/>
  <c r="R123" i="13"/>
  <c r="Q123" i="13"/>
  <c r="AO123" i="13" s="1"/>
  <c r="O123" i="13"/>
  <c r="AP123" i="13" s="1"/>
  <c r="N123" i="13"/>
  <c r="M123" i="13"/>
  <c r="L123" i="13"/>
  <c r="K123" i="13"/>
  <c r="I123" i="13"/>
  <c r="AJ123" i="13" s="1"/>
  <c r="H123" i="13"/>
  <c r="AF123" i="13" s="1"/>
  <c r="G123" i="13"/>
  <c r="F123" i="13"/>
  <c r="E123" i="13"/>
  <c r="C123" i="13"/>
  <c r="B123" i="13"/>
  <c r="CL122" i="13"/>
  <c r="CK122" i="13"/>
  <c r="CF122" i="13"/>
  <c r="CE122" i="13"/>
  <c r="CC122" i="13"/>
  <c r="BZ122" i="13"/>
  <c r="CI122" i="13" s="1"/>
  <c r="BY122" i="13"/>
  <c r="BX122" i="13"/>
  <c r="BU122" i="13"/>
  <c r="BR122" i="13"/>
  <c r="BO122" i="13"/>
  <c r="BL122" i="13"/>
  <c r="BI122" i="13"/>
  <c r="BF122" i="13"/>
  <c r="BC122" i="13"/>
  <c r="CG122" i="13" s="1"/>
  <c r="AZ122" i="13"/>
  <c r="AP122" i="13"/>
  <c r="AO122" i="13"/>
  <c r="AJ122" i="13"/>
  <c r="AI122" i="13"/>
  <c r="AD122" i="13"/>
  <c r="AG122" i="13" s="1"/>
  <c r="AC122" i="13"/>
  <c r="AB122" i="13"/>
  <c r="Y122" i="13"/>
  <c r="V122" i="13"/>
  <c r="S122" i="13"/>
  <c r="P122" i="13"/>
  <c r="M122" i="13"/>
  <c r="J122" i="13"/>
  <c r="G122" i="13"/>
  <c r="D122" i="13"/>
  <c r="CL121" i="13"/>
  <c r="CK121" i="13"/>
  <c r="CF121" i="13"/>
  <c r="CE121" i="13"/>
  <c r="CC121" i="13"/>
  <c r="BZ121" i="13"/>
  <c r="CI121" i="13" s="1"/>
  <c r="BY121" i="13"/>
  <c r="BX121" i="13"/>
  <c r="BU121" i="13"/>
  <c r="BR121" i="13"/>
  <c r="BO121" i="13"/>
  <c r="BL121" i="13"/>
  <c r="BI121" i="13"/>
  <c r="BF121" i="13"/>
  <c r="BC121" i="13"/>
  <c r="CG121" i="13" s="1"/>
  <c r="AZ121" i="13"/>
  <c r="AP121" i="13"/>
  <c r="AO121" i="13"/>
  <c r="AJ121" i="13"/>
  <c r="AI121" i="13"/>
  <c r="AD121" i="13"/>
  <c r="AG121" i="13" s="1"/>
  <c r="AC121" i="13"/>
  <c r="AB121" i="13"/>
  <c r="Y121" i="13"/>
  <c r="V121" i="13"/>
  <c r="S121" i="13"/>
  <c r="P121" i="13"/>
  <c r="M121" i="13"/>
  <c r="J121" i="13"/>
  <c r="G121" i="13"/>
  <c r="D121" i="13"/>
  <c r="CL120" i="13"/>
  <c r="CK120" i="13"/>
  <c r="CF120" i="13"/>
  <c r="CE120" i="13"/>
  <c r="CC120" i="13"/>
  <c r="BZ120" i="13"/>
  <c r="CI120" i="13" s="1"/>
  <c r="BY120" i="13"/>
  <c r="BX120" i="13"/>
  <c r="BU120" i="13"/>
  <c r="BR120" i="13"/>
  <c r="BO120" i="13"/>
  <c r="BL120" i="13"/>
  <c r="BI120" i="13"/>
  <c r="BF120" i="13"/>
  <c r="BC120" i="13"/>
  <c r="CG120" i="13" s="1"/>
  <c r="AZ120" i="13"/>
  <c r="AP120" i="13"/>
  <c r="AO120" i="13"/>
  <c r="AJ120" i="13"/>
  <c r="AI120" i="13"/>
  <c r="AD120" i="13"/>
  <c r="AG120" i="13" s="1"/>
  <c r="AC120" i="13"/>
  <c r="AB120" i="13"/>
  <c r="Y120" i="13"/>
  <c r="V120" i="13"/>
  <c r="S120" i="13"/>
  <c r="P120" i="13"/>
  <c r="M120" i="13"/>
  <c r="J120" i="13"/>
  <c r="G120" i="13"/>
  <c r="D120" i="13"/>
  <c r="CL119" i="13"/>
  <c r="CK119" i="13"/>
  <c r="CF119" i="13"/>
  <c r="CE119" i="13"/>
  <c r="CC119" i="13"/>
  <c r="BZ119" i="13"/>
  <c r="CI119" i="13" s="1"/>
  <c r="BY119" i="13"/>
  <c r="BX119" i="13"/>
  <c r="BU119" i="13"/>
  <c r="BR119" i="13"/>
  <c r="BO119" i="13"/>
  <c r="BL119" i="13"/>
  <c r="BI119" i="13"/>
  <c r="BF119" i="13"/>
  <c r="BC119" i="13"/>
  <c r="CG119" i="13" s="1"/>
  <c r="AZ119" i="13"/>
  <c r="AP119" i="13"/>
  <c r="AO119" i="13"/>
  <c r="AJ119" i="13"/>
  <c r="AI119" i="13"/>
  <c r="AD119" i="13"/>
  <c r="AG119" i="13" s="1"/>
  <c r="AC119" i="13"/>
  <c r="AB119" i="13"/>
  <c r="Y119" i="13"/>
  <c r="V119" i="13"/>
  <c r="S119" i="13"/>
  <c r="P119" i="13"/>
  <c r="M119" i="13"/>
  <c r="J119" i="13"/>
  <c r="G119" i="13"/>
  <c r="D119" i="13"/>
  <c r="CL118" i="13"/>
  <c r="CK118" i="13"/>
  <c r="CF118" i="13"/>
  <c r="CE118" i="13"/>
  <c r="CC118" i="13"/>
  <c r="BZ118" i="13"/>
  <c r="CI118" i="13" s="1"/>
  <c r="BY118" i="13"/>
  <c r="BX118" i="13"/>
  <c r="BU118" i="13"/>
  <c r="BR118" i="13"/>
  <c r="BO118" i="13"/>
  <c r="BL118" i="13"/>
  <c r="BI118" i="13"/>
  <c r="BF118" i="13"/>
  <c r="BC118" i="13"/>
  <c r="CG118" i="13" s="1"/>
  <c r="AZ118" i="13"/>
  <c r="AP118" i="13"/>
  <c r="AO118" i="13"/>
  <c r="AJ118" i="13"/>
  <c r="AI118" i="13"/>
  <c r="AD118" i="13"/>
  <c r="AG118" i="13" s="1"/>
  <c r="AC118" i="13"/>
  <c r="AB118" i="13"/>
  <c r="Y118" i="13"/>
  <c r="V118" i="13"/>
  <c r="S118" i="13"/>
  <c r="P118" i="13"/>
  <c r="M118" i="13"/>
  <c r="J118" i="13"/>
  <c r="G118" i="13"/>
  <c r="D118" i="13"/>
  <c r="CM117" i="13"/>
  <c r="CL117" i="13"/>
  <c r="CK117" i="13"/>
  <c r="CI117" i="13"/>
  <c r="CG117" i="13"/>
  <c r="CF117" i="13"/>
  <c r="CE117" i="13"/>
  <c r="CC117" i="13"/>
  <c r="BZ117" i="13"/>
  <c r="BY117" i="13"/>
  <c r="BX117" i="13"/>
  <c r="BU117" i="13"/>
  <c r="BR117" i="13"/>
  <c r="BI117" i="13"/>
  <c r="AZ117" i="13"/>
  <c r="AP117" i="13"/>
  <c r="AO117" i="13"/>
  <c r="AJ117" i="13"/>
  <c r="AI117" i="13"/>
  <c r="AD117" i="13"/>
  <c r="AG117" i="13" s="1"/>
  <c r="AC117" i="13"/>
  <c r="AB117" i="13"/>
  <c r="Y117" i="13"/>
  <c r="V117" i="13"/>
  <c r="S117" i="13"/>
  <c r="P117" i="13"/>
  <c r="M117" i="13"/>
  <c r="J117" i="13"/>
  <c r="G117" i="13"/>
  <c r="D117" i="13"/>
  <c r="CL116" i="13"/>
  <c r="CK116" i="13"/>
  <c r="CF116" i="13"/>
  <c r="CE116" i="13"/>
  <c r="CC116" i="13"/>
  <c r="BZ116" i="13"/>
  <c r="CI116" i="13" s="1"/>
  <c r="BY116" i="13"/>
  <c r="BY115" i="13" s="1"/>
  <c r="BY114" i="13" s="1"/>
  <c r="BX116" i="13"/>
  <c r="BU116" i="13"/>
  <c r="BU115" i="13" s="1"/>
  <c r="BU114" i="13" s="1"/>
  <c r="BR116" i="13"/>
  <c r="BO116" i="13"/>
  <c r="BO115" i="13" s="1"/>
  <c r="BO114" i="13" s="1"/>
  <c r="BL116" i="13"/>
  <c r="BI116" i="13"/>
  <c r="BI115" i="13" s="1"/>
  <c r="BI114" i="13" s="1"/>
  <c r="BF116" i="13"/>
  <c r="BC116" i="13"/>
  <c r="CG116" i="13" s="1"/>
  <c r="AZ116" i="13"/>
  <c r="AP116" i="13"/>
  <c r="AO116" i="13"/>
  <c r="AJ116" i="13"/>
  <c r="AI116" i="13"/>
  <c r="AD116" i="13"/>
  <c r="AG116" i="13" s="1"/>
  <c r="AC116" i="13"/>
  <c r="AB116" i="13"/>
  <c r="Y116" i="13"/>
  <c r="V116" i="13"/>
  <c r="S116" i="13"/>
  <c r="P116" i="13"/>
  <c r="M116" i="13"/>
  <c r="J116" i="13"/>
  <c r="G116" i="13"/>
  <c r="D116" i="13"/>
  <c r="BZ115" i="13"/>
  <c r="BX115" i="13"/>
  <c r="BW115" i="13"/>
  <c r="BV115" i="13"/>
  <c r="BT115" i="13"/>
  <c r="BS115" i="13"/>
  <c r="BR115" i="13"/>
  <c r="BQ115" i="13"/>
  <c r="BP115" i="13"/>
  <c r="BN115" i="13"/>
  <c r="CI115" i="13" s="1"/>
  <c r="BM115" i="13"/>
  <c r="BL115" i="13"/>
  <c r="BK115" i="13"/>
  <c r="BJ115" i="13"/>
  <c r="BH115" i="13"/>
  <c r="BG115" i="13"/>
  <c r="BF115" i="13"/>
  <c r="BE115" i="13"/>
  <c r="BD115" i="13"/>
  <c r="BB115" i="13"/>
  <c r="BA115" i="13"/>
  <c r="AZ115" i="13"/>
  <c r="AY115" i="13"/>
  <c r="AX115" i="13"/>
  <c r="AD115" i="13"/>
  <c r="AC115" i="13"/>
  <c r="AB115" i="13"/>
  <c r="AA115" i="13"/>
  <c r="Z115" i="13"/>
  <c r="Y115" i="13"/>
  <c r="X115" i="13"/>
  <c r="W115" i="13"/>
  <c r="V115" i="13"/>
  <c r="U115" i="13"/>
  <c r="T115" i="13"/>
  <c r="S115" i="13"/>
  <c r="R115" i="13"/>
  <c r="AM115" i="13" s="1"/>
  <c r="Q115" i="13"/>
  <c r="AL115" i="13" s="1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D115" i="13"/>
  <c r="C115" i="13"/>
  <c r="B115" i="13"/>
  <c r="BZ114" i="13"/>
  <c r="BX114" i="13"/>
  <c r="BW114" i="13"/>
  <c r="BV114" i="13"/>
  <c r="BT114" i="13"/>
  <c r="BS114" i="13"/>
  <c r="BR114" i="13"/>
  <c r="BQ114" i="13"/>
  <c r="BP114" i="13"/>
  <c r="BN114" i="13"/>
  <c r="CI114" i="13" s="1"/>
  <c r="BM114" i="13"/>
  <c r="BL114" i="13"/>
  <c r="BK114" i="13"/>
  <c r="BJ114" i="13"/>
  <c r="BH114" i="13"/>
  <c r="BG114" i="13"/>
  <c r="BF114" i="13"/>
  <c r="BE114" i="13"/>
  <c r="BD114" i="13"/>
  <c r="BD79" i="13" s="1"/>
  <c r="BB114" i="13"/>
  <c r="BA114" i="13"/>
  <c r="AZ114" i="13"/>
  <c r="AY114" i="13"/>
  <c r="AX114" i="13"/>
  <c r="AD114" i="13"/>
  <c r="AC114" i="13"/>
  <c r="AB114" i="13"/>
  <c r="AA114" i="13"/>
  <c r="Z114" i="13"/>
  <c r="Y114" i="13"/>
  <c r="X114" i="13"/>
  <c r="W114" i="13"/>
  <c r="V114" i="13"/>
  <c r="U114" i="13"/>
  <c r="T114" i="13"/>
  <c r="S114" i="13"/>
  <c r="R114" i="13"/>
  <c r="AM114" i="13" s="1"/>
  <c r="Q114" i="13"/>
  <c r="AL114" i="13" s="1"/>
  <c r="P114" i="13"/>
  <c r="O114" i="13"/>
  <c r="N114" i="13"/>
  <c r="M114" i="13"/>
  <c r="L114" i="13"/>
  <c r="K114" i="13"/>
  <c r="J114" i="13"/>
  <c r="I114" i="13"/>
  <c r="H114" i="13"/>
  <c r="G114" i="13"/>
  <c r="F114" i="13"/>
  <c r="E114" i="13"/>
  <c r="D114" i="13"/>
  <c r="C114" i="13"/>
  <c r="B114" i="13"/>
  <c r="CL113" i="13"/>
  <c r="CK113" i="13"/>
  <c r="CF113" i="13"/>
  <c r="CE113" i="13"/>
  <c r="CC113" i="13"/>
  <c r="BZ113" i="13"/>
  <c r="CI113" i="13" s="1"/>
  <c r="BY113" i="13"/>
  <c r="BX113" i="13"/>
  <c r="BU113" i="13"/>
  <c r="BR113" i="13"/>
  <c r="BO113" i="13"/>
  <c r="BL113" i="13"/>
  <c r="BI113" i="13"/>
  <c r="BF113" i="13"/>
  <c r="BC113" i="13"/>
  <c r="CG113" i="13" s="1"/>
  <c r="AZ113" i="13"/>
  <c r="AP113" i="13"/>
  <c r="AO113" i="13"/>
  <c r="AJ113" i="13"/>
  <c r="AI113" i="13"/>
  <c r="AD113" i="13"/>
  <c r="AG113" i="13" s="1"/>
  <c r="AC113" i="13"/>
  <c r="AB113" i="13"/>
  <c r="Y113" i="13"/>
  <c r="V113" i="13"/>
  <c r="S113" i="13"/>
  <c r="P113" i="13"/>
  <c r="M113" i="13"/>
  <c r="J113" i="13"/>
  <c r="G113" i="13"/>
  <c r="D113" i="13"/>
  <c r="CL112" i="13"/>
  <c r="CK112" i="13"/>
  <c r="CF112" i="13"/>
  <c r="CE112" i="13"/>
  <c r="CC112" i="13"/>
  <c r="BZ112" i="13"/>
  <c r="CI112" i="13" s="1"/>
  <c r="BY112" i="13"/>
  <c r="BX112" i="13"/>
  <c r="BU112" i="13"/>
  <c r="BR112" i="13"/>
  <c r="BO112" i="13"/>
  <c r="BL112" i="13"/>
  <c r="BI112" i="13"/>
  <c r="BF112" i="13"/>
  <c r="BC112" i="13"/>
  <c r="CG112" i="13" s="1"/>
  <c r="AZ112" i="13"/>
  <c r="AP112" i="13"/>
  <c r="AO112" i="13"/>
  <c r="AJ112" i="13"/>
  <c r="AI112" i="13"/>
  <c r="AD112" i="13"/>
  <c r="AC112" i="13"/>
  <c r="AB112" i="13"/>
  <c r="AB105" i="13" s="1"/>
  <c r="Y112" i="13"/>
  <c r="V112" i="13"/>
  <c r="V105" i="13" s="1"/>
  <c r="S112" i="13"/>
  <c r="P112" i="13"/>
  <c r="P105" i="13" s="1"/>
  <c r="M112" i="13"/>
  <c r="J112" i="13"/>
  <c r="J105" i="13" s="1"/>
  <c r="G112" i="13"/>
  <c r="D112" i="13"/>
  <c r="D105" i="13" s="1"/>
  <c r="CM111" i="13"/>
  <c r="CL111" i="13"/>
  <c r="CK111" i="13"/>
  <c r="CI111" i="13"/>
  <c r="CG111" i="13"/>
  <c r="CF111" i="13"/>
  <c r="CE111" i="13"/>
  <c r="CC111" i="13"/>
  <c r="BZ111" i="13"/>
  <c r="BY111" i="13"/>
  <c r="BY105" i="13" s="1"/>
  <c r="BX111" i="13"/>
  <c r="BU111" i="13"/>
  <c r="BR111" i="13"/>
  <c r="BI111" i="13"/>
  <c r="AZ111" i="13"/>
  <c r="AP111" i="13"/>
  <c r="AO111" i="13"/>
  <c r="AM111" i="13"/>
  <c r="AK111" i="13"/>
  <c r="AJ111" i="13"/>
  <c r="AI111" i="13"/>
  <c r="AG111" i="13"/>
  <c r="AD111" i="13"/>
  <c r="AC111" i="13"/>
  <c r="AB111" i="13"/>
  <c r="Y111" i="13"/>
  <c r="V111" i="13"/>
  <c r="S111" i="13"/>
  <c r="P111" i="13"/>
  <c r="M111" i="13"/>
  <c r="D111" i="13"/>
  <c r="CL110" i="13"/>
  <c r="CK110" i="13"/>
  <c r="CI110" i="13"/>
  <c r="CF110" i="13"/>
  <c r="CE110" i="13"/>
  <c r="BZ110" i="13"/>
  <c r="CC110" i="13" s="1"/>
  <c r="BY110" i="13"/>
  <c r="BX110" i="13"/>
  <c r="BU110" i="13"/>
  <c r="BR110" i="13"/>
  <c r="BO110" i="13"/>
  <c r="BL110" i="13"/>
  <c r="BI110" i="13"/>
  <c r="BF110" i="13"/>
  <c r="BC110" i="13"/>
  <c r="AZ110" i="13"/>
  <c r="AP110" i="13"/>
  <c r="AO110" i="13"/>
  <c r="AJ110" i="13"/>
  <c r="AI110" i="13"/>
  <c r="AG110" i="13"/>
  <c r="AD110" i="13"/>
  <c r="AM110" i="13" s="1"/>
  <c r="AC110" i="13"/>
  <c r="AB110" i="13"/>
  <c r="Y110" i="13"/>
  <c r="V110" i="13"/>
  <c r="S110" i="13"/>
  <c r="P110" i="13"/>
  <c r="M110" i="13"/>
  <c r="J110" i="13"/>
  <c r="G110" i="13"/>
  <c r="AK110" i="13" s="1"/>
  <c r="D110" i="13"/>
  <c r="CL109" i="13"/>
  <c r="CK109" i="13"/>
  <c r="CI109" i="13"/>
  <c r="CF109" i="13"/>
  <c r="CE109" i="13"/>
  <c r="BZ109" i="13"/>
  <c r="CC109" i="13" s="1"/>
  <c r="BY109" i="13"/>
  <c r="BX109" i="13"/>
  <c r="BU109" i="13"/>
  <c r="BR109" i="13"/>
  <c r="BO109" i="13"/>
  <c r="BL109" i="13"/>
  <c r="BI109" i="13"/>
  <c r="BF109" i="13"/>
  <c r="BC109" i="13"/>
  <c r="AZ109" i="13"/>
  <c r="AP109" i="13"/>
  <c r="AO109" i="13"/>
  <c r="AJ109" i="13"/>
  <c r="AI109" i="13"/>
  <c r="AG109" i="13"/>
  <c r="AD109" i="13"/>
  <c r="AM109" i="13" s="1"/>
  <c r="AC109" i="13"/>
  <c r="AB109" i="13"/>
  <c r="Y109" i="13"/>
  <c r="V109" i="13"/>
  <c r="S109" i="13"/>
  <c r="P109" i="13"/>
  <c r="M109" i="13"/>
  <c r="J109" i="13"/>
  <c r="G109" i="13"/>
  <c r="AK109" i="13" s="1"/>
  <c r="D109" i="13"/>
  <c r="CL108" i="13"/>
  <c r="CK108" i="13"/>
  <c r="CI108" i="13"/>
  <c r="CF108" i="13"/>
  <c r="CE108" i="13"/>
  <c r="BZ108" i="13"/>
  <c r="CC108" i="13" s="1"/>
  <c r="BY108" i="13"/>
  <c r="BX108" i="13"/>
  <c r="BU108" i="13"/>
  <c r="BR108" i="13"/>
  <c r="BO108" i="13"/>
  <c r="BL108" i="13"/>
  <c r="BI108" i="13"/>
  <c r="BF108" i="13"/>
  <c r="BC108" i="13"/>
  <c r="AZ108" i="13"/>
  <c r="AP108" i="13"/>
  <c r="AO108" i="13"/>
  <c r="AJ108" i="13"/>
  <c r="AI108" i="13"/>
  <c r="AG108" i="13"/>
  <c r="AD108" i="13"/>
  <c r="AM108" i="13" s="1"/>
  <c r="AC108" i="13"/>
  <c r="AB108" i="13"/>
  <c r="Y108" i="13"/>
  <c r="V108" i="13"/>
  <c r="S108" i="13"/>
  <c r="P108" i="13"/>
  <c r="M108" i="13"/>
  <c r="J108" i="13"/>
  <c r="G108" i="13"/>
  <c r="AK108" i="13" s="1"/>
  <c r="D108" i="13"/>
  <c r="CL107" i="13"/>
  <c r="CK107" i="13"/>
  <c r="CI107" i="13"/>
  <c r="CF107" i="13"/>
  <c r="CE107" i="13"/>
  <c r="BZ107" i="13"/>
  <c r="CC107" i="13" s="1"/>
  <c r="BY107" i="13"/>
  <c r="BX107" i="13"/>
  <c r="BU107" i="13"/>
  <c r="BR107" i="13"/>
  <c r="BO107" i="13"/>
  <c r="BL107" i="13"/>
  <c r="BI107" i="13"/>
  <c r="BF107" i="13"/>
  <c r="BC107" i="13"/>
  <c r="AZ107" i="13"/>
  <c r="AP107" i="13"/>
  <c r="AO107" i="13"/>
  <c r="AJ107" i="13"/>
  <c r="AI107" i="13"/>
  <c r="AG107" i="13"/>
  <c r="AD107" i="13"/>
  <c r="AM107" i="13" s="1"/>
  <c r="AC107" i="13"/>
  <c r="AB107" i="13"/>
  <c r="Y107" i="13"/>
  <c r="V107" i="13"/>
  <c r="S107" i="13"/>
  <c r="P107" i="13"/>
  <c r="M107" i="13"/>
  <c r="J107" i="13"/>
  <c r="G107" i="13"/>
  <c r="AK107" i="13" s="1"/>
  <c r="D107" i="13"/>
  <c r="CL106" i="13"/>
  <c r="CK106" i="13"/>
  <c r="CI106" i="13"/>
  <c r="CF106" i="13"/>
  <c r="CE106" i="13"/>
  <c r="BZ106" i="13"/>
  <c r="BY106" i="13"/>
  <c r="BX106" i="13"/>
  <c r="BX105" i="13" s="1"/>
  <c r="BU106" i="13"/>
  <c r="BR106" i="13"/>
  <c r="BR105" i="13" s="1"/>
  <c r="BO106" i="13"/>
  <c r="BL106" i="13"/>
  <c r="BL105" i="13" s="1"/>
  <c r="BI106" i="13"/>
  <c r="BF106" i="13"/>
  <c r="BF105" i="13" s="1"/>
  <c r="BC106" i="13"/>
  <c r="AZ106" i="13"/>
  <c r="AZ105" i="13" s="1"/>
  <c r="AP106" i="13"/>
  <c r="AO106" i="13"/>
  <c r="AJ106" i="13"/>
  <c r="AI106" i="13"/>
  <c r="AG106" i="13"/>
  <c r="AD106" i="13"/>
  <c r="AM106" i="13" s="1"/>
  <c r="AC106" i="13"/>
  <c r="AC105" i="13" s="1"/>
  <c r="AB106" i="13"/>
  <c r="Y106" i="13"/>
  <c r="V106" i="13"/>
  <c r="S106" i="13"/>
  <c r="S105" i="13" s="1"/>
  <c r="P106" i="13"/>
  <c r="M106" i="13"/>
  <c r="J106" i="13"/>
  <c r="G106" i="13"/>
  <c r="AK106" i="13" s="1"/>
  <c r="D106" i="13"/>
  <c r="BW105" i="13"/>
  <c r="BV105" i="13"/>
  <c r="BU105" i="13"/>
  <c r="BT105" i="13"/>
  <c r="BS105" i="13"/>
  <c r="BQ105" i="13"/>
  <c r="BP105" i="13"/>
  <c r="BO105" i="13"/>
  <c r="BN105" i="13"/>
  <c r="BM105" i="13"/>
  <c r="BK105" i="13"/>
  <c r="BJ105" i="13"/>
  <c r="BI105" i="13"/>
  <c r="BH105" i="13"/>
  <c r="BG105" i="13"/>
  <c r="BE105" i="13"/>
  <c r="CF105" i="13" s="1"/>
  <c r="BD105" i="13"/>
  <c r="BC105" i="13"/>
  <c r="CG105" i="13" s="1"/>
  <c r="BB105" i="13"/>
  <c r="BA105" i="13"/>
  <c r="CE105" i="13" s="1"/>
  <c r="AY105" i="13"/>
  <c r="AX105" i="13"/>
  <c r="AA105" i="13"/>
  <c r="Z105" i="13"/>
  <c r="Y105" i="13"/>
  <c r="X105" i="13"/>
  <c r="W105" i="13"/>
  <c r="U105" i="13"/>
  <c r="T105" i="13"/>
  <c r="R105" i="13"/>
  <c r="Q105" i="13"/>
  <c r="O105" i="13"/>
  <c r="N105" i="13"/>
  <c r="M105" i="13"/>
  <c r="L105" i="13"/>
  <c r="K105" i="13"/>
  <c r="I105" i="13"/>
  <c r="AJ105" i="13" s="1"/>
  <c r="H105" i="13"/>
  <c r="F105" i="13"/>
  <c r="E105" i="13"/>
  <c r="AI105" i="13" s="1"/>
  <c r="C105" i="13"/>
  <c r="B105" i="13"/>
  <c r="CL104" i="13"/>
  <c r="CK104" i="13"/>
  <c r="CI104" i="13"/>
  <c r="CF104" i="13"/>
  <c r="CE104" i="13"/>
  <c r="BZ104" i="13"/>
  <c r="CC104" i="13" s="1"/>
  <c r="BY104" i="13"/>
  <c r="BX104" i="13"/>
  <c r="BU104" i="13"/>
  <c r="BR104" i="13"/>
  <c r="BO104" i="13"/>
  <c r="BL104" i="13"/>
  <c r="BI104" i="13"/>
  <c r="BF104" i="13"/>
  <c r="BC104" i="13"/>
  <c r="AZ104" i="13"/>
  <c r="AP104" i="13"/>
  <c r="AO104" i="13"/>
  <c r="AJ104" i="13"/>
  <c r="AI104" i="13"/>
  <c r="AG104" i="13"/>
  <c r="AD104" i="13"/>
  <c r="AM104" i="13" s="1"/>
  <c r="AC104" i="13"/>
  <c r="AB104" i="13"/>
  <c r="Y104" i="13"/>
  <c r="V104" i="13"/>
  <c r="S104" i="13"/>
  <c r="P104" i="13"/>
  <c r="M104" i="13"/>
  <c r="J104" i="13"/>
  <c r="G104" i="13"/>
  <c r="AK104" i="13" s="1"/>
  <c r="D104" i="13"/>
  <c r="CL103" i="13"/>
  <c r="CK103" i="13"/>
  <c r="CI103" i="13"/>
  <c r="CF103" i="13"/>
  <c r="CE103" i="13"/>
  <c r="BZ103" i="13"/>
  <c r="CC103" i="13" s="1"/>
  <c r="BY103" i="13"/>
  <c r="BX103" i="13"/>
  <c r="BU103" i="13"/>
  <c r="BR103" i="13"/>
  <c r="BO103" i="13"/>
  <c r="BL103" i="13"/>
  <c r="BI103" i="13"/>
  <c r="BF103" i="13"/>
  <c r="BC103" i="13"/>
  <c r="AZ103" i="13"/>
  <c r="AP103" i="13"/>
  <c r="AO103" i="13"/>
  <c r="AJ103" i="13"/>
  <c r="AI103" i="13"/>
  <c r="AG103" i="13"/>
  <c r="AD103" i="13"/>
  <c r="AM103" i="13" s="1"/>
  <c r="AC103" i="13"/>
  <c r="AB103" i="13"/>
  <c r="Y103" i="13"/>
  <c r="V103" i="13"/>
  <c r="S103" i="13"/>
  <c r="P103" i="13"/>
  <c r="M103" i="13"/>
  <c r="J103" i="13"/>
  <c r="G103" i="13"/>
  <c r="AK103" i="13" s="1"/>
  <c r="D103" i="13"/>
  <c r="CL102" i="13"/>
  <c r="CK102" i="13"/>
  <c r="CI102" i="13"/>
  <c r="CF102" i="13"/>
  <c r="CE102" i="13"/>
  <c r="BZ102" i="13"/>
  <c r="CC102" i="13" s="1"/>
  <c r="BY102" i="13"/>
  <c r="BX102" i="13"/>
  <c r="BU102" i="13"/>
  <c r="BR102" i="13"/>
  <c r="BO102" i="13"/>
  <c r="BL102" i="13"/>
  <c r="BI102" i="13"/>
  <c r="BF102" i="13"/>
  <c r="BC102" i="13"/>
  <c r="AZ102" i="13"/>
  <c r="AP102" i="13"/>
  <c r="AO102" i="13"/>
  <c r="AJ102" i="13"/>
  <c r="AI102" i="13"/>
  <c r="AG102" i="13"/>
  <c r="AD102" i="13"/>
  <c r="AM102" i="13" s="1"/>
  <c r="AC102" i="13"/>
  <c r="AB102" i="13"/>
  <c r="Y102" i="13"/>
  <c r="V102" i="13"/>
  <c r="S102" i="13"/>
  <c r="P102" i="13"/>
  <c r="M102" i="13"/>
  <c r="J102" i="13"/>
  <c r="G102" i="13"/>
  <c r="AK102" i="13" s="1"/>
  <c r="D102" i="13"/>
  <c r="CL101" i="13"/>
  <c r="CK101" i="13"/>
  <c r="CI101" i="13"/>
  <c r="CF101" i="13"/>
  <c r="CE101" i="13"/>
  <c r="BZ101" i="13"/>
  <c r="CC101" i="13" s="1"/>
  <c r="BY101" i="13"/>
  <c r="BX101" i="13"/>
  <c r="BU101" i="13"/>
  <c r="BR101" i="13"/>
  <c r="BO101" i="13"/>
  <c r="BL101" i="13"/>
  <c r="BI101" i="13"/>
  <c r="BF101" i="13"/>
  <c r="BC101" i="13"/>
  <c r="AZ101" i="13"/>
  <c r="AP101" i="13"/>
  <c r="AO101" i="13"/>
  <c r="AJ101" i="13"/>
  <c r="AI101" i="13"/>
  <c r="AG101" i="13"/>
  <c r="AD101" i="13"/>
  <c r="AM101" i="13" s="1"/>
  <c r="AC101" i="13"/>
  <c r="AB101" i="13"/>
  <c r="Y101" i="13"/>
  <c r="V101" i="13"/>
  <c r="S101" i="13"/>
  <c r="P101" i="13"/>
  <c r="M101" i="13"/>
  <c r="J101" i="13"/>
  <c r="G101" i="13"/>
  <c r="AK101" i="13" s="1"/>
  <c r="D101" i="13"/>
  <c r="CL100" i="13"/>
  <c r="CK100" i="13"/>
  <c r="CI100" i="13"/>
  <c r="CF100" i="13"/>
  <c r="CE100" i="13"/>
  <c r="BZ100" i="13"/>
  <c r="CC100" i="13" s="1"/>
  <c r="BY100" i="13"/>
  <c r="BX100" i="13"/>
  <c r="BU100" i="13"/>
  <c r="BR100" i="13"/>
  <c r="BO100" i="13"/>
  <c r="BL100" i="13"/>
  <c r="BI100" i="13"/>
  <c r="BF100" i="13"/>
  <c r="BC100" i="13"/>
  <c r="AZ100" i="13"/>
  <c r="AP100" i="13"/>
  <c r="AO100" i="13"/>
  <c r="AJ100" i="13"/>
  <c r="AI100" i="13"/>
  <c r="AG100" i="13"/>
  <c r="AD100" i="13"/>
  <c r="AM100" i="13" s="1"/>
  <c r="AC100" i="13"/>
  <c r="AB100" i="13"/>
  <c r="Y100" i="13"/>
  <c r="V100" i="13"/>
  <c r="S100" i="13"/>
  <c r="P100" i="13"/>
  <c r="M100" i="13"/>
  <c r="J100" i="13"/>
  <c r="G100" i="13"/>
  <c r="AK100" i="13" s="1"/>
  <c r="D100" i="13"/>
  <c r="CL99" i="13"/>
  <c r="CK99" i="13"/>
  <c r="CI99" i="13"/>
  <c r="CF99" i="13"/>
  <c r="CE99" i="13"/>
  <c r="BZ99" i="13"/>
  <c r="CC99" i="13" s="1"/>
  <c r="BY99" i="13"/>
  <c r="BX99" i="13"/>
  <c r="BU99" i="13"/>
  <c r="BR99" i="13"/>
  <c r="BO99" i="13"/>
  <c r="BL99" i="13"/>
  <c r="BI99" i="13"/>
  <c r="BF99" i="13"/>
  <c r="BC99" i="13"/>
  <c r="AZ99" i="13"/>
  <c r="AP99" i="13"/>
  <c r="AO99" i="13"/>
  <c r="AJ99" i="13"/>
  <c r="AI99" i="13"/>
  <c r="AG99" i="13"/>
  <c r="AD99" i="13"/>
  <c r="AM99" i="13" s="1"/>
  <c r="AC99" i="13"/>
  <c r="AB99" i="13"/>
  <c r="Y99" i="13"/>
  <c r="V99" i="13"/>
  <c r="S99" i="13"/>
  <c r="P99" i="13"/>
  <c r="M99" i="13"/>
  <c r="J99" i="13"/>
  <c r="G99" i="13"/>
  <c r="AK99" i="13" s="1"/>
  <c r="D99" i="13"/>
  <c r="CL98" i="13"/>
  <c r="CK98" i="13"/>
  <c r="CI98" i="13"/>
  <c r="CF98" i="13"/>
  <c r="CE98" i="13"/>
  <c r="BZ98" i="13"/>
  <c r="BY98" i="13"/>
  <c r="BX98" i="13"/>
  <c r="BX97" i="13" s="1"/>
  <c r="BU98" i="13"/>
  <c r="BR98" i="13"/>
  <c r="BR97" i="13" s="1"/>
  <c r="BO98" i="13"/>
  <c r="BL98" i="13"/>
  <c r="BL97" i="13" s="1"/>
  <c r="BI98" i="13"/>
  <c r="BF98" i="13"/>
  <c r="BF97" i="13" s="1"/>
  <c r="BC98" i="13"/>
  <c r="AZ98" i="13"/>
  <c r="AZ97" i="13" s="1"/>
  <c r="AP98" i="13"/>
  <c r="AO98" i="13"/>
  <c r="AJ98" i="13"/>
  <c r="AI98" i="13"/>
  <c r="AG98" i="13"/>
  <c r="AD98" i="13"/>
  <c r="AM98" i="13" s="1"/>
  <c r="AC98" i="13"/>
  <c r="AB98" i="13"/>
  <c r="Y98" i="13"/>
  <c r="V98" i="13"/>
  <c r="S98" i="13"/>
  <c r="P98" i="13"/>
  <c r="M98" i="13"/>
  <c r="J98" i="13"/>
  <c r="G98" i="13"/>
  <c r="AK98" i="13" s="1"/>
  <c r="D98" i="13"/>
  <c r="BY97" i="13"/>
  <c r="BW97" i="13"/>
  <c r="BW94" i="13" s="1"/>
  <c r="BV97" i="13"/>
  <c r="BU97" i="13"/>
  <c r="BU94" i="13" s="1"/>
  <c r="BT97" i="13"/>
  <c r="BS97" i="13"/>
  <c r="BS94" i="13" s="1"/>
  <c r="BQ97" i="13"/>
  <c r="BQ94" i="13" s="1"/>
  <c r="BP97" i="13"/>
  <c r="BO97" i="13"/>
  <c r="BN97" i="13"/>
  <c r="BM97" i="13"/>
  <c r="CH97" i="13" s="1"/>
  <c r="BK97" i="13"/>
  <c r="BJ97" i="13"/>
  <c r="BI97" i="13"/>
  <c r="BH97" i="13"/>
  <c r="BG97" i="13"/>
  <c r="BE97" i="13"/>
  <c r="CF97" i="13" s="1"/>
  <c r="BD97" i="13"/>
  <c r="BC97" i="13"/>
  <c r="CG97" i="13" s="1"/>
  <c r="BB97" i="13"/>
  <c r="BA97" i="13"/>
  <c r="BA94" i="13" s="1"/>
  <c r="CE94" i="13" s="1"/>
  <c r="AY97" i="13"/>
  <c r="AY94" i="13" s="1"/>
  <c r="AX97" i="13"/>
  <c r="AM97" i="13"/>
  <c r="AD97" i="13"/>
  <c r="AC97" i="13"/>
  <c r="AB97" i="13"/>
  <c r="AA97" i="13"/>
  <c r="AA94" i="13" s="1"/>
  <c r="Z97" i="13"/>
  <c r="Y97" i="13"/>
  <c r="X97" i="13"/>
  <c r="W97" i="13"/>
  <c r="W94" i="13" s="1"/>
  <c r="V97" i="13"/>
  <c r="U97" i="13"/>
  <c r="U94" i="13" s="1"/>
  <c r="T97" i="13"/>
  <c r="S97" i="13"/>
  <c r="R97" i="13"/>
  <c r="Q97" i="13"/>
  <c r="AL97" i="13" s="1"/>
  <c r="P97" i="13"/>
  <c r="O97" i="13"/>
  <c r="N97" i="13"/>
  <c r="M97" i="13"/>
  <c r="L97" i="13"/>
  <c r="K97" i="13"/>
  <c r="J97" i="13"/>
  <c r="I97" i="13"/>
  <c r="AJ97" i="13" s="1"/>
  <c r="H97" i="13"/>
  <c r="G97" i="13"/>
  <c r="AK97" i="13" s="1"/>
  <c r="F97" i="13"/>
  <c r="E97" i="13"/>
  <c r="E94" i="13" s="1"/>
  <c r="AI94" i="13" s="1"/>
  <c r="D97" i="13"/>
  <c r="C97" i="13"/>
  <c r="C94" i="13" s="1"/>
  <c r="B97" i="13"/>
  <c r="CL96" i="13"/>
  <c r="CK96" i="13"/>
  <c r="CI96" i="13"/>
  <c r="CF96" i="13"/>
  <c r="CE96" i="13"/>
  <c r="BZ96" i="13"/>
  <c r="CC96" i="13" s="1"/>
  <c r="BY96" i="13"/>
  <c r="BX96" i="13"/>
  <c r="BU96" i="13"/>
  <c r="BR96" i="13"/>
  <c r="BO96" i="13"/>
  <c r="BL96" i="13"/>
  <c r="BI96" i="13"/>
  <c r="BF96" i="13"/>
  <c r="BC96" i="13"/>
  <c r="AZ96" i="13"/>
  <c r="AP96" i="13"/>
  <c r="AO96" i="13"/>
  <c r="AK96" i="13"/>
  <c r="AJ96" i="13"/>
  <c r="AI96" i="13"/>
  <c r="AD96" i="13"/>
  <c r="AC96" i="13"/>
  <c r="AB96" i="13"/>
  <c r="Y96" i="13"/>
  <c r="V96" i="13"/>
  <c r="S96" i="13"/>
  <c r="P96" i="13"/>
  <c r="M96" i="13"/>
  <c r="J96" i="13"/>
  <c r="D96" i="13"/>
  <c r="CL95" i="13"/>
  <c r="CK95" i="13"/>
  <c r="CH95" i="13"/>
  <c r="CF95" i="13"/>
  <c r="CE95" i="13"/>
  <c r="BZ95" i="13"/>
  <c r="BY95" i="13"/>
  <c r="BX95" i="13"/>
  <c r="BX94" i="13" s="1"/>
  <c r="BU95" i="13"/>
  <c r="BR95" i="13"/>
  <c r="BR94" i="13" s="1"/>
  <c r="BO95" i="13"/>
  <c r="BL95" i="13"/>
  <c r="BL94" i="13" s="1"/>
  <c r="BI95" i="13"/>
  <c r="BF95" i="13"/>
  <c r="BC95" i="13"/>
  <c r="AZ95" i="13"/>
  <c r="AZ94" i="13" s="1"/>
  <c r="AP95" i="13"/>
  <c r="AO95" i="13"/>
  <c r="AJ95" i="13"/>
  <c r="AI95" i="13"/>
  <c r="AD95" i="13"/>
  <c r="AC95" i="13"/>
  <c r="AL95" i="13" s="1"/>
  <c r="AB95" i="13"/>
  <c r="Y95" i="13"/>
  <c r="V95" i="13"/>
  <c r="S95" i="13"/>
  <c r="P95" i="13"/>
  <c r="M95" i="13"/>
  <c r="J95" i="13"/>
  <c r="D95" i="13"/>
  <c r="BV94" i="13"/>
  <c r="BV79" i="13" s="1"/>
  <c r="BT94" i="13"/>
  <c r="BP94" i="13"/>
  <c r="BP79" i="13" s="1"/>
  <c r="BN94" i="13"/>
  <c r="BK94" i="13"/>
  <c r="BJ94" i="13"/>
  <c r="BI94" i="13"/>
  <c r="BH94" i="13"/>
  <c r="BG94" i="13"/>
  <c r="BD94" i="13"/>
  <c r="BB94" i="13"/>
  <c r="BB79" i="13" s="1"/>
  <c r="AX94" i="13"/>
  <c r="Z94" i="13"/>
  <c r="X94" i="13"/>
  <c r="T94" i="13"/>
  <c r="R94" i="13"/>
  <c r="O94" i="13"/>
  <c r="N94" i="13"/>
  <c r="M94" i="13"/>
  <c r="L94" i="13"/>
  <c r="K94" i="13"/>
  <c r="H94" i="13"/>
  <c r="F94" i="13"/>
  <c r="B94" i="13"/>
  <c r="CL93" i="13"/>
  <c r="CK93" i="13"/>
  <c r="CF93" i="13"/>
  <c r="CE93" i="13"/>
  <c r="CC93" i="13"/>
  <c r="BZ93" i="13"/>
  <c r="CI93" i="13" s="1"/>
  <c r="BY93" i="13"/>
  <c r="BX93" i="13"/>
  <c r="BU93" i="13"/>
  <c r="BR93" i="13"/>
  <c r="BO93" i="13"/>
  <c r="BL93" i="13"/>
  <c r="BI93" i="13"/>
  <c r="BF93" i="13"/>
  <c r="BC93" i="13"/>
  <c r="CG93" i="13" s="1"/>
  <c r="AZ93" i="13"/>
  <c r="AP93" i="13"/>
  <c r="AO93" i="13"/>
  <c r="AM93" i="13"/>
  <c r="AJ93" i="13"/>
  <c r="AI93" i="13"/>
  <c r="AD93" i="13"/>
  <c r="AG93" i="13" s="1"/>
  <c r="AC93" i="13"/>
  <c r="AB93" i="13"/>
  <c r="Y93" i="13"/>
  <c r="V93" i="13"/>
  <c r="S93" i="13"/>
  <c r="P93" i="13"/>
  <c r="M93" i="13"/>
  <c r="J93" i="13"/>
  <c r="G93" i="13"/>
  <c r="D93" i="13"/>
  <c r="CL92" i="13"/>
  <c r="CK92" i="13"/>
  <c r="CF92" i="13"/>
  <c r="CE92" i="13"/>
  <c r="CC92" i="13"/>
  <c r="BZ92" i="13"/>
  <c r="CI92" i="13" s="1"/>
  <c r="BY92" i="13"/>
  <c r="BX92" i="13"/>
  <c r="BU92" i="13"/>
  <c r="BR92" i="13"/>
  <c r="BO92" i="13"/>
  <c r="BL92" i="13"/>
  <c r="BI92" i="13"/>
  <c r="BF92" i="13"/>
  <c r="BC92" i="13"/>
  <c r="CG92" i="13" s="1"/>
  <c r="AZ92" i="13"/>
  <c r="AP92" i="13"/>
  <c r="AO92" i="13"/>
  <c r="AM92" i="13"/>
  <c r="AJ92" i="13"/>
  <c r="AI92" i="13"/>
  <c r="AD92" i="13"/>
  <c r="AG92" i="13" s="1"/>
  <c r="AC92" i="13"/>
  <c r="AB92" i="13"/>
  <c r="Y92" i="13"/>
  <c r="V92" i="13"/>
  <c r="S92" i="13"/>
  <c r="P92" i="13"/>
  <c r="M92" i="13"/>
  <c r="J92" i="13"/>
  <c r="G92" i="13"/>
  <c r="AK92" i="13" s="1"/>
  <c r="D92" i="13"/>
  <c r="CL91" i="13"/>
  <c r="CK91" i="13"/>
  <c r="CF91" i="13"/>
  <c r="CE91" i="13"/>
  <c r="BZ91" i="13"/>
  <c r="CC91" i="13" s="1"/>
  <c r="BY91" i="13"/>
  <c r="BX91" i="13"/>
  <c r="BU91" i="13"/>
  <c r="BR91" i="13"/>
  <c r="BO91" i="13"/>
  <c r="BL91" i="13"/>
  <c r="BI91" i="13"/>
  <c r="BF91" i="13"/>
  <c r="BC91" i="13"/>
  <c r="AZ91" i="13"/>
  <c r="AP91" i="13"/>
  <c r="AO91" i="13"/>
  <c r="AJ91" i="13"/>
  <c r="AI91" i="13"/>
  <c r="AG91" i="13"/>
  <c r="AD91" i="13"/>
  <c r="AM91" i="13" s="1"/>
  <c r="AC91" i="13"/>
  <c r="AB91" i="13"/>
  <c r="Y91" i="13"/>
  <c r="V91" i="13"/>
  <c r="S91" i="13"/>
  <c r="P91" i="13"/>
  <c r="M91" i="13"/>
  <c r="J91" i="13"/>
  <c r="G91" i="13"/>
  <c r="AK91" i="13" s="1"/>
  <c r="D91" i="13"/>
  <c r="CL90" i="13"/>
  <c r="CK90" i="13"/>
  <c r="CF90" i="13"/>
  <c r="CE90" i="13"/>
  <c r="BZ90" i="13"/>
  <c r="CC90" i="13" s="1"/>
  <c r="BY90" i="13"/>
  <c r="BX90" i="13"/>
  <c r="BU90" i="13"/>
  <c r="BR90" i="13"/>
  <c r="BO90" i="13"/>
  <c r="BL90" i="13"/>
  <c r="BI90" i="13"/>
  <c r="BF90" i="13"/>
  <c r="BC90" i="13"/>
  <c r="AZ90" i="13"/>
  <c r="AP90" i="13"/>
  <c r="AO90" i="13"/>
  <c r="AJ90" i="13"/>
  <c r="AI90" i="13"/>
  <c r="AG90" i="13"/>
  <c r="AD90" i="13"/>
  <c r="AM90" i="13" s="1"/>
  <c r="AC90" i="13"/>
  <c r="AB90" i="13"/>
  <c r="Y90" i="13"/>
  <c r="V90" i="13"/>
  <c r="S90" i="13"/>
  <c r="P90" i="13"/>
  <c r="M90" i="13"/>
  <c r="J90" i="13"/>
  <c r="G90" i="13"/>
  <c r="AK90" i="13" s="1"/>
  <c r="D90" i="13"/>
  <c r="CL89" i="13"/>
  <c r="CK89" i="13"/>
  <c r="CF89" i="13"/>
  <c r="CE89" i="13"/>
  <c r="BZ89" i="13"/>
  <c r="CC89" i="13" s="1"/>
  <c r="BY89" i="13"/>
  <c r="BX89" i="13"/>
  <c r="BU89" i="13"/>
  <c r="BR89" i="13"/>
  <c r="BO89" i="13"/>
  <c r="BL89" i="13"/>
  <c r="BI89" i="13"/>
  <c r="BF89" i="13"/>
  <c r="BC89" i="13"/>
  <c r="AZ89" i="13"/>
  <c r="AP89" i="13"/>
  <c r="AO89" i="13"/>
  <c r="AJ89" i="13"/>
  <c r="AI89" i="13"/>
  <c r="AG89" i="13"/>
  <c r="AD89" i="13"/>
  <c r="AM89" i="13" s="1"/>
  <c r="AC89" i="13"/>
  <c r="AB89" i="13"/>
  <c r="Y89" i="13"/>
  <c r="V89" i="13"/>
  <c r="S89" i="13"/>
  <c r="P89" i="13"/>
  <c r="M89" i="13"/>
  <c r="J89" i="13"/>
  <c r="G89" i="13"/>
  <c r="AK89" i="13" s="1"/>
  <c r="D89" i="13"/>
  <c r="CL88" i="13"/>
  <c r="CK88" i="13"/>
  <c r="CF88" i="13"/>
  <c r="CE88" i="13"/>
  <c r="BZ88" i="13"/>
  <c r="CC88" i="13" s="1"/>
  <c r="BY88" i="13"/>
  <c r="BX88" i="13"/>
  <c r="BU88" i="13"/>
  <c r="BR88" i="13"/>
  <c r="BO88" i="13"/>
  <c r="BL88" i="13"/>
  <c r="BI88" i="13"/>
  <c r="BF88" i="13"/>
  <c r="BC88" i="13"/>
  <c r="AZ88" i="13"/>
  <c r="AP88" i="13"/>
  <c r="AO88" i="13"/>
  <c r="AJ88" i="13"/>
  <c r="AI88" i="13"/>
  <c r="AG88" i="13"/>
  <c r="AD88" i="13"/>
  <c r="AM88" i="13" s="1"/>
  <c r="AC88" i="13"/>
  <c r="AB88" i="13"/>
  <c r="Y88" i="13"/>
  <c r="V88" i="13"/>
  <c r="S88" i="13"/>
  <c r="P88" i="13"/>
  <c r="M88" i="13"/>
  <c r="J88" i="13"/>
  <c r="G88" i="13"/>
  <c r="AK88" i="13" s="1"/>
  <c r="D88" i="13"/>
  <c r="CL87" i="13"/>
  <c r="CK87" i="13"/>
  <c r="CF87" i="13"/>
  <c r="CE87" i="13"/>
  <c r="BZ87" i="13"/>
  <c r="CC87" i="13" s="1"/>
  <c r="BY87" i="13"/>
  <c r="BX87" i="13"/>
  <c r="BU87" i="13"/>
  <c r="BR87" i="13"/>
  <c r="BO87" i="13"/>
  <c r="BL87" i="13"/>
  <c r="BI87" i="13"/>
  <c r="BF87" i="13"/>
  <c r="BC87" i="13"/>
  <c r="AZ87" i="13"/>
  <c r="AP87" i="13"/>
  <c r="AO87" i="13"/>
  <c r="AJ87" i="13"/>
  <c r="AI87" i="13"/>
  <c r="AG87" i="13"/>
  <c r="AD87" i="13"/>
  <c r="AM87" i="13" s="1"/>
  <c r="AC87" i="13"/>
  <c r="AB87" i="13"/>
  <c r="Y87" i="13"/>
  <c r="V87" i="13"/>
  <c r="S87" i="13"/>
  <c r="P87" i="13"/>
  <c r="M87" i="13"/>
  <c r="J87" i="13"/>
  <c r="G87" i="13"/>
  <c r="AK87" i="13" s="1"/>
  <c r="D87" i="13"/>
  <c r="CL86" i="13"/>
  <c r="CK86" i="13"/>
  <c r="CF86" i="13"/>
  <c r="CE86" i="13"/>
  <c r="BZ86" i="13"/>
  <c r="CC86" i="13" s="1"/>
  <c r="BY86" i="13"/>
  <c r="BX86" i="13"/>
  <c r="BU86" i="13"/>
  <c r="BR86" i="13"/>
  <c r="BO86" i="13"/>
  <c r="BL86" i="13"/>
  <c r="BI86" i="13"/>
  <c r="BF86" i="13"/>
  <c r="BC86" i="13"/>
  <c r="AZ86" i="13"/>
  <c r="AP86" i="13"/>
  <c r="AO86" i="13"/>
  <c r="AJ86" i="13"/>
  <c r="AI86" i="13"/>
  <c r="AG86" i="13"/>
  <c r="AD86" i="13"/>
  <c r="AM86" i="13" s="1"/>
  <c r="AC86" i="13"/>
  <c r="AB86" i="13"/>
  <c r="Y86" i="13"/>
  <c r="V86" i="13"/>
  <c r="S86" i="13"/>
  <c r="P86" i="13"/>
  <c r="M86" i="13"/>
  <c r="J86" i="13"/>
  <c r="G86" i="13"/>
  <c r="AK86" i="13" s="1"/>
  <c r="D86" i="13"/>
  <c r="CL85" i="13"/>
  <c r="CK85" i="13"/>
  <c r="CF85" i="13"/>
  <c r="CE85" i="13"/>
  <c r="BZ85" i="13"/>
  <c r="CC85" i="13" s="1"/>
  <c r="BY85" i="13"/>
  <c r="BX85" i="13"/>
  <c r="BU85" i="13"/>
  <c r="BR85" i="13"/>
  <c r="BO85" i="13"/>
  <c r="BL85" i="13"/>
  <c r="BI85" i="13"/>
  <c r="BF85" i="13"/>
  <c r="BC85" i="13"/>
  <c r="AZ85" i="13"/>
  <c r="AP85" i="13"/>
  <c r="AO85" i="13"/>
  <c r="AJ85" i="13"/>
  <c r="AI85" i="13"/>
  <c r="AG85" i="13"/>
  <c r="AD85" i="13"/>
  <c r="AM85" i="13" s="1"/>
  <c r="AC85" i="13"/>
  <c r="AB85" i="13"/>
  <c r="Y85" i="13"/>
  <c r="V85" i="13"/>
  <c r="S85" i="13"/>
  <c r="P85" i="13"/>
  <c r="M85" i="13"/>
  <c r="J85" i="13"/>
  <c r="G85" i="13"/>
  <c r="AK85" i="13" s="1"/>
  <c r="D85" i="13"/>
  <c r="CL84" i="13"/>
  <c r="CK84" i="13"/>
  <c r="CF84" i="13"/>
  <c r="CE84" i="13"/>
  <c r="BZ84" i="13"/>
  <c r="CC84" i="13" s="1"/>
  <c r="BY84" i="13"/>
  <c r="BX84" i="13"/>
  <c r="BU84" i="13"/>
  <c r="BR84" i="13"/>
  <c r="BO84" i="13"/>
  <c r="BL84" i="13"/>
  <c r="BI84" i="13"/>
  <c r="BF84" i="13"/>
  <c r="BC84" i="13"/>
  <c r="AZ84" i="13"/>
  <c r="AP84" i="13"/>
  <c r="AO84" i="13"/>
  <c r="AJ84" i="13"/>
  <c r="AI84" i="13"/>
  <c r="AG84" i="13"/>
  <c r="AD84" i="13"/>
  <c r="AM84" i="13" s="1"/>
  <c r="AC84" i="13"/>
  <c r="AB84" i="13"/>
  <c r="Y84" i="13"/>
  <c r="V84" i="13"/>
  <c r="S84" i="13"/>
  <c r="P84" i="13"/>
  <c r="M84" i="13"/>
  <c r="J84" i="13"/>
  <c r="G84" i="13"/>
  <c r="AK84" i="13" s="1"/>
  <c r="D84" i="13"/>
  <c r="CL83" i="13"/>
  <c r="CK83" i="13"/>
  <c r="CF83" i="13"/>
  <c r="CE83" i="13"/>
  <c r="BZ83" i="13"/>
  <c r="CC83" i="13" s="1"/>
  <c r="BY83" i="13"/>
  <c r="BX83" i="13"/>
  <c r="BX82" i="13" s="1"/>
  <c r="BU83" i="13"/>
  <c r="BR83" i="13"/>
  <c r="BR82" i="13" s="1"/>
  <c r="BO83" i="13"/>
  <c r="BL83" i="13"/>
  <c r="BL82" i="13" s="1"/>
  <c r="BI83" i="13"/>
  <c r="BF83" i="13"/>
  <c r="BF82" i="13" s="1"/>
  <c r="BC83" i="13"/>
  <c r="AZ83" i="13"/>
  <c r="AZ82" i="13" s="1"/>
  <c r="AP83" i="13"/>
  <c r="AO83" i="13"/>
  <c r="AJ83" i="13"/>
  <c r="AI83" i="13"/>
  <c r="AG83" i="13"/>
  <c r="AD83" i="13"/>
  <c r="AM83" i="13" s="1"/>
  <c r="AC83" i="13"/>
  <c r="AB83" i="13"/>
  <c r="Y83" i="13"/>
  <c r="V83" i="13"/>
  <c r="S83" i="13"/>
  <c r="P83" i="13"/>
  <c r="M83" i="13"/>
  <c r="J83" i="13"/>
  <c r="G83" i="13"/>
  <c r="AK83" i="13" s="1"/>
  <c r="D83" i="13"/>
  <c r="BY82" i="13"/>
  <c r="BW82" i="13"/>
  <c r="BV82" i="13"/>
  <c r="BU82" i="13"/>
  <c r="BT82" i="13"/>
  <c r="BS82" i="13"/>
  <c r="BQ82" i="13"/>
  <c r="BP82" i="13"/>
  <c r="BO82" i="13"/>
  <c r="BN82" i="13"/>
  <c r="BM82" i="13"/>
  <c r="CH82" i="13" s="1"/>
  <c r="BK82" i="13"/>
  <c r="BJ82" i="13"/>
  <c r="BI82" i="13"/>
  <c r="BH82" i="13"/>
  <c r="BG82" i="13"/>
  <c r="BE82" i="13"/>
  <c r="CF82" i="13" s="1"/>
  <c r="BD82" i="13"/>
  <c r="BC82" i="13"/>
  <c r="BB82" i="13"/>
  <c r="BA82" i="13"/>
  <c r="CE82" i="13" s="1"/>
  <c r="AY82" i="13"/>
  <c r="AX82" i="13"/>
  <c r="AM82" i="13"/>
  <c r="AD82" i="13"/>
  <c r="AC82" i="13"/>
  <c r="AB82" i="13"/>
  <c r="AA82" i="13"/>
  <c r="Z82" i="13"/>
  <c r="Y82" i="13"/>
  <c r="X82" i="13"/>
  <c r="W82" i="13"/>
  <c r="V82" i="13"/>
  <c r="U82" i="13"/>
  <c r="T82" i="13"/>
  <c r="S82" i="13"/>
  <c r="R82" i="13"/>
  <c r="Q82" i="13"/>
  <c r="AL82" i="13" s="1"/>
  <c r="P82" i="13"/>
  <c r="O82" i="13"/>
  <c r="N82" i="13"/>
  <c r="M82" i="13"/>
  <c r="L82" i="13"/>
  <c r="K82" i="13"/>
  <c r="J82" i="13"/>
  <c r="I82" i="13"/>
  <c r="AJ82" i="13" s="1"/>
  <c r="H82" i="13"/>
  <c r="G82" i="13"/>
  <c r="AK82" i="13" s="1"/>
  <c r="F82" i="13"/>
  <c r="E82" i="13"/>
  <c r="AI82" i="13" s="1"/>
  <c r="D82" i="13"/>
  <c r="C82" i="13"/>
  <c r="B82" i="13"/>
  <c r="CL81" i="13"/>
  <c r="CK81" i="13"/>
  <c r="CF81" i="13"/>
  <c r="CE81" i="13"/>
  <c r="BZ81" i="13"/>
  <c r="CC81" i="13" s="1"/>
  <c r="BY81" i="13"/>
  <c r="BX81" i="13"/>
  <c r="BX80" i="13" s="1"/>
  <c r="BU81" i="13"/>
  <c r="BR81" i="13"/>
  <c r="BR80" i="13" s="1"/>
  <c r="BO81" i="13"/>
  <c r="BL81" i="13"/>
  <c r="BL80" i="13" s="1"/>
  <c r="BI81" i="13"/>
  <c r="BF81" i="13"/>
  <c r="BF80" i="13" s="1"/>
  <c r="BC81" i="13"/>
  <c r="AZ81" i="13"/>
  <c r="AZ80" i="13" s="1"/>
  <c r="AP81" i="13"/>
  <c r="AO81" i="13"/>
  <c r="AJ81" i="13"/>
  <c r="AI81" i="13"/>
  <c r="AG81" i="13"/>
  <c r="AD81" i="13"/>
  <c r="AM81" i="13" s="1"/>
  <c r="AC81" i="13"/>
  <c r="AB81" i="13"/>
  <c r="Y81" i="13"/>
  <c r="V81" i="13"/>
  <c r="S81" i="13"/>
  <c r="P81" i="13"/>
  <c r="M81" i="13"/>
  <c r="J81" i="13"/>
  <c r="G81" i="13"/>
  <c r="AK81" i="13" s="1"/>
  <c r="D81" i="13"/>
  <c r="BY80" i="13"/>
  <c r="BW80" i="13"/>
  <c r="BV80" i="13"/>
  <c r="BU80" i="13"/>
  <c r="BT80" i="13"/>
  <c r="BS80" i="13"/>
  <c r="BQ80" i="13"/>
  <c r="BP80" i="13"/>
  <c r="BO80" i="13"/>
  <c r="BN80" i="13"/>
  <c r="BM80" i="13"/>
  <c r="CH80" i="13" s="1"/>
  <c r="BK80" i="13"/>
  <c r="BK79" i="13" s="1"/>
  <c r="BJ80" i="13"/>
  <c r="BI80" i="13"/>
  <c r="BH80" i="13"/>
  <c r="BG80" i="13"/>
  <c r="BG79" i="13" s="1"/>
  <c r="BE80" i="13"/>
  <c r="CF80" i="13" s="1"/>
  <c r="BD80" i="13"/>
  <c r="BC80" i="13"/>
  <c r="BB80" i="13"/>
  <c r="BA80" i="13"/>
  <c r="AY80" i="13"/>
  <c r="AX80" i="13"/>
  <c r="AM80" i="13"/>
  <c r="AD80" i="13"/>
  <c r="AC80" i="13"/>
  <c r="AB80" i="13"/>
  <c r="AA80" i="13"/>
  <c r="Z80" i="13"/>
  <c r="Y80" i="13"/>
  <c r="X80" i="13"/>
  <c r="W80" i="13"/>
  <c r="W79" i="13" s="1"/>
  <c r="V80" i="13"/>
  <c r="U80" i="13"/>
  <c r="U79" i="13" s="1"/>
  <c r="T80" i="13"/>
  <c r="S80" i="13"/>
  <c r="R80" i="13"/>
  <c r="Q80" i="13"/>
  <c r="AL80" i="13" s="1"/>
  <c r="P80" i="13"/>
  <c r="O80" i="13"/>
  <c r="N80" i="13"/>
  <c r="M80" i="13"/>
  <c r="M79" i="13" s="1"/>
  <c r="L80" i="13"/>
  <c r="K80" i="13"/>
  <c r="K79" i="13" s="1"/>
  <c r="J80" i="13"/>
  <c r="I80" i="13"/>
  <c r="AJ80" i="13" s="1"/>
  <c r="H80" i="13"/>
  <c r="G80" i="13"/>
  <c r="AK80" i="13" s="1"/>
  <c r="F80" i="13"/>
  <c r="E80" i="13"/>
  <c r="E79" i="13" s="1"/>
  <c r="D80" i="13"/>
  <c r="C80" i="13"/>
  <c r="B80" i="13"/>
  <c r="BW79" i="13"/>
  <c r="BS79" i="13"/>
  <c r="BN79" i="13"/>
  <c r="BH79" i="13"/>
  <c r="AY79" i="13"/>
  <c r="AA79" i="13"/>
  <c r="O79" i="13"/>
  <c r="C79" i="13"/>
  <c r="HB78" i="13"/>
  <c r="HA78" i="13"/>
  <c r="GZ78" i="13"/>
  <c r="GW78" i="13"/>
  <c r="GT78" i="13"/>
  <c r="GQ78" i="13"/>
  <c r="GL78" i="13"/>
  <c r="GK78" i="13"/>
  <c r="GH78" i="13"/>
  <c r="GN78" i="13" s="1"/>
  <c r="GE78" i="13"/>
  <c r="GB78" i="13"/>
  <c r="FW78" i="13"/>
  <c r="FV78" i="13"/>
  <c r="FS78" i="13"/>
  <c r="FP78" i="13"/>
  <c r="FM78" i="13"/>
  <c r="FH78" i="13"/>
  <c r="FG78" i="13"/>
  <c r="FD78" i="13"/>
  <c r="FJ78" i="13" s="1"/>
  <c r="FA78" i="13"/>
  <c r="EX78" i="13"/>
  <c r="EP78" i="13"/>
  <c r="EO78" i="13"/>
  <c r="EL78" i="13"/>
  <c r="EI78" i="13"/>
  <c r="EF78" i="13"/>
  <c r="CR78" i="13"/>
  <c r="CQ78" i="13"/>
  <c r="CL78" i="13"/>
  <c r="CF78" i="13"/>
  <c r="BZ78" i="13"/>
  <c r="BY78" i="13"/>
  <c r="CN78" i="13" s="1"/>
  <c r="BX78" i="13"/>
  <c r="BU78" i="13"/>
  <c r="BR78" i="13"/>
  <c r="BO78" i="13"/>
  <c r="BL78" i="13"/>
  <c r="BJ78" i="13"/>
  <c r="CK78" i="13" s="1"/>
  <c r="BI78" i="13"/>
  <c r="BF78" i="13"/>
  <c r="BC78" i="13"/>
  <c r="BA78" i="13"/>
  <c r="CE78" i="13" s="1"/>
  <c r="AZ78" i="13"/>
  <c r="AX78" i="13"/>
  <c r="AV78" i="13"/>
  <c r="AU78" i="13"/>
  <c r="AP78" i="13"/>
  <c r="AO78" i="13"/>
  <c r="AJ78" i="13"/>
  <c r="AI78" i="13"/>
  <c r="AD78" i="13"/>
  <c r="AS78" i="13" s="1"/>
  <c r="AC78" i="13"/>
  <c r="AB78" i="13"/>
  <c r="Y78" i="13"/>
  <c r="W78" i="13"/>
  <c r="V78" i="13"/>
  <c r="T78" i="13"/>
  <c r="S78" i="13"/>
  <c r="P78" i="13"/>
  <c r="M78" i="13"/>
  <c r="K78" i="13"/>
  <c r="J78" i="13"/>
  <c r="E78" i="13"/>
  <c r="B78" i="13"/>
  <c r="D78" i="13" s="1"/>
  <c r="HB77" i="13"/>
  <c r="HA77" i="13"/>
  <c r="GZ77" i="13"/>
  <c r="GZ76" i="13" s="1"/>
  <c r="GW77" i="13"/>
  <c r="GT77" i="13"/>
  <c r="GQ77" i="13"/>
  <c r="GM77" i="13"/>
  <c r="GL77" i="13"/>
  <c r="GK77" i="13"/>
  <c r="GH77" i="13"/>
  <c r="GE77" i="13"/>
  <c r="GB77" i="13"/>
  <c r="FX77" i="13"/>
  <c r="FW77" i="13"/>
  <c r="FV77" i="13"/>
  <c r="FS77" i="13"/>
  <c r="FP77" i="13"/>
  <c r="FM77" i="13"/>
  <c r="FI77" i="13"/>
  <c r="FH77" i="13"/>
  <c r="FG77" i="13"/>
  <c r="FD77" i="13"/>
  <c r="FA77" i="13"/>
  <c r="EX77" i="13"/>
  <c r="EQ77" i="13"/>
  <c r="EP77" i="13"/>
  <c r="EO77" i="13"/>
  <c r="EL77" i="13"/>
  <c r="EI77" i="13"/>
  <c r="EF77" i="13"/>
  <c r="CQ77" i="13"/>
  <c r="CL77" i="13"/>
  <c r="CK77" i="13"/>
  <c r="CF77" i="13"/>
  <c r="CE77" i="13"/>
  <c r="BZ77" i="13"/>
  <c r="CO77" i="13" s="1"/>
  <c r="BY77" i="13"/>
  <c r="BX77" i="13"/>
  <c r="BU77" i="13"/>
  <c r="BT77" i="13"/>
  <c r="CR77" i="13" s="1"/>
  <c r="BR77" i="13"/>
  <c r="BQ77" i="13"/>
  <c r="BO77" i="13"/>
  <c r="BL77" i="13"/>
  <c r="BI77" i="13"/>
  <c r="BG77" i="13"/>
  <c r="BF77" i="13"/>
  <c r="BA77" i="13"/>
  <c r="AX77" i="13"/>
  <c r="AZ77" i="13" s="1"/>
  <c r="AV77" i="13"/>
  <c r="AP77" i="13"/>
  <c r="AO77" i="13"/>
  <c r="AL77" i="13"/>
  <c r="AD77" i="13"/>
  <c r="AC77" i="13"/>
  <c r="AB77" i="13"/>
  <c r="W77" i="13"/>
  <c r="T77" i="13"/>
  <c r="V77" i="13" s="1"/>
  <c r="S77" i="13"/>
  <c r="P77" i="13"/>
  <c r="O77" i="13"/>
  <c r="M77" i="13"/>
  <c r="L77" i="13"/>
  <c r="J77" i="13"/>
  <c r="F77" i="13"/>
  <c r="F76" i="13" s="1"/>
  <c r="E77" i="13"/>
  <c r="AI77" i="13" s="1"/>
  <c r="C77" i="13"/>
  <c r="B77" i="13"/>
  <c r="D77" i="13" s="1"/>
  <c r="GY76" i="13"/>
  <c r="GX76" i="13"/>
  <c r="GX74" i="13" s="1"/>
  <c r="GV76" i="13"/>
  <c r="GV74" i="13" s="1"/>
  <c r="GU76" i="13"/>
  <c r="HA76" i="13" s="1"/>
  <c r="GS76" i="13"/>
  <c r="GS74" i="13" s="1"/>
  <c r="GR76" i="13"/>
  <c r="GR74" i="13" s="1"/>
  <c r="GP76" i="13"/>
  <c r="GP74" i="13" s="1"/>
  <c r="GO76" i="13"/>
  <c r="GJ76" i="13"/>
  <c r="GI76" i="13"/>
  <c r="GI74" i="13" s="1"/>
  <c r="GH76" i="13"/>
  <c r="GE76" i="13"/>
  <c r="GA76" i="13"/>
  <c r="FZ76" i="13"/>
  <c r="FZ74" i="13" s="1"/>
  <c r="FV76" i="13"/>
  <c r="FU76" i="13"/>
  <c r="FU74" i="13" s="1"/>
  <c r="FT76" i="13"/>
  <c r="FT74" i="13" s="1"/>
  <c r="FS76" i="13"/>
  <c r="FR76" i="13"/>
  <c r="FR74" i="13" s="1"/>
  <c r="FQ76" i="13"/>
  <c r="FQ74" i="13" s="1"/>
  <c r="FW74" i="13" s="1"/>
  <c r="FP76" i="13"/>
  <c r="FO76" i="13"/>
  <c r="FN76" i="13"/>
  <c r="FN74" i="13" s="1"/>
  <c r="FL76" i="13"/>
  <c r="FL74" i="13" s="1"/>
  <c r="FK76" i="13"/>
  <c r="FI76" i="13"/>
  <c r="FH76" i="13"/>
  <c r="FG76" i="13"/>
  <c r="FD76" i="13"/>
  <c r="FA76" i="13"/>
  <c r="FA74" i="13" s="1"/>
  <c r="EX76" i="13"/>
  <c r="ER76" i="13"/>
  <c r="EQ76" i="13"/>
  <c r="EP76" i="13"/>
  <c r="EB76" i="13"/>
  <c r="EA76" i="13"/>
  <c r="DY76" i="13"/>
  <c r="DX76" i="13"/>
  <c r="DW76" i="13"/>
  <c r="DT76" i="13"/>
  <c r="DQ76" i="13"/>
  <c r="DN76" i="13"/>
  <c r="DG76" i="13"/>
  <c r="DC76" i="13"/>
  <c r="CZ76" i="13"/>
  <c r="CW76" i="13"/>
  <c r="CT76" i="13"/>
  <c r="CV76" i="13" s="1"/>
  <c r="CR76" i="13"/>
  <c r="BW76" i="13"/>
  <c r="BV76" i="13"/>
  <c r="BT76" i="13"/>
  <c r="BS76" i="13"/>
  <c r="BU76" i="13" s="1"/>
  <c r="BU74" i="13" s="1"/>
  <c r="BQ76" i="13"/>
  <c r="BP76" i="13"/>
  <c r="BR76" i="13" s="1"/>
  <c r="BN76" i="13"/>
  <c r="BM76" i="13"/>
  <c r="BK76" i="13"/>
  <c r="BJ76" i="13"/>
  <c r="BJ74" i="13" s="1"/>
  <c r="BH76" i="13"/>
  <c r="BG76" i="13"/>
  <c r="BI76" i="13" s="1"/>
  <c r="BI74" i="13" s="1"/>
  <c r="BE76" i="13"/>
  <c r="BD76" i="13"/>
  <c r="BD74" i="13" s="1"/>
  <c r="BB76" i="13"/>
  <c r="BB74" i="13" s="1"/>
  <c r="AY76" i="13"/>
  <c r="AD76" i="13"/>
  <c r="AD74" i="13" s="1"/>
  <c r="AA76" i="13"/>
  <c r="Z76" i="13"/>
  <c r="Z74" i="13" s="1"/>
  <c r="X76" i="13"/>
  <c r="U76" i="13"/>
  <c r="U74" i="13" s="1"/>
  <c r="T76" i="13"/>
  <c r="R76" i="13"/>
  <c r="AM76" i="13" s="1"/>
  <c r="Q76" i="13"/>
  <c r="O76" i="13"/>
  <c r="O74" i="13" s="1"/>
  <c r="N76" i="13"/>
  <c r="L76" i="13"/>
  <c r="K76" i="13"/>
  <c r="I76" i="13"/>
  <c r="AG76" i="13" s="1"/>
  <c r="H76" i="13"/>
  <c r="C76" i="13"/>
  <c r="B76" i="13"/>
  <c r="HB75" i="13"/>
  <c r="HA75" i="13"/>
  <c r="GZ75" i="13"/>
  <c r="GW75" i="13"/>
  <c r="GQ75" i="13"/>
  <c r="GM75" i="13"/>
  <c r="GL75" i="13"/>
  <c r="GK75" i="13"/>
  <c r="GH75" i="13"/>
  <c r="GE75" i="13"/>
  <c r="GB75" i="13"/>
  <c r="FX75" i="13"/>
  <c r="FW75" i="13"/>
  <c r="FV75" i="13"/>
  <c r="FV74" i="13" s="1"/>
  <c r="FS75" i="13"/>
  <c r="FP75" i="13"/>
  <c r="FP74" i="13" s="1"/>
  <c r="FM75" i="13"/>
  <c r="FI75" i="13"/>
  <c r="FH75" i="13"/>
  <c r="FG75" i="13"/>
  <c r="FD75" i="13"/>
  <c r="FD74" i="13" s="1"/>
  <c r="FA75" i="13"/>
  <c r="EX75" i="13"/>
  <c r="EX74" i="13" s="1"/>
  <c r="EQ75" i="13"/>
  <c r="EP75" i="13"/>
  <c r="EO75" i="13"/>
  <c r="EO74" i="13" s="1"/>
  <c r="EL75" i="13"/>
  <c r="ER75" i="13" s="1"/>
  <c r="EI75" i="13"/>
  <c r="EI74" i="13" s="1"/>
  <c r="EF75" i="13"/>
  <c r="EF74" i="13" s="1"/>
  <c r="EF55" i="13" s="1"/>
  <c r="EB75" i="13"/>
  <c r="EA75" i="13"/>
  <c r="DY75" i="13"/>
  <c r="DX75" i="13"/>
  <c r="DW75" i="13"/>
  <c r="DT75" i="13"/>
  <c r="DQ75" i="13"/>
  <c r="DN75" i="13"/>
  <c r="DI75" i="13"/>
  <c r="DG75" i="13"/>
  <c r="DF75" i="13"/>
  <c r="DE75" i="13"/>
  <c r="DB75" i="13"/>
  <c r="CY75" i="13"/>
  <c r="CV75" i="13"/>
  <c r="CR75" i="13"/>
  <c r="CQ75" i="13"/>
  <c r="CN75" i="13"/>
  <c r="CL75" i="13"/>
  <c r="CK75" i="13"/>
  <c r="CF75" i="13"/>
  <c r="BZ75" i="13"/>
  <c r="BY75" i="13"/>
  <c r="CH75" i="13" s="1"/>
  <c r="BX75" i="13"/>
  <c r="CS75" i="13" s="1"/>
  <c r="BU75" i="13"/>
  <c r="BR75" i="13"/>
  <c r="BO75" i="13"/>
  <c r="BL75" i="13"/>
  <c r="BI75" i="13"/>
  <c r="BF75" i="13"/>
  <c r="BA75" i="13"/>
  <c r="AY75" i="13"/>
  <c r="AY74" i="13" s="1"/>
  <c r="AX75" i="13"/>
  <c r="AV75" i="13"/>
  <c r="AU75" i="13"/>
  <c r="AP75" i="13"/>
  <c r="AG75" i="13"/>
  <c r="AD75" i="13"/>
  <c r="AS75" i="13" s="1"/>
  <c r="AC75" i="13"/>
  <c r="AB75" i="13"/>
  <c r="Y75" i="13"/>
  <c r="AW75" i="13" s="1"/>
  <c r="V75" i="13"/>
  <c r="S75" i="13"/>
  <c r="N75" i="13"/>
  <c r="P75" i="13" s="1"/>
  <c r="K75" i="13"/>
  <c r="J75" i="13"/>
  <c r="F75" i="13"/>
  <c r="AJ75" i="13" s="1"/>
  <c r="E75" i="13"/>
  <c r="C75" i="13"/>
  <c r="C74" i="13" s="1"/>
  <c r="B75" i="13"/>
  <c r="GY74" i="13"/>
  <c r="GU74" i="13"/>
  <c r="HA74" i="13" s="1"/>
  <c r="GO74" i="13"/>
  <c r="GG74" i="13"/>
  <c r="GF74" i="13"/>
  <c r="GE74" i="13"/>
  <c r="GD74" i="13"/>
  <c r="GC74" i="13"/>
  <c r="GA74" i="13"/>
  <c r="FS74" i="13"/>
  <c r="FY74" i="13" s="1"/>
  <c r="FO74" i="13"/>
  <c r="FK74" i="13"/>
  <c r="FG74" i="13"/>
  <c r="FF74" i="13"/>
  <c r="FE74" i="13"/>
  <c r="FC74" i="13"/>
  <c r="FB74" i="13"/>
  <c r="FH74" i="13" s="1"/>
  <c r="EZ74" i="13"/>
  <c r="EZ55" i="13" s="1"/>
  <c r="EY74" i="13"/>
  <c r="EW74" i="13"/>
  <c r="EV74" i="13"/>
  <c r="EN74" i="13"/>
  <c r="EM74" i="13"/>
  <c r="EL74" i="13"/>
  <c r="ER74" i="13" s="1"/>
  <c r="EK74" i="13"/>
  <c r="EJ74" i="13"/>
  <c r="EH74" i="13"/>
  <c r="EG74" i="13"/>
  <c r="EE74" i="13"/>
  <c r="ED74" i="13"/>
  <c r="DV74" i="13"/>
  <c r="DU74" i="13"/>
  <c r="DS74" i="13"/>
  <c r="DR74" i="13"/>
  <c r="DP74" i="13"/>
  <c r="EB74" i="13" s="1"/>
  <c r="DO74" i="13"/>
  <c r="DM74" i="13"/>
  <c r="DL74" i="13"/>
  <c r="DD74" i="13"/>
  <c r="DA74" i="13"/>
  <c r="DG74" i="13" s="1"/>
  <c r="CZ74" i="13"/>
  <c r="CX74" i="13"/>
  <c r="CU74" i="13"/>
  <c r="CT74" i="13"/>
  <c r="CV74" i="13" s="1"/>
  <c r="BW74" i="13"/>
  <c r="BT74" i="13"/>
  <c r="CR74" i="13" s="1"/>
  <c r="BQ74" i="13"/>
  <c r="BM74" i="13"/>
  <c r="BK74" i="13"/>
  <c r="BH74" i="13"/>
  <c r="BE74" i="13"/>
  <c r="AA74" i="13"/>
  <c r="X74" i="13"/>
  <c r="T74" i="13"/>
  <c r="Q74" i="13"/>
  <c r="L74" i="13"/>
  <c r="B74" i="13"/>
  <c r="HA73" i="13"/>
  <c r="GZ73" i="13"/>
  <c r="GW73" i="13"/>
  <c r="HC73" i="13" s="1"/>
  <c r="GT73" i="13"/>
  <c r="GQ73" i="13"/>
  <c r="GL73" i="13"/>
  <c r="GK73" i="13"/>
  <c r="GH73" i="13"/>
  <c r="GN73" i="13" s="1"/>
  <c r="GE73" i="13"/>
  <c r="GB73" i="13"/>
  <c r="FW73" i="13"/>
  <c r="FV73" i="13"/>
  <c r="FS73" i="13"/>
  <c r="FY73" i="13" s="1"/>
  <c r="FP73" i="13"/>
  <c r="FM73" i="13"/>
  <c r="FH73" i="13"/>
  <c r="FG73" i="13"/>
  <c r="FD73" i="13"/>
  <c r="FJ73" i="13" s="1"/>
  <c r="FA73" i="13"/>
  <c r="EX73" i="13"/>
  <c r="EQ73" i="13"/>
  <c r="EP73" i="13"/>
  <c r="EO73" i="13"/>
  <c r="EL73" i="13"/>
  <c r="ER73" i="13" s="1"/>
  <c r="EI73" i="13"/>
  <c r="EF73" i="13"/>
  <c r="EA73" i="13"/>
  <c r="DX73" i="13"/>
  <c r="DW73" i="13"/>
  <c r="DZ73" i="13" s="1"/>
  <c r="DT73" i="13"/>
  <c r="DQ73" i="13"/>
  <c r="EC73" i="13" s="1"/>
  <c r="DN73" i="13"/>
  <c r="DI73" i="13"/>
  <c r="DF73" i="13"/>
  <c r="DE73" i="13"/>
  <c r="DH73" i="13" s="1"/>
  <c r="DB73" i="13"/>
  <c r="CY73" i="13"/>
  <c r="DK73" i="13" s="1"/>
  <c r="CV73" i="13"/>
  <c r="CR73" i="13"/>
  <c r="CQ73" i="13"/>
  <c r="CO73" i="13"/>
  <c r="CL73" i="13"/>
  <c r="CK73" i="13"/>
  <c r="CI73" i="13"/>
  <c r="CF73" i="13"/>
  <c r="CC73" i="13"/>
  <c r="BZ73" i="13"/>
  <c r="BX73" i="13"/>
  <c r="BU73" i="13"/>
  <c r="CS73" i="13" s="1"/>
  <c r="BR73" i="13"/>
  <c r="BO73" i="13"/>
  <c r="BL73" i="13"/>
  <c r="BI73" i="13"/>
  <c r="BG73" i="13"/>
  <c r="BF73" i="13"/>
  <c r="BA73" i="13"/>
  <c r="BC73" i="13" s="1"/>
  <c r="BC70" i="13" s="1"/>
  <c r="AX73" i="13"/>
  <c r="AV73" i="13"/>
  <c r="AR73" i="13"/>
  <c r="AL73" i="13"/>
  <c r="AJ73" i="13"/>
  <c r="AF73" i="13"/>
  <c r="AD73" i="13"/>
  <c r="AC73" i="13"/>
  <c r="AE73" i="13" s="1"/>
  <c r="AH73" i="13" s="1"/>
  <c r="AB73" i="13"/>
  <c r="W73" i="13"/>
  <c r="U73" i="13"/>
  <c r="T73" i="13"/>
  <c r="V73" i="13" s="1"/>
  <c r="V70" i="13" s="1"/>
  <c r="S73" i="13"/>
  <c r="O73" i="13"/>
  <c r="AP73" i="13" s="1"/>
  <c r="N73" i="13"/>
  <c r="AO73" i="13" s="1"/>
  <c r="L73" i="13"/>
  <c r="K73" i="13"/>
  <c r="M73" i="13" s="1"/>
  <c r="M70" i="13" s="1"/>
  <c r="J73" i="13"/>
  <c r="F73" i="13"/>
  <c r="E73" i="13"/>
  <c r="AI73" i="13" s="1"/>
  <c r="C73" i="13"/>
  <c r="B73" i="13"/>
  <c r="D73" i="13" s="1"/>
  <c r="HB72" i="13"/>
  <c r="HA72" i="13"/>
  <c r="GZ72" i="13"/>
  <c r="GW72" i="13"/>
  <c r="HC72" i="13" s="1"/>
  <c r="GT72" i="13"/>
  <c r="GQ72" i="13"/>
  <c r="GL72" i="13"/>
  <c r="GK72" i="13"/>
  <c r="GH72" i="13"/>
  <c r="GN72" i="13" s="1"/>
  <c r="GE72" i="13"/>
  <c r="GB72" i="13"/>
  <c r="FW72" i="13"/>
  <c r="FV72" i="13"/>
  <c r="FS72" i="13"/>
  <c r="FY72" i="13" s="1"/>
  <c r="FP72" i="13"/>
  <c r="FM72" i="13"/>
  <c r="FH72" i="13"/>
  <c r="FG72" i="13"/>
  <c r="FD72" i="13"/>
  <c r="FJ72" i="13" s="1"/>
  <c r="FA72" i="13"/>
  <c r="EX72" i="13"/>
  <c r="EX70" i="13" s="1"/>
  <c r="EQ72" i="13"/>
  <c r="EP72" i="13"/>
  <c r="EO72" i="13"/>
  <c r="EL72" i="13"/>
  <c r="ER72" i="13" s="1"/>
  <c r="EI72" i="13"/>
  <c r="EF72" i="13"/>
  <c r="EA72" i="13"/>
  <c r="DX72" i="13"/>
  <c r="DW72" i="13"/>
  <c r="DZ72" i="13" s="1"/>
  <c r="DT72" i="13"/>
  <c r="DQ72" i="13"/>
  <c r="EC72" i="13" s="1"/>
  <c r="DN72" i="13"/>
  <c r="CR72" i="13"/>
  <c r="CQ72" i="13"/>
  <c r="CO72" i="13"/>
  <c r="CL72" i="13"/>
  <c r="CK72" i="13"/>
  <c r="CI72" i="13"/>
  <c r="CF72" i="13"/>
  <c r="CE72" i="13"/>
  <c r="CC72" i="13"/>
  <c r="BZ72" i="13"/>
  <c r="BY72" i="13"/>
  <c r="BX72" i="13"/>
  <c r="BU72" i="13"/>
  <c r="CS72" i="13" s="1"/>
  <c r="BR72" i="13"/>
  <c r="BO72" i="13"/>
  <c r="BL72" i="13"/>
  <c r="BI72" i="13"/>
  <c r="BF72" i="13"/>
  <c r="BC72" i="13"/>
  <c r="CG72" i="13" s="1"/>
  <c r="AZ72" i="13"/>
  <c r="AV72" i="13"/>
  <c r="AU72" i="13"/>
  <c r="AS72" i="13"/>
  <c r="AP72" i="13"/>
  <c r="AO72" i="13"/>
  <c r="AM72" i="13"/>
  <c r="AJ72" i="13"/>
  <c r="AI72" i="13"/>
  <c r="AG72" i="13"/>
  <c r="AD72" i="13"/>
  <c r="AC72" i="13"/>
  <c r="AB72" i="13"/>
  <c r="Y72" i="13"/>
  <c r="AW72" i="13" s="1"/>
  <c r="V72" i="13"/>
  <c r="S72" i="13"/>
  <c r="P72" i="13"/>
  <c r="M72" i="13"/>
  <c r="J72" i="13"/>
  <c r="G72" i="13"/>
  <c r="AK72" i="13" s="1"/>
  <c r="D72" i="13"/>
  <c r="HA71" i="13"/>
  <c r="GY71" i="13"/>
  <c r="GY70" i="13" s="1"/>
  <c r="GX71" i="13"/>
  <c r="GZ71" i="13" s="1"/>
  <c r="GZ70" i="13" s="1"/>
  <c r="GV71" i="13"/>
  <c r="HB71" i="13" s="1"/>
  <c r="GU71" i="13"/>
  <c r="GU70" i="13" s="1"/>
  <c r="GS71" i="13"/>
  <c r="GS70" i="13" s="1"/>
  <c r="GR71" i="13"/>
  <c r="GP71" i="13"/>
  <c r="GO71" i="13"/>
  <c r="GO70" i="13" s="1"/>
  <c r="GJ71" i="13"/>
  <c r="GI71" i="13"/>
  <c r="GI70" i="13" s="1"/>
  <c r="GG71" i="13"/>
  <c r="GG70" i="13" s="1"/>
  <c r="GF71" i="13"/>
  <c r="GL71" i="13" s="1"/>
  <c r="GD71" i="13"/>
  <c r="GC71" i="13"/>
  <c r="GC70" i="13" s="1"/>
  <c r="GA71" i="13"/>
  <c r="GA70" i="13" s="1"/>
  <c r="FZ71" i="13"/>
  <c r="FX71" i="13"/>
  <c r="FW71" i="13"/>
  <c r="FV71" i="13"/>
  <c r="FS71" i="13"/>
  <c r="FS70" i="13" s="1"/>
  <c r="FP71" i="13"/>
  <c r="FM71" i="13"/>
  <c r="FM70" i="13" s="1"/>
  <c r="FI71" i="13"/>
  <c r="FH71" i="13"/>
  <c r="FG71" i="13"/>
  <c r="FG70" i="13" s="1"/>
  <c r="FD71" i="13"/>
  <c r="FJ71" i="13" s="1"/>
  <c r="FA71" i="13"/>
  <c r="FA70" i="13" s="1"/>
  <c r="EX71" i="13"/>
  <c r="EQ71" i="13"/>
  <c r="EP71" i="13"/>
  <c r="EO71" i="13"/>
  <c r="EL71" i="13"/>
  <c r="EL70" i="13" s="1"/>
  <c r="EI71" i="13"/>
  <c r="EF71" i="13"/>
  <c r="EF70" i="13" s="1"/>
  <c r="EB71" i="13"/>
  <c r="DY71" i="13"/>
  <c r="DW71" i="13"/>
  <c r="DT71" i="13"/>
  <c r="DQ71" i="13"/>
  <c r="DJ71" i="13"/>
  <c r="DG71" i="13"/>
  <c r="DE71" i="13"/>
  <c r="DH71" i="13" s="1"/>
  <c r="DB71" i="13"/>
  <c r="CY71" i="13"/>
  <c r="DK71" i="13" s="1"/>
  <c r="CV71" i="13"/>
  <c r="CQ71" i="13"/>
  <c r="CO71" i="13"/>
  <c r="CL71" i="13"/>
  <c r="CK71" i="13"/>
  <c r="CI71" i="13"/>
  <c r="CE71" i="13"/>
  <c r="CC71" i="13"/>
  <c r="BY71" i="13"/>
  <c r="BX71" i="13"/>
  <c r="BU71" i="13"/>
  <c r="BT71" i="13"/>
  <c r="CR71" i="13" s="1"/>
  <c r="BR71" i="13"/>
  <c r="BR70" i="13" s="1"/>
  <c r="BQ71" i="13"/>
  <c r="BO71" i="13"/>
  <c r="CM71" i="13" s="1"/>
  <c r="BL71" i="13"/>
  <c r="BI71" i="13"/>
  <c r="BF71" i="13"/>
  <c r="CG71" i="13" s="1"/>
  <c r="BC71" i="13"/>
  <c r="BB71" i="13"/>
  <c r="CF71" i="13" s="1"/>
  <c r="AZ71" i="13"/>
  <c r="AY71" i="13"/>
  <c r="AV71" i="13"/>
  <c r="AU71" i="13"/>
  <c r="AS71" i="13"/>
  <c r="AP71" i="13"/>
  <c r="AO71" i="13"/>
  <c r="AM71" i="13"/>
  <c r="AJ71" i="13"/>
  <c r="AI71" i="13"/>
  <c r="AG71" i="13"/>
  <c r="AD71" i="13"/>
  <c r="AC71" i="13"/>
  <c r="AB71" i="13"/>
  <c r="Y71" i="13"/>
  <c r="AW71" i="13" s="1"/>
  <c r="V71" i="13"/>
  <c r="S71" i="13"/>
  <c r="P71" i="13"/>
  <c r="M71" i="13"/>
  <c r="L71" i="13"/>
  <c r="J71" i="13"/>
  <c r="G71" i="13"/>
  <c r="D71" i="13"/>
  <c r="HB70" i="13"/>
  <c r="GX70" i="13"/>
  <c r="GV70" i="13"/>
  <c r="GR70" i="13"/>
  <c r="GP70" i="13"/>
  <c r="GL70" i="13"/>
  <c r="GJ70" i="13"/>
  <c r="GF70" i="13"/>
  <c r="GD70" i="13"/>
  <c r="FZ70" i="13"/>
  <c r="FV70" i="13"/>
  <c r="FU70" i="13"/>
  <c r="FT70" i="13"/>
  <c r="FR70" i="13"/>
  <c r="FX70" i="13" s="1"/>
  <c r="FQ70" i="13"/>
  <c r="FW70" i="13" s="1"/>
  <c r="FP70" i="13"/>
  <c r="FO70" i="13"/>
  <c r="FN70" i="13"/>
  <c r="FL70" i="13"/>
  <c r="FK70" i="13"/>
  <c r="FF70" i="13"/>
  <c r="FE70" i="13"/>
  <c r="FD70" i="13"/>
  <c r="FJ70" i="13" s="1"/>
  <c r="FC70" i="13"/>
  <c r="FB70" i="13"/>
  <c r="FH70" i="13" s="1"/>
  <c r="EZ70" i="13"/>
  <c r="EY70" i="13"/>
  <c r="EW70" i="13"/>
  <c r="EV70" i="13"/>
  <c r="ES70" i="13"/>
  <c r="EO70" i="13"/>
  <c r="EN70" i="13"/>
  <c r="EM70" i="13"/>
  <c r="EK70" i="13"/>
  <c r="EQ70" i="13" s="1"/>
  <c r="EJ70" i="13"/>
  <c r="EP70" i="13" s="1"/>
  <c r="EI70" i="13"/>
  <c r="EH70" i="13"/>
  <c r="EG70" i="13"/>
  <c r="EE70" i="13"/>
  <c r="ED70" i="13"/>
  <c r="DV70" i="13"/>
  <c r="DU70" i="13"/>
  <c r="DW70" i="13" s="1"/>
  <c r="DS70" i="13"/>
  <c r="EB70" i="13" s="1"/>
  <c r="DR70" i="13"/>
  <c r="DX70" i="13" s="1"/>
  <c r="DP70" i="13"/>
  <c r="DO70" i="13"/>
  <c r="EA70" i="13" s="1"/>
  <c r="DM70" i="13"/>
  <c r="DL70" i="13"/>
  <c r="DN70" i="13" s="1"/>
  <c r="DI70" i="13"/>
  <c r="DD70" i="13"/>
  <c r="DC70" i="13"/>
  <c r="DE70" i="13" s="1"/>
  <c r="DA70" i="13"/>
  <c r="DJ70" i="13" s="1"/>
  <c r="CZ70" i="13"/>
  <c r="DF70" i="13" s="1"/>
  <c r="CX70" i="13"/>
  <c r="CW70" i="13"/>
  <c r="CY70" i="13" s="1"/>
  <c r="CU70" i="13"/>
  <c r="CT70" i="13"/>
  <c r="BZ70" i="13"/>
  <c r="CO70" i="13" s="1"/>
  <c r="BY70" i="13"/>
  <c r="BX70" i="13"/>
  <c r="CS70" i="13" s="1"/>
  <c r="BW70" i="13"/>
  <c r="CR70" i="13" s="1"/>
  <c r="BV70" i="13"/>
  <c r="CN70" i="13" s="1"/>
  <c r="BU70" i="13"/>
  <c r="BT70" i="13"/>
  <c r="BS70" i="13"/>
  <c r="CQ70" i="13" s="1"/>
  <c r="BQ70" i="13"/>
  <c r="BP70" i="13"/>
  <c r="BO70" i="13"/>
  <c r="BN70" i="13"/>
  <c r="BM70" i="13"/>
  <c r="CH70" i="13" s="1"/>
  <c r="BL70" i="13"/>
  <c r="BK70" i="13"/>
  <c r="BJ70" i="13"/>
  <c r="BI70" i="13"/>
  <c r="BH70" i="13"/>
  <c r="BG70" i="13"/>
  <c r="BE70" i="13"/>
  <c r="CF70" i="13" s="1"/>
  <c r="BD70" i="13"/>
  <c r="CB70" i="13" s="1"/>
  <c r="BB70" i="13"/>
  <c r="AY70" i="13"/>
  <c r="AC70" i="13"/>
  <c r="AA70" i="13"/>
  <c r="AV70" i="13" s="1"/>
  <c r="Z70" i="13"/>
  <c r="AR70" i="13" s="1"/>
  <c r="X70" i="13"/>
  <c r="W70" i="13"/>
  <c r="AU70" i="13" s="1"/>
  <c r="U70" i="13"/>
  <c r="T70" i="13"/>
  <c r="S70" i="13"/>
  <c r="R70" i="13"/>
  <c r="Q70" i="13"/>
  <c r="AL70" i="13" s="1"/>
  <c r="O70" i="13"/>
  <c r="N70" i="13"/>
  <c r="L70" i="13"/>
  <c r="K70" i="13"/>
  <c r="I70" i="13"/>
  <c r="AJ70" i="13" s="1"/>
  <c r="H70" i="13"/>
  <c r="AF70" i="13" s="1"/>
  <c r="F70" i="13"/>
  <c r="C70" i="13"/>
  <c r="B70" i="13"/>
  <c r="CR69" i="13"/>
  <c r="CQ69" i="13"/>
  <c r="CL69" i="13"/>
  <c r="CK69" i="13"/>
  <c r="CF69" i="13"/>
  <c r="CE69" i="13"/>
  <c r="BZ69" i="13"/>
  <c r="BY69" i="13"/>
  <c r="BX69" i="13"/>
  <c r="BU69" i="13"/>
  <c r="BR69" i="13"/>
  <c r="BO69" i="13"/>
  <c r="BL69" i="13"/>
  <c r="BI69" i="13"/>
  <c r="BF69" i="13"/>
  <c r="BC69" i="13"/>
  <c r="AZ69" i="13"/>
  <c r="AV69" i="13"/>
  <c r="AU69" i="13"/>
  <c r="AP69" i="13"/>
  <c r="AO69" i="13"/>
  <c r="AJ69" i="13"/>
  <c r="AI69" i="13"/>
  <c r="AD69" i="13"/>
  <c r="AC69" i="13"/>
  <c r="AB69" i="13"/>
  <c r="Y69" i="13"/>
  <c r="V69" i="13"/>
  <c r="S69" i="13"/>
  <c r="P69" i="13"/>
  <c r="M69" i="13"/>
  <c r="J69" i="13"/>
  <c r="G69" i="13"/>
  <c r="D69" i="13"/>
  <c r="CR68" i="13"/>
  <c r="CQ68" i="13"/>
  <c r="CL68" i="13"/>
  <c r="CK68" i="13"/>
  <c r="CF68" i="13"/>
  <c r="CE68" i="13"/>
  <c r="BZ68" i="13"/>
  <c r="BY68" i="13"/>
  <c r="BX68" i="13"/>
  <c r="BU68" i="13"/>
  <c r="BR68" i="13"/>
  <c r="BO68" i="13"/>
  <c r="BL68" i="13"/>
  <c r="BI68" i="13"/>
  <c r="BF68" i="13"/>
  <c r="BC68" i="13"/>
  <c r="AZ68" i="13"/>
  <c r="AV68" i="13"/>
  <c r="AU68" i="13"/>
  <c r="AP68" i="13"/>
  <c r="AO68" i="13"/>
  <c r="AJ68" i="13"/>
  <c r="AI68" i="13"/>
  <c r="AD68" i="13"/>
  <c r="AC68" i="13"/>
  <c r="AB68" i="13"/>
  <c r="Y68" i="13"/>
  <c r="V68" i="13"/>
  <c r="S68" i="13"/>
  <c r="P68" i="13"/>
  <c r="M68" i="13"/>
  <c r="J68" i="13"/>
  <c r="G68" i="13"/>
  <c r="D68" i="13"/>
  <c r="CR67" i="13"/>
  <c r="CQ67" i="13"/>
  <c r="CL67" i="13"/>
  <c r="CK67" i="13"/>
  <c r="CF67" i="13"/>
  <c r="CE67" i="13"/>
  <c r="BZ67" i="13"/>
  <c r="BY67" i="13"/>
  <c r="BX67" i="13"/>
  <c r="BU67" i="13"/>
  <c r="BR67" i="13"/>
  <c r="BO67" i="13"/>
  <c r="BL67" i="13"/>
  <c r="BI67" i="13"/>
  <c r="BF67" i="13"/>
  <c r="BC67" i="13"/>
  <c r="AZ67" i="13"/>
  <c r="AV67" i="13"/>
  <c r="AU67" i="13"/>
  <c r="AP67" i="13"/>
  <c r="AO67" i="13"/>
  <c r="AJ67" i="13"/>
  <c r="AI67" i="13"/>
  <c r="AD67" i="13"/>
  <c r="AC67" i="13"/>
  <c r="AB67" i="13"/>
  <c r="Y67" i="13"/>
  <c r="V67" i="13"/>
  <c r="S67" i="13"/>
  <c r="P67" i="13"/>
  <c r="M67" i="13"/>
  <c r="J67" i="13"/>
  <c r="G67" i="13"/>
  <c r="D67" i="13"/>
  <c r="CR66" i="13"/>
  <c r="CQ66" i="13"/>
  <c r="CL66" i="13"/>
  <c r="CK66" i="13"/>
  <c r="CF66" i="13"/>
  <c r="CE66" i="13"/>
  <c r="BZ66" i="13"/>
  <c r="BY66" i="13"/>
  <c r="BX66" i="13"/>
  <c r="BU66" i="13"/>
  <c r="BR66" i="13"/>
  <c r="BO66" i="13"/>
  <c r="BL66" i="13"/>
  <c r="BI66" i="13"/>
  <c r="BF66" i="13"/>
  <c r="BC66" i="13"/>
  <c r="AZ66" i="13"/>
  <c r="AV66" i="13"/>
  <c r="AU66" i="13"/>
  <c r="AP66" i="13"/>
  <c r="AO66" i="13"/>
  <c r="AJ66" i="13"/>
  <c r="AI66" i="13"/>
  <c r="AD66" i="13"/>
  <c r="AC66" i="13"/>
  <c r="AB66" i="13"/>
  <c r="Y66" i="13"/>
  <c r="V66" i="13"/>
  <c r="S66" i="13"/>
  <c r="P66" i="13"/>
  <c r="M66" i="13"/>
  <c r="J66" i="13"/>
  <c r="G66" i="13"/>
  <c r="D66" i="13"/>
  <c r="CR65" i="13"/>
  <c r="CQ65" i="13"/>
  <c r="CL65" i="13"/>
  <c r="CK65" i="13"/>
  <c r="CF65" i="13"/>
  <c r="CE65" i="13"/>
  <c r="BZ65" i="13"/>
  <c r="BY65" i="13"/>
  <c r="BX65" i="13"/>
  <c r="BU65" i="13"/>
  <c r="BR65" i="13"/>
  <c r="BO65" i="13"/>
  <c r="BL65" i="13"/>
  <c r="BI65" i="13"/>
  <c r="BF65" i="13"/>
  <c r="BC65" i="13"/>
  <c r="AZ65" i="13"/>
  <c r="AV65" i="13"/>
  <c r="AU65" i="13"/>
  <c r="AP65" i="13"/>
  <c r="AO65" i="13"/>
  <c r="AJ65" i="13"/>
  <c r="AI65" i="13"/>
  <c r="AD65" i="13"/>
  <c r="AC65" i="13"/>
  <c r="AB65" i="13"/>
  <c r="Y65" i="13"/>
  <c r="V65" i="13"/>
  <c r="S65" i="13"/>
  <c r="P65" i="13"/>
  <c r="M65" i="13"/>
  <c r="J65" i="13"/>
  <c r="G65" i="13"/>
  <c r="D65" i="13"/>
  <c r="CR64" i="13"/>
  <c r="CQ64" i="13"/>
  <c r="CL64" i="13"/>
  <c r="CK64" i="13"/>
  <c r="CF64" i="13"/>
  <c r="CE64" i="13"/>
  <c r="BZ64" i="13"/>
  <c r="BY64" i="13"/>
  <c r="BX64" i="13"/>
  <c r="BU64" i="13"/>
  <c r="BR64" i="13"/>
  <c r="BO64" i="13"/>
  <c r="BJ64" i="13"/>
  <c r="BL64" i="13" s="1"/>
  <c r="BG64" i="13"/>
  <c r="BF64" i="13"/>
  <c r="BC64" i="13"/>
  <c r="BA64" i="13"/>
  <c r="AZ64" i="13"/>
  <c r="AX64" i="13"/>
  <c r="AV64" i="13"/>
  <c r="AU64" i="13"/>
  <c r="AP64" i="13"/>
  <c r="AD64" i="13"/>
  <c r="AC64" i="13"/>
  <c r="AB64" i="13"/>
  <c r="AW64" i="13" s="1"/>
  <c r="Y64" i="13"/>
  <c r="V64" i="13"/>
  <c r="S64" i="13"/>
  <c r="N64" i="13"/>
  <c r="P64" i="13" s="1"/>
  <c r="AQ64" i="13" s="1"/>
  <c r="K64" i="13"/>
  <c r="J64" i="13"/>
  <c r="F64" i="13"/>
  <c r="AJ64" i="13" s="1"/>
  <c r="E64" i="13"/>
  <c r="E63" i="13" s="1"/>
  <c r="C64" i="13"/>
  <c r="C63" i="13" s="1"/>
  <c r="B64" i="13"/>
  <c r="HA63" i="13"/>
  <c r="GY63" i="13"/>
  <c r="GV63" i="13"/>
  <c r="GS63" i="13"/>
  <c r="GP63" i="13"/>
  <c r="GQ63" i="13" s="1"/>
  <c r="GQ62" i="13" s="1"/>
  <c r="GM63" i="13"/>
  <c r="GL63" i="13"/>
  <c r="GK63" i="13"/>
  <c r="GK62" i="13" s="1"/>
  <c r="GJ63" i="13"/>
  <c r="GH63" i="13"/>
  <c r="GN63" i="13" s="1"/>
  <c r="GG63" i="13"/>
  <c r="GE63" i="13"/>
  <c r="GE62" i="13" s="1"/>
  <c r="GD63" i="13"/>
  <c r="GB63" i="13"/>
  <c r="GB62" i="13" s="1"/>
  <c r="GA63" i="13"/>
  <c r="FX63" i="13"/>
  <c r="FW63" i="13"/>
  <c r="FV63" i="13"/>
  <c r="FV62" i="13" s="1"/>
  <c r="FV55" i="13" s="1"/>
  <c r="FS63" i="13"/>
  <c r="FS62" i="13" s="1"/>
  <c r="FP63" i="13"/>
  <c r="FP62" i="13" s="1"/>
  <c r="FM63" i="13"/>
  <c r="FM62" i="13" s="1"/>
  <c r="FI63" i="13"/>
  <c r="FH63" i="13"/>
  <c r="FG63" i="13"/>
  <c r="FG62" i="13" s="1"/>
  <c r="FD63" i="13"/>
  <c r="FA63" i="13"/>
  <c r="FA62" i="13" s="1"/>
  <c r="EX63" i="13"/>
  <c r="ER63" i="13"/>
  <c r="EQ63" i="13"/>
  <c r="EB63" i="13"/>
  <c r="EA63" i="13"/>
  <c r="DY63" i="13"/>
  <c r="DX63" i="13"/>
  <c r="DW63" i="13"/>
  <c r="DT63" i="13"/>
  <c r="DQ63" i="13"/>
  <c r="DN63" i="13"/>
  <c r="DI63" i="13"/>
  <c r="DG63" i="13"/>
  <c r="DF63" i="13"/>
  <c r="DE63" i="13"/>
  <c r="DA63" i="13"/>
  <c r="DB63" i="13" s="1"/>
  <c r="CX63" i="13"/>
  <c r="CU63" i="13"/>
  <c r="CV63" i="13" s="1"/>
  <c r="CF63" i="13"/>
  <c r="BW63" i="13"/>
  <c r="BV63" i="13"/>
  <c r="BT63" i="13"/>
  <c r="BT62" i="13" s="1"/>
  <c r="BS63" i="13"/>
  <c r="BQ63" i="13"/>
  <c r="BQ62" i="13" s="1"/>
  <c r="BP63" i="13"/>
  <c r="BP62" i="13" s="1"/>
  <c r="BN63" i="13"/>
  <c r="BM63" i="13"/>
  <c r="BK63" i="13"/>
  <c r="BK62" i="13" s="1"/>
  <c r="BJ63" i="13"/>
  <c r="BJ62" i="13" s="1"/>
  <c r="BH63" i="13"/>
  <c r="BH62" i="13" s="1"/>
  <c r="BE63" i="13"/>
  <c r="BD63" i="13"/>
  <c r="BB63" i="13"/>
  <c r="BB62" i="13" s="1"/>
  <c r="BA63" i="13"/>
  <c r="BC63" i="13" s="1"/>
  <c r="BC62" i="13" s="1"/>
  <c r="AY63" i="13"/>
  <c r="AX63" i="13"/>
  <c r="AX62" i="13" s="1"/>
  <c r="AJ63" i="13"/>
  <c r="AA63" i="13"/>
  <c r="Z63" i="13"/>
  <c r="X63" i="13"/>
  <c r="X62" i="13" s="1"/>
  <c r="W63" i="13"/>
  <c r="U63" i="13"/>
  <c r="T63" i="13"/>
  <c r="T62" i="13" s="1"/>
  <c r="R63" i="13"/>
  <c r="Q63" i="13"/>
  <c r="O63" i="13"/>
  <c r="N63" i="13"/>
  <c r="N62" i="13" s="1"/>
  <c r="L63" i="13"/>
  <c r="L62" i="13" s="1"/>
  <c r="I63" i="13"/>
  <c r="H63" i="13"/>
  <c r="F63" i="13"/>
  <c r="F62" i="13" s="1"/>
  <c r="D63" i="13"/>
  <c r="D62" i="13" s="1"/>
  <c r="B63" i="13"/>
  <c r="B62" i="13" s="1"/>
  <c r="GX62" i="13"/>
  <c r="GX55" i="13" s="1"/>
  <c r="GV62" i="13"/>
  <c r="GU62" i="13"/>
  <c r="HA62" i="13" s="1"/>
  <c r="GR62" i="13"/>
  <c r="GP62" i="13"/>
  <c r="GO62" i="13"/>
  <c r="GJ62" i="13"/>
  <c r="GI62" i="13"/>
  <c r="GG62" i="13"/>
  <c r="GM62" i="13" s="1"/>
  <c r="GF62" i="13"/>
  <c r="GF55" i="13" s="1"/>
  <c r="GD62" i="13"/>
  <c r="GC62" i="13"/>
  <c r="GA62" i="13"/>
  <c r="FZ62" i="13"/>
  <c r="FU62" i="13"/>
  <c r="FT62" i="13"/>
  <c r="FR62" i="13"/>
  <c r="FX62" i="13" s="1"/>
  <c r="FQ62" i="13"/>
  <c r="FW62" i="13" s="1"/>
  <c r="FO62" i="13"/>
  <c r="FN62" i="13"/>
  <c r="FL62" i="13"/>
  <c r="FK62" i="13"/>
  <c r="FF62" i="13"/>
  <c r="FE62" i="13"/>
  <c r="FD62" i="13"/>
  <c r="FJ62" i="13" s="1"/>
  <c r="FC62" i="13"/>
  <c r="FB62" i="13"/>
  <c r="FH62" i="13" s="1"/>
  <c r="EZ62" i="13"/>
  <c r="EY62" i="13"/>
  <c r="EX62" i="13"/>
  <c r="EW62" i="13"/>
  <c r="EV62" i="13"/>
  <c r="EO62" i="13"/>
  <c r="EN62" i="13"/>
  <c r="EM62" i="13"/>
  <c r="EL62" i="13"/>
  <c r="EK62" i="13"/>
  <c r="EJ62" i="13"/>
  <c r="EI62" i="13"/>
  <c r="EH62" i="13"/>
  <c r="EG62" i="13"/>
  <c r="EF62" i="13"/>
  <c r="EE62" i="13"/>
  <c r="ED62" i="13"/>
  <c r="DV62" i="13"/>
  <c r="DU62" i="13"/>
  <c r="DS62" i="13"/>
  <c r="DR62" i="13"/>
  <c r="DX62" i="13" s="1"/>
  <c r="DP62" i="13"/>
  <c r="DO62" i="13"/>
  <c r="DM62" i="13"/>
  <c r="DL62" i="13"/>
  <c r="DD62" i="13"/>
  <c r="DC62" i="13"/>
  <c r="DA62" i="13"/>
  <c r="CZ62" i="13"/>
  <c r="DF62" i="13" s="1"/>
  <c r="CW62" i="13"/>
  <c r="CU62" i="13"/>
  <c r="CT62" i="13"/>
  <c r="CV62" i="13" s="1"/>
  <c r="BS62" i="13"/>
  <c r="BM62" i="13"/>
  <c r="BE62" i="13"/>
  <c r="CF62" i="13" s="1"/>
  <c r="BA62" i="13"/>
  <c r="AY62" i="13"/>
  <c r="AA62" i="13"/>
  <c r="AV62" i="13" s="1"/>
  <c r="W62" i="13"/>
  <c r="U62" i="13"/>
  <c r="Q62" i="13"/>
  <c r="O62" i="13"/>
  <c r="I62" i="13"/>
  <c r="AJ62" i="13" s="1"/>
  <c r="E62" i="13"/>
  <c r="C62" i="13"/>
  <c r="HA61" i="13"/>
  <c r="GZ61" i="13"/>
  <c r="GW61" i="13"/>
  <c r="GT61" i="13"/>
  <c r="GP61" i="13"/>
  <c r="GQ61" i="13" s="1"/>
  <c r="GI61" i="13"/>
  <c r="GK61" i="13" s="1"/>
  <c r="GF61" i="13"/>
  <c r="GH61" i="13" s="1"/>
  <c r="GD61" i="13"/>
  <c r="GC61" i="13"/>
  <c r="GA61" i="13"/>
  <c r="FZ61" i="13"/>
  <c r="GB61" i="13" s="1"/>
  <c r="CR61" i="13"/>
  <c r="CQ61" i="13"/>
  <c r="CL61" i="13"/>
  <c r="CK61" i="13"/>
  <c r="CH61" i="13"/>
  <c r="CF61" i="13"/>
  <c r="CE61" i="13"/>
  <c r="BZ61" i="13"/>
  <c r="BY61" i="13"/>
  <c r="BX61" i="13"/>
  <c r="CS61" i="13" s="1"/>
  <c r="BU61" i="13"/>
  <c r="BR61" i="13"/>
  <c r="BO61" i="13"/>
  <c r="BL61" i="13"/>
  <c r="BI61" i="13"/>
  <c r="BF61" i="13"/>
  <c r="CG61" i="13" s="1"/>
  <c r="BC61" i="13"/>
  <c r="AZ61" i="13"/>
  <c r="AV61" i="13"/>
  <c r="AU61" i="13"/>
  <c r="AP61" i="13"/>
  <c r="AO61" i="13"/>
  <c r="AL61" i="13"/>
  <c r="AJ61" i="13"/>
  <c r="AI61" i="13"/>
  <c r="AD61" i="13"/>
  <c r="AC61" i="13"/>
  <c r="AR61" i="13" s="1"/>
  <c r="AB61" i="13"/>
  <c r="AW61" i="13" s="1"/>
  <c r="Y61" i="13"/>
  <c r="V61" i="13"/>
  <c r="S61" i="13"/>
  <c r="P61" i="13"/>
  <c r="M61" i="13"/>
  <c r="J61" i="13"/>
  <c r="AK61" i="13" s="1"/>
  <c r="G61" i="13"/>
  <c r="D61" i="13"/>
  <c r="CR60" i="13"/>
  <c r="CQ60" i="13"/>
  <c r="CL60" i="13"/>
  <c r="CK60" i="13"/>
  <c r="CH60" i="13"/>
  <c r="CF60" i="13"/>
  <c r="CE60" i="13"/>
  <c r="BZ60" i="13"/>
  <c r="BY60" i="13"/>
  <c r="BX60" i="13"/>
  <c r="CS60" i="13" s="1"/>
  <c r="BU60" i="13"/>
  <c r="BR60" i="13"/>
  <c r="BO60" i="13"/>
  <c r="BL60" i="13"/>
  <c r="BI60" i="13"/>
  <c r="BF60" i="13"/>
  <c r="CG60" i="13" s="1"/>
  <c r="BC60" i="13"/>
  <c r="AZ60" i="13"/>
  <c r="AV60" i="13"/>
  <c r="AR60" i="13"/>
  <c r="AP60" i="13"/>
  <c r="AO60" i="13"/>
  <c r="AJ60" i="13"/>
  <c r="AI60" i="13"/>
  <c r="AD60" i="13"/>
  <c r="AC60" i="13"/>
  <c r="AB60" i="13"/>
  <c r="W60" i="13"/>
  <c r="T60" i="13"/>
  <c r="S60" i="13"/>
  <c r="AQ60" i="13" s="1"/>
  <c r="P60" i="13"/>
  <c r="M60" i="13"/>
  <c r="J60" i="13"/>
  <c r="G60" i="13"/>
  <c r="D60" i="13"/>
  <c r="CR59" i="13"/>
  <c r="CQ59" i="13"/>
  <c r="CL59" i="13"/>
  <c r="CK59" i="13"/>
  <c r="CF59" i="13"/>
  <c r="CE59" i="13"/>
  <c r="BZ59" i="13"/>
  <c r="BY59" i="13"/>
  <c r="CH59" i="13" s="1"/>
  <c r="BX59" i="13"/>
  <c r="BU59" i="13"/>
  <c r="BR59" i="13"/>
  <c r="BO59" i="13"/>
  <c r="BL59" i="13"/>
  <c r="BI59" i="13"/>
  <c r="BF59" i="13"/>
  <c r="BC59" i="13"/>
  <c r="AZ59" i="13"/>
  <c r="AX59" i="13"/>
  <c r="AV59" i="13"/>
  <c r="AU59" i="13"/>
  <c r="AP59" i="13"/>
  <c r="AO59" i="13"/>
  <c r="AJ59" i="13"/>
  <c r="AI59" i="13"/>
  <c r="AD59" i="13"/>
  <c r="AS59" i="13" s="1"/>
  <c r="AC59" i="13"/>
  <c r="AB59" i="13"/>
  <c r="Y59" i="13"/>
  <c r="V59" i="13"/>
  <c r="S59" i="13"/>
  <c r="P59" i="13"/>
  <c r="M59" i="13"/>
  <c r="J59" i="13"/>
  <c r="G59" i="13"/>
  <c r="D59" i="13"/>
  <c r="CR58" i="13"/>
  <c r="CQ58" i="13"/>
  <c r="CL58" i="13"/>
  <c r="CK58" i="13"/>
  <c r="CF58" i="13"/>
  <c r="CE58" i="13"/>
  <c r="BZ58" i="13"/>
  <c r="CO58" i="13" s="1"/>
  <c r="BY58" i="13"/>
  <c r="BX58" i="13"/>
  <c r="BU58" i="13"/>
  <c r="BS58" i="13"/>
  <c r="BR58" i="13"/>
  <c r="BP58" i="13"/>
  <c r="BO58" i="13"/>
  <c r="BL58" i="13"/>
  <c r="BI58" i="13"/>
  <c r="BG58" i="13"/>
  <c r="BF58" i="13"/>
  <c r="BC58" i="13"/>
  <c r="AZ58" i="13"/>
  <c r="AX58" i="13"/>
  <c r="AV58" i="13"/>
  <c r="AU58" i="13"/>
  <c r="AP58" i="13"/>
  <c r="AO58" i="13"/>
  <c r="AJ58" i="13"/>
  <c r="AI58" i="13"/>
  <c r="AD58" i="13"/>
  <c r="AS58" i="13" s="1"/>
  <c r="AC58" i="13"/>
  <c r="AB58" i="13"/>
  <c r="Y58" i="13"/>
  <c r="W58" i="13"/>
  <c r="V58" i="13"/>
  <c r="T58" i="13"/>
  <c r="S58" i="13"/>
  <c r="P58" i="13"/>
  <c r="M58" i="13"/>
  <c r="J58" i="13"/>
  <c r="G58" i="13"/>
  <c r="E58" i="13"/>
  <c r="D58" i="13"/>
  <c r="B58" i="13"/>
  <c r="GY57" i="13"/>
  <c r="GY56" i="13" s="1"/>
  <c r="GX57" i="13"/>
  <c r="GV57" i="13"/>
  <c r="GU57" i="13"/>
  <c r="HA57" i="13" s="1"/>
  <c r="GS57" i="13"/>
  <c r="GR57" i="13"/>
  <c r="GT57" i="13" s="1"/>
  <c r="GT56" i="13" s="1"/>
  <c r="GP57" i="13"/>
  <c r="GO57" i="13"/>
  <c r="GQ57" i="13" s="1"/>
  <c r="GQ56" i="13" s="1"/>
  <c r="GJ57" i="13"/>
  <c r="GI57" i="13"/>
  <c r="GK57" i="13" s="1"/>
  <c r="GK56" i="13" s="1"/>
  <c r="GG57" i="13"/>
  <c r="GG56" i="13" s="1"/>
  <c r="GF57" i="13"/>
  <c r="GL57" i="13" s="1"/>
  <c r="GD57" i="13"/>
  <c r="GC57" i="13"/>
  <c r="GC56" i="13" s="1"/>
  <c r="GA57" i="13"/>
  <c r="FZ57" i="13"/>
  <c r="GB57" i="13" s="1"/>
  <c r="GB56" i="13" s="1"/>
  <c r="FX57" i="13"/>
  <c r="FW57" i="13"/>
  <c r="FV57" i="13"/>
  <c r="FS57" i="13"/>
  <c r="FY57" i="13" s="1"/>
  <c r="FP57" i="13"/>
  <c r="FM57" i="13"/>
  <c r="FM56" i="13" s="1"/>
  <c r="FH57" i="13"/>
  <c r="FG57" i="13"/>
  <c r="FD57" i="13"/>
  <c r="FA57" i="13"/>
  <c r="EX57" i="13"/>
  <c r="ER57" i="13"/>
  <c r="EP57" i="13"/>
  <c r="EA57" i="13"/>
  <c r="DX57" i="13"/>
  <c r="DW57" i="13"/>
  <c r="DT57" i="13"/>
  <c r="DQ57" i="13"/>
  <c r="DN57" i="13"/>
  <c r="DI57" i="13"/>
  <c r="DF57" i="13"/>
  <c r="DE57" i="13"/>
  <c r="DB57" i="13"/>
  <c r="CZ57" i="13"/>
  <c r="CY57" i="13"/>
  <c r="CW57" i="13"/>
  <c r="CV57" i="13"/>
  <c r="CT57" i="13"/>
  <c r="BW57" i="13"/>
  <c r="BV57" i="13"/>
  <c r="BT57" i="13"/>
  <c r="BT56" i="13" s="1"/>
  <c r="BT55" i="13" s="1"/>
  <c r="BS57" i="13"/>
  <c r="BS56" i="13" s="1"/>
  <c r="BQ57" i="13"/>
  <c r="BQ56" i="13" s="1"/>
  <c r="BQ55" i="13" s="1"/>
  <c r="BP57" i="13"/>
  <c r="BN57" i="13"/>
  <c r="BN56" i="13" s="1"/>
  <c r="BM57" i="13"/>
  <c r="BK57" i="13"/>
  <c r="BK56" i="13" s="1"/>
  <c r="BJ57" i="13"/>
  <c r="BH57" i="13"/>
  <c r="BH56" i="13" s="1"/>
  <c r="BH55" i="13" s="1"/>
  <c r="BG57" i="13"/>
  <c r="BG56" i="13" s="1"/>
  <c r="BE57" i="13"/>
  <c r="BD57" i="13"/>
  <c r="BB57" i="13"/>
  <c r="BB56" i="13" s="1"/>
  <c r="BB55" i="13" s="1"/>
  <c r="BA57" i="13"/>
  <c r="BA56" i="13" s="1"/>
  <c r="AY57" i="13"/>
  <c r="AY56" i="13" s="1"/>
  <c r="AX57" i="13"/>
  <c r="AA57" i="13"/>
  <c r="Z57" i="13"/>
  <c r="X57" i="13"/>
  <c r="W57" i="13"/>
  <c r="W56" i="13" s="1"/>
  <c r="U57" i="13"/>
  <c r="U56" i="13" s="1"/>
  <c r="R57" i="13"/>
  <c r="Q57" i="13"/>
  <c r="O57" i="13"/>
  <c r="O56" i="13" s="1"/>
  <c r="N57" i="13"/>
  <c r="P57" i="13" s="1"/>
  <c r="P56" i="13" s="1"/>
  <c r="L57" i="13"/>
  <c r="K57" i="13"/>
  <c r="K56" i="13" s="1"/>
  <c r="I57" i="13"/>
  <c r="H57" i="13"/>
  <c r="F57" i="13"/>
  <c r="E57" i="13"/>
  <c r="E56" i="13" s="1"/>
  <c r="C57" i="13"/>
  <c r="C56" i="13" s="1"/>
  <c r="B57" i="13"/>
  <c r="D57" i="13" s="1"/>
  <c r="D56" i="13" s="1"/>
  <c r="GX56" i="13"/>
  <c r="GV56" i="13"/>
  <c r="GV55" i="13" s="1"/>
  <c r="GS56" i="13"/>
  <c r="GR56" i="13"/>
  <c r="GP56" i="13"/>
  <c r="GO56" i="13"/>
  <c r="GO55" i="13" s="1"/>
  <c r="GJ56" i="13"/>
  <c r="GI56" i="13"/>
  <c r="GI55" i="13" s="1"/>
  <c r="GF56" i="13"/>
  <c r="GD56" i="13"/>
  <c r="GA56" i="13"/>
  <c r="GA55" i="13" s="1"/>
  <c r="FZ56" i="13"/>
  <c r="FV56" i="13"/>
  <c r="FU56" i="13"/>
  <c r="FU55" i="13" s="1"/>
  <c r="FT56" i="13"/>
  <c r="FR56" i="13"/>
  <c r="FX56" i="13" s="1"/>
  <c r="FQ56" i="13"/>
  <c r="FP56" i="13"/>
  <c r="FP55" i="13" s="1"/>
  <c r="FO56" i="13"/>
  <c r="FN56" i="13"/>
  <c r="FL56" i="13"/>
  <c r="FK56" i="13"/>
  <c r="FG56" i="13"/>
  <c r="FF56" i="13"/>
  <c r="FE56" i="13"/>
  <c r="FD56" i="13"/>
  <c r="FC56" i="13"/>
  <c r="FB56" i="13"/>
  <c r="FA56" i="13"/>
  <c r="EZ56" i="13"/>
  <c r="EY56" i="13"/>
  <c r="EX56" i="13"/>
  <c r="EX55" i="13" s="1"/>
  <c r="EW56" i="13"/>
  <c r="EV56" i="13"/>
  <c r="EO56" i="13"/>
  <c r="EN56" i="13"/>
  <c r="EM56" i="13"/>
  <c r="EL56" i="13"/>
  <c r="EK56" i="13"/>
  <c r="EJ56" i="13"/>
  <c r="EI56" i="13"/>
  <c r="EH56" i="13"/>
  <c r="EH55" i="13" s="1"/>
  <c r="EG56" i="13"/>
  <c r="EF56" i="13"/>
  <c r="EE56" i="13"/>
  <c r="ED56" i="13"/>
  <c r="ED55" i="13" s="1"/>
  <c r="DV56" i="13"/>
  <c r="DU56" i="13"/>
  <c r="DW56" i="13" s="1"/>
  <c r="DS56" i="13"/>
  <c r="DR56" i="13"/>
  <c r="DP56" i="13"/>
  <c r="DO56" i="13"/>
  <c r="DM56" i="13"/>
  <c r="DL56" i="13"/>
  <c r="DN56" i="13" s="1"/>
  <c r="DD56" i="13"/>
  <c r="DC56" i="13"/>
  <c r="DA56" i="13"/>
  <c r="CZ56" i="13"/>
  <c r="CX56" i="13"/>
  <c r="CW56" i="13"/>
  <c r="CU56" i="13"/>
  <c r="CT56" i="13"/>
  <c r="BV56" i="13"/>
  <c r="CQ56" i="13" s="1"/>
  <c r="BP56" i="13"/>
  <c r="BJ56" i="13"/>
  <c r="BD56" i="13"/>
  <c r="AX56" i="13"/>
  <c r="Z56" i="13"/>
  <c r="AU56" i="13" s="1"/>
  <c r="X56" i="13"/>
  <c r="R56" i="13"/>
  <c r="N56" i="13"/>
  <c r="L56" i="13"/>
  <c r="H56" i="13"/>
  <c r="F56" i="13"/>
  <c r="B56" i="13"/>
  <c r="GR55" i="13"/>
  <c r="FT55" i="13"/>
  <c r="FL55" i="13"/>
  <c r="EV55" i="13"/>
  <c r="ET55" i="13"/>
  <c r="EN55" i="13"/>
  <c r="DD55" i="13"/>
  <c r="CZ55" i="13"/>
  <c r="L55" i="13"/>
  <c r="CS54" i="13"/>
  <c r="CR54" i="13"/>
  <c r="CQ54" i="13"/>
  <c r="CM54" i="13"/>
  <c r="CL54" i="13"/>
  <c r="CK54" i="13"/>
  <c r="CG54" i="13"/>
  <c r="CF54" i="13"/>
  <c r="CE54" i="13"/>
  <c r="BZ54" i="13"/>
  <c r="BY54" i="13"/>
  <c r="CA54" i="13" s="1"/>
  <c r="CP54" i="13" s="1"/>
  <c r="AW54" i="13"/>
  <c r="AV54" i="13"/>
  <c r="AU54" i="13"/>
  <c r="AQ54" i="13"/>
  <c r="AP54" i="13"/>
  <c r="AO54" i="13"/>
  <c r="AJ54" i="13"/>
  <c r="AI54" i="13"/>
  <c r="AD54" i="13"/>
  <c r="AG54" i="13" s="1"/>
  <c r="AC54" i="13"/>
  <c r="N54" i="13"/>
  <c r="M54" i="13"/>
  <c r="K54" i="13"/>
  <c r="G54" i="13"/>
  <c r="AK54" i="13" s="1"/>
  <c r="E54" i="13"/>
  <c r="D54" i="13"/>
  <c r="D53" i="13" s="1"/>
  <c r="B54" i="13"/>
  <c r="CA53" i="13"/>
  <c r="BX53" i="13"/>
  <c r="CP53" i="13" s="1"/>
  <c r="BW53" i="13"/>
  <c r="BV53" i="13"/>
  <c r="BU53" i="13"/>
  <c r="BT53" i="13"/>
  <c r="BS53" i="13"/>
  <c r="BR53" i="13"/>
  <c r="BQ53" i="13"/>
  <c r="BP53" i="13"/>
  <c r="BO53" i="13"/>
  <c r="BN53" i="13"/>
  <c r="CL53" i="13" s="1"/>
  <c r="BM53" i="13"/>
  <c r="BL53" i="13"/>
  <c r="CM53" i="13" s="1"/>
  <c r="BK53" i="13"/>
  <c r="BJ53" i="13"/>
  <c r="BI53" i="13"/>
  <c r="BH53" i="13"/>
  <c r="BG53" i="13"/>
  <c r="BF53" i="13"/>
  <c r="CD53" i="13" s="1"/>
  <c r="BE53" i="13"/>
  <c r="BD53" i="13"/>
  <c r="BC53" i="13"/>
  <c r="BB53" i="13"/>
  <c r="BA53" i="13"/>
  <c r="AZ53" i="13"/>
  <c r="AY53" i="13"/>
  <c r="AX53" i="13"/>
  <c r="AD53" i="13"/>
  <c r="AC53" i="13"/>
  <c r="AB53" i="13"/>
  <c r="AA53" i="13"/>
  <c r="Z53" i="13"/>
  <c r="Y53" i="13"/>
  <c r="X53" i="13"/>
  <c r="W53" i="13"/>
  <c r="V53" i="13"/>
  <c r="U53" i="13"/>
  <c r="T53" i="13"/>
  <c r="S53" i="13"/>
  <c r="R53" i="13"/>
  <c r="AM53" i="13" s="1"/>
  <c r="Q53" i="13"/>
  <c r="AL53" i="13" s="1"/>
  <c r="P53" i="13"/>
  <c r="O53" i="13"/>
  <c r="N53" i="13"/>
  <c r="M53" i="13"/>
  <c r="L53" i="13"/>
  <c r="K53" i="13"/>
  <c r="J53" i="13"/>
  <c r="I53" i="13"/>
  <c r="H53" i="13"/>
  <c r="G53" i="13"/>
  <c r="F53" i="13"/>
  <c r="E53" i="13"/>
  <c r="C53" i="13"/>
  <c r="B53" i="13"/>
  <c r="DI52" i="13"/>
  <c r="DF52" i="13"/>
  <c r="DE52" i="13"/>
  <c r="DH52" i="13" s="1"/>
  <c r="DB52" i="13"/>
  <c r="CY52" i="13"/>
  <c r="DK52" i="13" s="1"/>
  <c r="CV52" i="13"/>
  <c r="CR52" i="13"/>
  <c r="CQ52" i="13"/>
  <c r="CO52" i="13"/>
  <c r="CL52" i="13"/>
  <c r="CK52" i="13"/>
  <c r="CI52" i="13"/>
  <c r="CF52" i="13"/>
  <c r="CE52" i="13"/>
  <c r="CC52" i="13"/>
  <c r="BZ52" i="13"/>
  <c r="BX52" i="13"/>
  <c r="BU52" i="13"/>
  <c r="BS52" i="13"/>
  <c r="BR52" i="13"/>
  <c r="BP52" i="13"/>
  <c r="BO52" i="13"/>
  <c r="BL52" i="13"/>
  <c r="BI52" i="13"/>
  <c r="BI50" i="13" s="1"/>
  <c r="BC52" i="13"/>
  <c r="CG52" i="13" s="1"/>
  <c r="BA52" i="13"/>
  <c r="AZ52" i="13"/>
  <c r="AX52" i="13"/>
  <c r="AV52" i="13"/>
  <c r="AU52" i="13"/>
  <c r="AS52" i="13"/>
  <c r="AP52" i="13"/>
  <c r="AM52" i="13"/>
  <c r="AJ52" i="13"/>
  <c r="AI52" i="13"/>
  <c r="AG52" i="13"/>
  <c r="AD52" i="13"/>
  <c r="AC52" i="13"/>
  <c r="AB52" i="13"/>
  <c r="Y52" i="13"/>
  <c r="Y50" i="13" s="1"/>
  <c r="W52" i="13"/>
  <c r="V52" i="13"/>
  <c r="T52" i="13"/>
  <c r="S52" i="13"/>
  <c r="N52" i="13"/>
  <c r="P52" i="13" s="1"/>
  <c r="K52" i="13"/>
  <c r="J52" i="13"/>
  <c r="G52" i="13"/>
  <c r="AK52" i="13" s="1"/>
  <c r="B52" i="13"/>
  <c r="D52" i="13" s="1"/>
  <c r="GY51" i="13"/>
  <c r="GY50" i="13" s="1"/>
  <c r="GX51" i="13"/>
  <c r="GV51" i="13"/>
  <c r="GU51" i="13"/>
  <c r="GU50" i="13" s="1"/>
  <c r="HA50" i="13" s="1"/>
  <c r="GS51" i="13"/>
  <c r="GS50" i="13" s="1"/>
  <c r="GR51" i="13"/>
  <c r="GT51" i="13" s="1"/>
  <c r="GT50" i="13" s="1"/>
  <c r="GP51" i="13"/>
  <c r="GO51" i="13"/>
  <c r="GO50" i="13" s="1"/>
  <c r="GL51" i="13"/>
  <c r="GK51" i="13"/>
  <c r="GK50" i="13" s="1"/>
  <c r="GH51" i="13"/>
  <c r="GE51" i="13"/>
  <c r="GE50" i="13" s="1"/>
  <c r="GD51" i="13"/>
  <c r="GB51" i="13"/>
  <c r="GB50" i="13" s="1"/>
  <c r="GA51" i="13"/>
  <c r="FW51" i="13"/>
  <c r="FV51" i="13"/>
  <c r="FV50" i="13" s="1"/>
  <c r="FS51" i="13"/>
  <c r="FP51" i="13"/>
  <c r="FP50" i="13" s="1"/>
  <c r="FM51" i="13"/>
  <c r="FH51" i="13"/>
  <c r="FG51" i="13"/>
  <c r="FG50" i="13" s="1"/>
  <c r="FD51" i="13"/>
  <c r="FA51" i="13"/>
  <c r="FA50" i="13" s="1"/>
  <c r="EX51" i="13"/>
  <c r="EP51" i="13"/>
  <c r="EO51" i="13"/>
  <c r="EO50" i="13" s="1"/>
  <c r="EL51" i="13"/>
  <c r="EI51" i="13"/>
  <c r="EI50" i="13" s="1"/>
  <c r="EF51" i="13"/>
  <c r="EA51" i="13"/>
  <c r="DX51" i="13"/>
  <c r="DW51" i="13"/>
  <c r="DZ51" i="13" s="1"/>
  <c r="DT51" i="13"/>
  <c r="DQ51" i="13"/>
  <c r="EC51" i="13" s="1"/>
  <c r="DN51" i="13"/>
  <c r="DI51" i="13"/>
  <c r="DF51" i="13"/>
  <c r="DE51" i="13"/>
  <c r="DH51" i="13" s="1"/>
  <c r="DB51" i="13"/>
  <c r="CY51" i="13"/>
  <c r="DK51" i="13" s="1"/>
  <c r="CV51" i="13"/>
  <c r="CR51" i="13"/>
  <c r="CQ51" i="13"/>
  <c r="CO51" i="13"/>
  <c r="CL51" i="13"/>
  <c r="CK51" i="13"/>
  <c r="CI51" i="13"/>
  <c r="CF51" i="13"/>
  <c r="CC51" i="13"/>
  <c r="BZ51" i="13"/>
  <c r="BX51" i="13"/>
  <c r="BU51" i="13"/>
  <c r="BU50" i="13" s="1"/>
  <c r="BR51" i="13"/>
  <c r="BO51" i="13"/>
  <c r="BJ51" i="13"/>
  <c r="BL51" i="13" s="1"/>
  <c r="BI51" i="13"/>
  <c r="BA51" i="13"/>
  <c r="AX51" i="13"/>
  <c r="AZ51" i="13" s="1"/>
  <c r="AV51" i="13"/>
  <c r="AU51" i="13"/>
  <c r="AR51" i="13"/>
  <c r="AP51" i="13"/>
  <c r="AL51" i="13"/>
  <c r="AJ51" i="13"/>
  <c r="AF51" i="13"/>
  <c r="AD51" i="13"/>
  <c r="AC51" i="13"/>
  <c r="AB51" i="13"/>
  <c r="AW51" i="13" s="1"/>
  <c r="Y51" i="13"/>
  <c r="V51" i="13"/>
  <c r="V50" i="13" s="1"/>
  <c r="S51" i="13"/>
  <c r="P51" i="13"/>
  <c r="N51" i="13"/>
  <c r="AO51" i="13" s="1"/>
  <c r="M51" i="13"/>
  <c r="K51" i="13"/>
  <c r="J51" i="13"/>
  <c r="E51" i="13"/>
  <c r="B51" i="13"/>
  <c r="D51" i="13" s="1"/>
  <c r="GX50" i="13"/>
  <c r="GV50" i="13"/>
  <c r="HB50" i="13" s="1"/>
  <c r="GR50" i="13"/>
  <c r="GP50" i="13"/>
  <c r="GJ50" i="13"/>
  <c r="GI50" i="13"/>
  <c r="GH50" i="13"/>
  <c r="GN50" i="13" s="1"/>
  <c r="GG50" i="13"/>
  <c r="GF50" i="13"/>
  <c r="GL50" i="13" s="1"/>
  <c r="GD50" i="13"/>
  <c r="GC50" i="13"/>
  <c r="GA50" i="13"/>
  <c r="FZ50" i="13"/>
  <c r="FW50" i="13"/>
  <c r="FU50" i="13"/>
  <c r="FT50" i="13"/>
  <c r="FS50" i="13"/>
  <c r="FR50" i="13"/>
  <c r="FQ50" i="13"/>
  <c r="FO50" i="13"/>
  <c r="FN50" i="13"/>
  <c r="FM50" i="13"/>
  <c r="FL50" i="13"/>
  <c r="FK50" i="13"/>
  <c r="FF50" i="13"/>
  <c r="FE50" i="13"/>
  <c r="FD50" i="13"/>
  <c r="FJ50" i="13" s="1"/>
  <c r="FC50" i="13"/>
  <c r="FB50" i="13"/>
  <c r="FH50" i="13" s="1"/>
  <c r="EZ50" i="13"/>
  <c r="EY50" i="13"/>
  <c r="EX50" i="13"/>
  <c r="EW50" i="13"/>
  <c r="EV50" i="13"/>
  <c r="EN50" i="13"/>
  <c r="EM50" i="13"/>
  <c r="EL50" i="13"/>
  <c r="EK50" i="13"/>
  <c r="EJ50" i="13"/>
  <c r="EP50" i="13" s="1"/>
  <c r="EH50" i="13"/>
  <c r="EG50" i="13"/>
  <c r="EF50" i="13"/>
  <c r="EE50" i="13"/>
  <c r="ED50" i="13"/>
  <c r="DV50" i="13"/>
  <c r="DU50" i="13"/>
  <c r="DS50" i="13"/>
  <c r="DR50" i="13"/>
  <c r="DX50" i="13" s="1"/>
  <c r="DP50" i="13"/>
  <c r="DO50" i="13"/>
  <c r="DQ50" i="13" s="1"/>
  <c r="DM50" i="13"/>
  <c r="DL50" i="13"/>
  <c r="DN50" i="13" s="1"/>
  <c r="DD50" i="13"/>
  <c r="DC50" i="13"/>
  <c r="DA50" i="13"/>
  <c r="CZ50" i="13"/>
  <c r="DF50" i="13" s="1"/>
  <c r="CX50" i="13"/>
  <c r="CW50" i="13"/>
  <c r="CY50" i="13" s="1"/>
  <c r="CU50" i="13"/>
  <c r="CT50" i="13"/>
  <c r="CV50" i="13" s="1"/>
  <c r="CR50" i="13"/>
  <c r="BZ50" i="13"/>
  <c r="BW50" i="13"/>
  <c r="CO50" i="13" s="1"/>
  <c r="BV50" i="13"/>
  <c r="CQ50" i="13" s="1"/>
  <c r="BT50" i="13"/>
  <c r="BS50" i="13"/>
  <c r="BR50" i="13"/>
  <c r="BQ50" i="13"/>
  <c r="BP50" i="13"/>
  <c r="BN50" i="13"/>
  <c r="CI50" i="13" s="1"/>
  <c r="BM50" i="13"/>
  <c r="BL50" i="13"/>
  <c r="BK50" i="13"/>
  <c r="BJ50" i="13"/>
  <c r="BH50" i="13"/>
  <c r="BG50" i="13"/>
  <c r="BF50" i="13"/>
  <c r="BE50" i="13"/>
  <c r="CC50" i="13" s="1"/>
  <c r="BD50" i="13"/>
  <c r="BB50" i="13"/>
  <c r="AZ50" i="13"/>
  <c r="AY50" i="13"/>
  <c r="AX50" i="13"/>
  <c r="AV50" i="13"/>
  <c r="AJ50" i="13"/>
  <c r="AB50" i="13"/>
  <c r="AW50" i="13" s="1"/>
  <c r="AA50" i="13"/>
  <c r="Z50" i="13"/>
  <c r="AU50" i="13" s="1"/>
  <c r="X50" i="13"/>
  <c r="W50" i="13"/>
  <c r="U50" i="13"/>
  <c r="T50" i="13"/>
  <c r="R50" i="13"/>
  <c r="Q50" i="13"/>
  <c r="P50" i="13"/>
  <c r="O50" i="13"/>
  <c r="N50" i="13"/>
  <c r="L50" i="13"/>
  <c r="J50" i="13"/>
  <c r="I50" i="13"/>
  <c r="H50" i="13"/>
  <c r="F50" i="13"/>
  <c r="D50" i="13"/>
  <c r="C50" i="13"/>
  <c r="B50" i="13"/>
  <c r="HA49" i="13"/>
  <c r="GZ49" i="13"/>
  <c r="GW49" i="13"/>
  <c r="HC49" i="13" s="1"/>
  <c r="GT49" i="13"/>
  <c r="GQ49" i="13"/>
  <c r="GL49" i="13"/>
  <c r="GK49" i="13"/>
  <c r="GK47" i="13" s="1"/>
  <c r="GH49" i="13"/>
  <c r="GE49" i="13"/>
  <c r="GE47" i="13" s="1"/>
  <c r="GB49" i="13"/>
  <c r="FW49" i="13"/>
  <c r="FV49" i="13"/>
  <c r="FS49" i="13"/>
  <c r="FY49" i="13" s="1"/>
  <c r="FP49" i="13"/>
  <c r="FM49" i="13"/>
  <c r="FH49" i="13"/>
  <c r="FG49" i="13"/>
  <c r="FG47" i="13" s="1"/>
  <c r="FD49" i="13"/>
  <c r="FA49" i="13"/>
  <c r="FA47" i="13" s="1"/>
  <c r="EX49" i="13"/>
  <c r="ER49" i="13"/>
  <c r="EP49" i="13"/>
  <c r="EA49" i="13"/>
  <c r="DW49" i="13"/>
  <c r="DT49" i="13"/>
  <c r="DQ49" i="13"/>
  <c r="DN49" i="13"/>
  <c r="DI49" i="13"/>
  <c r="DF49" i="13"/>
  <c r="DE49" i="13"/>
  <c r="DB49" i="13"/>
  <c r="CY49" i="13"/>
  <c r="CV49" i="13"/>
  <c r="CR49" i="13"/>
  <c r="CQ49" i="13"/>
  <c r="CN49" i="13"/>
  <c r="CL49" i="13"/>
  <c r="CK49" i="13"/>
  <c r="CF49" i="13"/>
  <c r="BZ49" i="13"/>
  <c r="BY49" i="13"/>
  <c r="CH49" i="13" s="1"/>
  <c r="BX49" i="13"/>
  <c r="CS49" i="13" s="1"/>
  <c r="BU49" i="13"/>
  <c r="BR49" i="13"/>
  <c r="BO49" i="13"/>
  <c r="BL49" i="13"/>
  <c r="BI49" i="13"/>
  <c r="BF49" i="13"/>
  <c r="BA49" i="13"/>
  <c r="AX49" i="13"/>
  <c r="AZ49" i="13" s="1"/>
  <c r="AV49" i="13"/>
  <c r="AU49" i="13"/>
  <c r="AP49" i="13"/>
  <c r="AJ49" i="13"/>
  <c r="AD49" i="13"/>
  <c r="AD47" i="13" s="1"/>
  <c r="AC49" i="13"/>
  <c r="AB49" i="13"/>
  <c r="AW49" i="13" s="1"/>
  <c r="Y49" i="13"/>
  <c r="V49" i="13"/>
  <c r="V47" i="13" s="1"/>
  <c r="S49" i="13"/>
  <c r="P49" i="13"/>
  <c r="N49" i="13"/>
  <c r="AO49" i="13" s="1"/>
  <c r="M49" i="13"/>
  <c r="K49" i="13"/>
  <c r="J49" i="13"/>
  <c r="E49" i="13"/>
  <c r="B49" i="13"/>
  <c r="D49" i="13" s="1"/>
  <c r="HA48" i="13"/>
  <c r="GZ48" i="13"/>
  <c r="GZ47" i="13" s="1"/>
  <c r="GW48" i="13"/>
  <c r="GT48" i="13"/>
  <c r="GQ48" i="13"/>
  <c r="GL48" i="13"/>
  <c r="GK48" i="13"/>
  <c r="GH48" i="13"/>
  <c r="GN48" i="13" s="1"/>
  <c r="GE48" i="13"/>
  <c r="GB48" i="13"/>
  <c r="FW48" i="13"/>
  <c r="FV48" i="13"/>
  <c r="FV47" i="13" s="1"/>
  <c r="FS48" i="13"/>
  <c r="FP48" i="13"/>
  <c r="FM48" i="13"/>
  <c r="FH48" i="13"/>
  <c r="FG48" i="13"/>
  <c r="FD48" i="13"/>
  <c r="FJ48" i="13" s="1"/>
  <c r="FA48" i="13"/>
  <c r="EX48" i="13"/>
  <c r="ER48" i="13"/>
  <c r="EP48" i="13"/>
  <c r="EA48" i="13"/>
  <c r="DX48" i="13"/>
  <c r="DW48" i="13"/>
  <c r="DT48" i="13"/>
  <c r="DQ48" i="13"/>
  <c r="DN48" i="13"/>
  <c r="DI48" i="13"/>
  <c r="DF48" i="13"/>
  <c r="DE48" i="13"/>
  <c r="DB48" i="13"/>
  <c r="DB47" i="13" s="1"/>
  <c r="CY48" i="13"/>
  <c r="CV48" i="13"/>
  <c r="CV47" i="13" s="1"/>
  <c r="CR48" i="13"/>
  <c r="CQ48" i="13"/>
  <c r="CL48" i="13"/>
  <c r="CK48" i="13"/>
  <c r="CH48" i="13"/>
  <c r="CF48" i="13"/>
  <c r="CE48" i="13"/>
  <c r="BZ48" i="13"/>
  <c r="BZ47" i="13" s="1"/>
  <c r="BY48" i="13"/>
  <c r="CN48" i="13" s="1"/>
  <c r="BX48" i="13"/>
  <c r="CS48" i="13" s="1"/>
  <c r="BU48" i="13"/>
  <c r="BR48" i="13"/>
  <c r="BR47" i="13" s="1"/>
  <c r="BO48" i="13"/>
  <c r="BL48" i="13"/>
  <c r="BL47" i="13" s="1"/>
  <c r="BI48" i="13"/>
  <c r="BF48" i="13"/>
  <c r="CG48" i="13" s="1"/>
  <c r="BC48" i="13"/>
  <c r="AZ48" i="13"/>
  <c r="AZ47" i="13" s="1"/>
  <c r="AX48" i="13"/>
  <c r="AV48" i="13"/>
  <c r="AU48" i="13"/>
  <c r="AS48" i="13"/>
  <c r="AP48" i="13"/>
  <c r="AO48" i="13"/>
  <c r="AJ48" i="13"/>
  <c r="AI48" i="13"/>
  <c r="AG48" i="13"/>
  <c r="AD48" i="13"/>
  <c r="AM48" i="13" s="1"/>
  <c r="AC48" i="13"/>
  <c r="AB48" i="13"/>
  <c r="Y48" i="13"/>
  <c r="Y47" i="13" s="1"/>
  <c r="V48" i="13"/>
  <c r="S48" i="13"/>
  <c r="P48" i="13"/>
  <c r="M48" i="13"/>
  <c r="M47" i="13" s="1"/>
  <c r="K48" i="13"/>
  <c r="J48" i="13"/>
  <c r="J47" i="13" s="1"/>
  <c r="E48" i="13"/>
  <c r="B48" i="13"/>
  <c r="D48" i="13" s="1"/>
  <c r="D47" i="13" s="1"/>
  <c r="GY47" i="13"/>
  <c r="GX47" i="13"/>
  <c r="GV47" i="13"/>
  <c r="GU47" i="13"/>
  <c r="HA47" i="13" s="1"/>
  <c r="GT47" i="13"/>
  <c r="GS47" i="13"/>
  <c r="GR47" i="13"/>
  <c r="GP47" i="13"/>
  <c r="GO47" i="13"/>
  <c r="GO10" i="13" s="1"/>
  <c r="GJ47" i="13"/>
  <c r="GI47" i="13"/>
  <c r="GH47" i="13"/>
  <c r="GG47" i="13"/>
  <c r="GF47" i="13"/>
  <c r="GD47" i="13"/>
  <c r="GC47" i="13"/>
  <c r="GB47" i="13"/>
  <c r="GA47" i="13"/>
  <c r="FZ47" i="13"/>
  <c r="FU47" i="13"/>
  <c r="FT47" i="13"/>
  <c r="FR47" i="13"/>
  <c r="FQ47" i="13"/>
  <c r="FW47" i="13" s="1"/>
  <c r="FP47" i="13"/>
  <c r="FO47" i="13"/>
  <c r="FN47" i="13"/>
  <c r="FL47" i="13"/>
  <c r="FK47" i="13"/>
  <c r="FK10" i="13" s="1"/>
  <c r="FF47" i="13"/>
  <c r="FE47" i="13"/>
  <c r="FD47" i="13"/>
  <c r="FC47" i="13"/>
  <c r="FB47" i="13"/>
  <c r="EZ47" i="13"/>
  <c r="EY47" i="13"/>
  <c r="EX47" i="13"/>
  <c r="EW47" i="13"/>
  <c r="EV47" i="13"/>
  <c r="EO47" i="13"/>
  <c r="EN47" i="13"/>
  <c r="EM47" i="13"/>
  <c r="EL47" i="13"/>
  <c r="EK47" i="13"/>
  <c r="EJ47" i="13"/>
  <c r="ES47" i="13" s="1"/>
  <c r="EI47" i="13"/>
  <c r="EH47" i="13"/>
  <c r="EG47" i="13"/>
  <c r="EF47" i="13"/>
  <c r="EE47" i="13"/>
  <c r="ED47" i="13"/>
  <c r="DV47" i="13"/>
  <c r="DU47" i="13"/>
  <c r="DS47" i="13"/>
  <c r="DR47" i="13"/>
  <c r="DP47" i="13"/>
  <c r="DO47" i="13"/>
  <c r="DM47" i="13"/>
  <c r="DL47" i="13"/>
  <c r="DE47" i="13"/>
  <c r="DD47" i="13"/>
  <c r="DC47" i="13"/>
  <c r="DC10" i="13" s="1"/>
  <c r="DA47" i="13"/>
  <c r="CZ47" i="13"/>
  <c r="CY47" i="13"/>
  <c r="CX47" i="13"/>
  <c r="CW47" i="13"/>
  <c r="CU47" i="13"/>
  <c r="CT47" i="13"/>
  <c r="BY47" i="13"/>
  <c r="BW47" i="13"/>
  <c r="BV47" i="13"/>
  <c r="BU47" i="13"/>
  <c r="BT47" i="13"/>
  <c r="BS47" i="13"/>
  <c r="BQ47" i="13"/>
  <c r="BQ10" i="13" s="1"/>
  <c r="BP47" i="13"/>
  <c r="BO47" i="13"/>
  <c r="BN47" i="13"/>
  <c r="BM47" i="13"/>
  <c r="CH47" i="13" s="1"/>
  <c r="BK47" i="13"/>
  <c r="BJ47" i="13"/>
  <c r="BI47" i="13"/>
  <c r="BH47" i="13"/>
  <c r="BG47" i="13"/>
  <c r="BE47" i="13"/>
  <c r="BE10" i="13" s="1"/>
  <c r="BD47" i="13"/>
  <c r="BB47" i="13"/>
  <c r="CF47" i="13" s="1"/>
  <c r="AY47" i="13"/>
  <c r="AX47" i="13"/>
  <c r="AB47" i="13"/>
  <c r="AA47" i="13"/>
  <c r="Z47" i="13"/>
  <c r="X47" i="13"/>
  <c r="AV47" i="13" s="1"/>
  <c r="W47" i="13"/>
  <c r="U47" i="13"/>
  <c r="T47" i="13"/>
  <c r="R47" i="13"/>
  <c r="AP47" i="13" s="1"/>
  <c r="Q47" i="13"/>
  <c r="P47" i="13"/>
  <c r="O47" i="13"/>
  <c r="N47" i="13"/>
  <c r="L47" i="13"/>
  <c r="K47" i="13"/>
  <c r="I47" i="13"/>
  <c r="I10" i="13" s="1"/>
  <c r="H47" i="13"/>
  <c r="F47" i="13"/>
  <c r="AJ47" i="13" s="1"/>
  <c r="C47" i="13"/>
  <c r="B47" i="13"/>
  <c r="HA46" i="13"/>
  <c r="GZ46" i="13"/>
  <c r="GW46" i="13"/>
  <c r="GT46" i="13"/>
  <c r="GQ46" i="13"/>
  <c r="GL46" i="13"/>
  <c r="GK46" i="13"/>
  <c r="GH46" i="13"/>
  <c r="GN46" i="13" s="1"/>
  <c r="GE46" i="13"/>
  <c r="GB46" i="13"/>
  <c r="FW46" i="13"/>
  <c r="FV46" i="13"/>
  <c r="FS46" i="13"/>
  <c r="FP46" i="13"/>
  <c r="FM46" i="13"/>
  <c r="FH46" i="13"/>
  <c r="FG46" i="13"/>
  <c r="FD46" i="13"/>
  <c r="FJ46" i="13" s="1"/>
  <c r="FA46" i="13"/>
  <c r="EX46" i="13"/>
  <c r="EP46" i="13"/>
  <c r="EO46" i="13"/>
  <c r="EL46" i="13"/>
  <c r="EI46" i="13"/>
  <c r="EF46" i="13"/>
  <c r="EA46" i="13"/>
  <c r="DX46" i="13"/>
  <c r="DW46" i="13"/>
  <c r="DT46" i="13"/>
  <c r="DQ46" i="13"/>
  <c r="DN46" i="13"/>
  <c r="DI46" i="13"/>
  <c r="DF46" i="13"/>
  <c r="DE46" i="13"/>
  <c r="DB46" i="13"/>
  <c r="CY46" i="13"/>
  <c r="CV46" i="13"/>
  <c r="CR46" i="13"/>
  <c r="CQ46" i="13"/>
  <c r="CN46" i="13"/>
  <c r="CL46" i="13"/>
  <c r="CK46" i="13"/>
  <c r="CF46" i="13"/>
  <c r="BZ46" i="13"/>
  <c r="BY46" i="13"/>
  <c r="BX46" i="13"/>
  <c r="CS46" i="13" s="1"/>
  <c r="BU46" i="13"/>
  <c r="BR46" i="13"/>
  <c r="BO46" i="13"/>
  <c r="BL46" i="13"/>
  <c r="BI46" i="13"/>
  <c r="BF46" i="13"/>
  <c r="BA46" i="13"/>
  <c r="AX46" i="13"/>
  <c r="AZ46" i="13" s="1"/>
  <c r="AV46" i="13"/>
  <c r="AU46" i="13"/>
  <c r="AP46" i="13"/>
  <c r="AO46" i="13"/>
  <c r="AJ46" i="13"/>
  <c r="AD46" i="13"/>
  <c r="AC46" i="13"/>
  <c r="AB46" i="13"/>
  <c r="Y46" i="13"/>
  <c r="V46" i="13"/>
  <c r="S46" i="13"/>
  <c r="AQ46" i="13" s="1"/>
  <c r="P46" i="13"/>
  <c r="M46" i="13"/>
  <c r="J46" i="13"/>
  <c r="E46" i="13"/>
  <c r="B46" i="13"/>
  <c r="D46" i="13" s="1"/>
  <c r="CR45" i="13"/>
  <c r="CQ45" i="13"/>
  <c r="CN45" i="13"/>
  <c r="CL45" i="13"/>
  <c r="CK45" i="13"/>
  <c r="CF45" i="13"/>
  <c r="CE45" i="13"/>
  <c r="BZ45" i="13"/>
  <c r="BY45" i="13"/>
  <c r="CH45" i="13" s="1"/>
  <c r="BU45" i="13"/>
  <c r="CS45" i="13" s="1"/>
  <c r="BR45" i="13"/>
  <c r="BL45" i="13"/>
  <c r="CM45" i="13" s="1"/>
  <c r="BI45" i="13"/>
  <c r="BF45" i="13"/>
  <c r="BC45" i="13"/>
  <c r="AZ45" i="13"/>
  <c r="AV45" i="13"/>
  <c r="AP45" i="13"/>
  <c r="AJ45" i="13"/>
  <c r="AD45" i="13"/>
  <c r="AC45" i="13"/>
  <c r="AR45" i="13" s="1"/>
  <c r="AB45" i="13"/>
  <c r="W45" i="13"/>
  <c r="T45" i="13"/>
  <c r="V45" i="13" s="1"/>
  <c r="S45" i="13"/>
  <c r="P45" i="13"/>
  <c r="N45" i="13"/>
  <c r="AO45" i="13" s="1"/>
  <c r="M45" i="13"/>
  <c r="K45" i="13"/>
  <c r="G45" i="13"/>
  <c r="AK45" i="13" s="1"/>
  <c r="E45" i="13"/>
  <c r="AI45" i="13" s="1"/>
  <c r="D45" i="13"/>
  <c r="B45" i="13"/>
  <c r="HA44" i="13"/>
  <c r="GZ44" i="13"/>
  <c r="GW44" i="13"/>
  <c r="GT44" i="13"/>
  <c r="GQ44" i="13"/>
  <c r="GL44" i="13"/>
  <c r="GK44" i="13"/>
  <c r="GN44" i="13" s="1"/>
  <c r="GH44" i="13"/>
  <c r="GE44" i="13"/>
  <c r="GB44" i="13"/>
  <c r="FW44" i="13"/>
  <c r="FV44" i="13"/>
  <c r="FS44" i="13"/>
  <c r="FP44" i="13"/>
  <c r="FM44" i="13"/>
  <c r="FH44" i="13"/>
  <c r="FG44" i="13"/>
  <c r="FJ44" i="13" s="1"/>
  <c r="FD44" i="13"/>
  <c r="FA44" i="13"/>
  <c r="EX44" i="13"/>
  <c r="EP44" i="13"/>
  <c r="EO44" i="13"/>
  <c r="EL44" i="13"/>
  <c r="EI44" i="13"/>
  <c r="EF44" i="13"/>
  <c r="EA44" i="13"/>
  <c r="DX44" i="13"/>
  <c r="DW44" i="13"/>
  <c r="DT44" i="13"/>
  <c r="DQ44" i="13"/>
  <c r="DN44" i="13"/>
  <c r="DI44" i="13"/>
  <c r="DF44" i="13"/>
  <c r="DE44" i="13"/>
  <c r="DB44" i="13"/>
  <c r="CY44" i="13"/>
  <c r="CV44" i="13"/>
  <c r="CR44" i="13"/>
  <c r="CQ44" i="13"/>
  <c r="CL44" i="13"/>
  <c r="CK44" i="13"/>
  <c r="CF44" i="13"/>
  <c r="CE44" i="13"/>
  <c r="BZ44" i="13"/>
  <c r="BY44" i="13"/>
  <c r="BX44" i="13"/>
  <c r="BU44" i="13"/>
  <c r="BS44" i="13"/>
  <c r="BR44" i="13"/>
  <c r="BP44" i="13"/>
  <c r="BO44" i="13"/>
  <c r="BJ44" i="13"/>
  <c r="BL44" i="13" s="1"/>
  <c r="BG44" i="13"/>
  <c r="BI44" i="13" s="1"/>
  <c r="BF44" i="13"/>
  <c r="BC44" i="13"/>
  <c r="BA44" i="13"/>
  <c r="AZ44" i="13"/>
  <c r="AX44" i="13"/>
  <c r="AV44" i="13"/>
  <c r="AU44" i="13"/>
  <c r="AP44" i="13"/>
  <c r="AO44" i="13"/>
  <c r="AJ44" i="13"/>
  <c r="AI44" i="13"/>
  <c r="AD44" i="13"/>
  <c r="AC44" i="13"/>
  <c r="AB44" i="13"/>
  <c r="Y44" i="13"/>
  <c r="W44" i="13"/>
  <c r="V44" i="13"/>
  <c r="T44" i="13"/>
  <c r="S44" i="13"/>
  <c r="N44" i="13"/>
  <c r="P44" i="13" s="1"/>
  <c r="K44" i="13"/>
  <c r="M44" i="13" s="1"/>
  <c r="J44" i="13"/>
  <c r="G44" i="13"/>
  <c r="E44" i="13"/>
  <c r="D44" i="13"/>
  <c r="B44" i="13"/>
  <c r="HA43" i="13"/>
  <c r="GZ43" i="13"/>
  <c r="HC43" i="13" s="1"/>
  <c r="GW43" i="13"/>
  <c r="GT43" i="13"/>
  <c r="GQ43" i="13"/>
  <c r="GL43" i="13"/>
  <c r="GK43" i="13"/>
  <c r="GH43" i="13"/>
  <c r="GE43" i="13"/>
  <c r="GB43" i="13"/>
  <c r="FW43" i="13"/>
  <c r="FV43" i="13"/>
  <c r="FY43" i="13" s="1"/>
  <c r="FS43" i="13"/>
  <c r="FP43" i="13"/>
  <c r="FM43" i="13"/>
  <c r="FH43" i="13"/>
  <c r="FG43" i="13"/>
  <c r="FD43" i="13"/>
  <c r="FA43" i="13"/>
  <c r="EX43" i="13"/>
  <c r="EP43" i="13"/>
  <c r="EO43" i="13"/>
  <c r="ER43" i="13" s="1"/>
  <c r="EL43" i="13"/>
  <c r="EI43" i="13"/>
  <c r="EF43" i="13"/>
  <c r="EA43" i="13"/>
  <c r="DX43" i="13"/>
  <c r="DW43" i="13"/>
  <c r="DZ43" i="13" s="1"/>
  <c r="DT43" i="13"/>
  <c r="DQ43" i="13"/>
  <c r="EC43" i="13" s="1"/>
  <c r="DN43" i="13"/>
  <c r="DI43" i="13"/>
  <c r="DF43" i="13"/>
  <c r="DE43" i="13"/>
  <c r="DH43" i="13" s="1"/>
  <c r="DB43" i="13"/>
  <c r="CY43" i="13"/>
  <c r="DK43" i="13" s="1"/>
  <c r="CV43" i="13"/>
  <c r="CR43" i="13"/>
  <c r="CQ43" i="13"/>
  <c r="CO43" i="13"/>
  <c r="CL43" i="13"/>
  <c r="CK43" i="13"/>
  <c r="CF43" i="13"/>
  <c r="CE43" i="13"/>
  <c r="CC43" i="13"/>
  <c r="BZ43" i="13"/>
  <c r="CI43" i="13" s="1"/>
  <c r="BY43" i="13"/>
  <c r="BX43" i="13"/>
  <c r="BU43" i="13"/>
  <c r="CS43" i="13" s="1"/>
  <c r="BR43" i="13"/>
  <c r="BO43" i="13"/>
  <c r="BL43" i="13"/>
  <c r="BI43" i="13"/>
  <c r="BF43" i="13"/>
  <c r="BC43" i="13"/>
  <c r="CG43" i="13" s="1"/>
  <c r="AZ43" i="13"/>
  <c r="AV43" i="13"/>
  <c r="AU43" i="13"/>
  <c r="AS43" i="13"/>
  <c r="AP43" i="13"/>
  <c r="AO43" i="13"/>
  <c r="AJ43" i="13"/>
  <c r="AI43" i="13"/>
  <c r="AG43" i="13"/>
  <c r="AD43" i="13"/>
  <c r="AM43" i="13" s="1"/>
  <c r="AC43" i="13"/>
  <c r="AB43" i="13"/>
  <c r="Y43" i="13"/>
  <c r="AW43" i="13" s="1"/>
  <c r="V43" i="13"/>
  <c r="S43" i="13"/>
  <c r="N43" i="13"/>
  <c r="K43" i="13"/>
  <c r="M43" i="13" s="1"/>
  <c r="J43" i="13"/>
  <c r="G43" i="13"/>
  <c r="AK43" i="13" s="1"/>
  <c r="E43" i="13"/>
  <c r="D43" i="13"/>
  <c r="B43" i="13"/>
  <c r="EA42" i="13"/>
  <c r="DX42" i="13"/>
  <c r="DW42" i="13"/>
  <c r="DZ42" i="13" s="1"/>
  <c r="DT42" i="13"/>
  <c r="DQ42" i="13"/>
  <c r="EC42" i="13" s="1"/>
  <c r="DN42" i="13"/>
  <c r="DE42" i="13"/>
  <c r="DB42" i="13"/>
  <c r="CY42" i="13"/>
  <c r="CV42" i="13"/>
  <c r="CR42" i="13"/>
  <c r="CQ42" i="13"/>
  <c r="CO42" i="13"/>
  <c r="CL42" i="13"/>
  <c r="CK42" i="13"/>
  <c r="CF42" i="13"/>
  <c r="CE42" i="13"/>
  <c r="CC42" i="13"/>
  <c r="BZ42" i="13"/>
  <c r="CI42" i="13" s="1"/>
  <c r="BY42" i="13"/>
  <c r="BX42" i="13"/>
  <c r="BU42" i="13"/>
  <c r="CS42" i="13" s="1"/>
  <c r="BR42" i="13"/>
  <c r="BO42" i="13"/>
  <c r="BJ42" i="13"/>
  <c r="BL42" i="13" s="1"/>
  <c r="BG42" i="13"/>
  <c r="BI42" i="13" s="1"/>
  <c r="BF42" i="13"/>
  <c r="BC42" i="13"/>
  <c r="CG42" i="13" s="1"/>
  <c r="BA42" i="13"/>
  <c r="AZ42" i="13"/>
  <c r="AX42" i="13"/>
  <c r="AV42" i="13"/>
  <c r="AU42" i="13"/>
  <c r="AS42" i="13"/>
  <c r="AP42" i="13"/>
  <c r="AO42" i="13"/>
  <c r="AJ42" i="13"/>
  <c r="AI42" i="13"/>
  <c r="AG42" i="13"/>
  <c r="AD42" i="13"/>
  <c r="AM42" i="13" s="1"/>
  <c r="AC42" i="13"/>
  <c r="AB42" i="13"/>
  <c r="Y42" i="13"/>
  <c r="AW42" i="13" s="1"/>
  <c r="V42" i="13"/>
  <c r="S42" i="13"/>
  <c r="P42" i="13"/>
  <c r="M42" i="13"/>
  <c r="J42" i="13"/>
  <c r="G42" i="13"/>
  <c r="AK42" i="13" s="1"/>
  <c r="E42" i="13"/>
  <c r="D42" i="13"/>
  <c r="B42" i="13"/>
  <c r="HA41" i="13"/>
  <c r="GZ41" i="13"/>
  <c r="GW41" i="13"/>
  <c r="GT41" i="13"/>
  <c r="GQ41" i="13"/>
  <c r="GL41" i="13"/>
  <c r="GK41" i="13"/>
  <c r="GN41" i="13" s="1"/>
  <c r="GH41" i="13"/>
  <c r="GE41" i="13"/>
  <c r="GB41" i="13"/>
  <c r="FW41" i="13"/>
  <c r="FV41" i="13"/>
  <c r="FS41" i="13"/>
  <c r="FP41" i="13"/>
  <c r="FM41" i="13"/>
  <c r="FH41" i="13"/>
  <c r="FG41" i="13"/>
  <c r="FJ41" i="13" s="1"/>
  <c r="FD41" i="13"/>
  <c r="FA41" i="13"/>
  <c r="EX41" i="13"/>
  <c r="EP41" i="13"/>
  <c r="EO41" i="13"/>
  <c r="EL41" i="13"/>
  <c r="EI41" i="13"/>
  <c r="EF41" i="13"/>
  <c r="EA41" i="13"/>
  <c r="DX41" i="13"/>
  <c r="DW41" i="13"/>
  <c r="DT41" i="13"/>
  <c r="DQ41" i="13"/>
  <c r="DN41" i="13"/>
  <c r="DI41" i="13"/>
  <c r="DF41" i="13"/>
  <c r="DE41" i="13"/>
  <c r="DB41" i="13"/>
  <c r="CY41" i="13"/>
  <c r="CV41" i="13"/>
  <c r="CR41" i="13"/>
  <c r="CQ41" i="13"/>
  <c r="CL41" i="13"/>
  <c r="CK41" i="13"/>
  <c r="CF41" i="13"/>
  <c r="CE41" i="13"/>
  <c r="BZ41" i="13"/>
  <c r="BY41" i="13"/>
  <c r="BX41" i="13"/>
  <c r="BU41" i="13"/>
  <c r="BR41" i="13"/>
  <c r="BO41" i="13"/>
  <c r="BL41" i="13"/>
  <c r="BI41" i="13"/>
  <c r="BF41" i="13"/>
  <c r="BC41" i="13"/>
  <c r="BA41" i="13"/>
  <c r="AZ41" i="13"/>
  <c r="AX41" i="13"/>
  <c r="AV41" i="13"/>
  <c r="AU41" i="13"/>
  <c r="AP41" i="13"/>
  <c r="AO41" i="13"/>
  <c r="AJ41" i="13"/>
  <c r="AI41" i="13"/>
  <c r="AD41" i="13"/>
  <c r="AC41" i="13"/>
  <c r="AB41" i="13"/>
  <c r="Y41" i="13"/>
  <c r="V41" i="13"/>
  <c r="S41" i="13"/>
  <c r="P41" i="13"/>
  <c r="M41" i="13"/>
  <c r="J41" i="13"/>
  <c r="G41" i="13"/>
  <c r="E41" i="13"/>
  <c r="D41" i="13"/>
  <c r="B41" i="13"/>
  <c r="GL40" i="13"/>
  <c r="GK40" i="13"/>
  <c r="GN40" i="13" s="1"/>
  <c r="GH40" i="13"/>
  <c r="GE40" i="13"/>
  <c r="GB40" i="13"/>
  <c r="FW40" i="13"/>
  <c r="FV40" i="13"/>
  <c r="FS40" i="13"/>
  <c r="FP40" i="13"/>
  <c r="FM40" i="13"/>
  <c r="FH40" i="13"/>
  <c r="FG40" i="13"/>
  <c r="FJ40" i="13" s="1"/>
  <c r="FD40" i="13"/>
  <c r="FA40" i="13"/>
  <c r="EX40" i="13"/>
  <c r="EP40" i="13"/>
  <c r="EO40" i="13"/>
  <c r="EL40" i="13"/>
  <c r="EI40" i="13"/>
  <c r="EF40" i="13"/>
  <c r="EA40" i="13"/>
  <c r="DX40" i="13"/>
  <c r="DW40" i="13"/>
  <c r="DT40" i="13"/>
  <c r="DQ40" i="13"/>
  <c r="DN40" i="13"/>
  <c r="DI40" i="13"/>
  <c r="DF40" i="13"/>
  <c r="DE40" i="13"/>
  <c r="DB40" i="13"/>
  <c r="CY40" i="13"/>
  <c r="CV40" i="13"/>
  <c r="CR40" i="13"/>
  <c r="CQ40" i="13"/>
  <c r="CL40" i="13"/>
  <c r="CK40" i="13"/>
  <c r="CF40" i="13"/>
  <c r="CE40" i="13"/>
  <c r="BZ40" i="13"/>
  <c r="BY40" i="13"/>
  <c r="BX40" i="13"/>
  <c r="BU40" i="13"/>
  <c r="BS40" i="13"/>
  <c r="BR40" i="13"/>
  <c r="BP40" i="13"/>
  <c r="BO40" i="13"/>
  <c r="BL40" i="13"/>
  <c r="BI40" i="13"/>
  <c r="BF40" i="13"/>
  <c r="BC40" i="13"/>
  <c r="BA40" i="13"/>
  <c r="AZ40" i="13"/>
  <c r="AX40" i="13"/>
  <c r="AV40" i="13"/>
  <c r="AU40" i="13"/>
  <c r="AP40" i="13"/>
  <c r="AO40" i="13"/>
  <c r="AJ40" i="13"/>
  <c r="AI40" i="13"/>
  <c r="AD40" i="13"/>
  <c r="AC40" i="13"/>
  <c r="AB40" i="13"/>
  <c r="Y40" i="13"/>
  <c r="V40" i="13"/>
  <c r="S40" i="13"/>
  <c r="P40" i="13"/>
  <c r="M40" i="13"/>
  <c r="J40" i="13"/>
  <c r="G40" i="13"/>
  <c r="E40" i="13"/>
  <c r="D40" i="13"/>
  <c r="B40" i="13"/>
  <c r="HA39" i="13"/>
  <c r="GZ39" i="13"/>
  <c r="GW39" i="13"/>
  <c r="GT39" i="13"/>
  <c r="GQ39" i="13"/>
  <c r="GL39" i="13"/>
  <c r="GK39" i="13"/>
  <c r="GH39" i="13"/>
  <c r="GE39" i="13"/>
  <c r="GB39" i="13"/>
  <c r="FW39" i="13"/>
  <c r="FV39" i="13"/>
  <c r="FS39" i="13"/>
  <c r="FP39" i="13"/>
  <c r="FM39" i="13"/>
  <c r="FH39" i="13"/>
  <c r="FG39" i="13"/>
  <c r="FD39" i="13"/>
  <c r="FA39" i="13"/>
  <c r="EX39" i="13"/>
  <c r="EP39" i="13"/>
  <c r="EO39" i="13"/>
  <c r="ER39" i="13" s="1"/>
  <c r="EL39" i="13"/>
  <c r="EI39" i="13"/>
  <c r="EF39" i="13"/>
  <c r="EA39" i="13"/>
  <c r="DX39" i="13"/>
  <c r="DW39" i="13"/>
  <c r="DZ39" i="13" s="1"/>
  <c r="DT39" i="13"/>
  <c r="DQ39" i="13"/>
  <c r="EC39" i="13" s="1"/>
  <c r="DN39" i="13"/>
  <c r="DI39" i="13"/>
  <c r="DF39" i="13"/>
  <c r="DE39" i="13"/>
  <c r="DH39" i="13" s="1"/>
  <c r="DB39" i="13"/>
  <c r="CY39" i="13"/>
  <c r="DK39" i="13" s="1"/>
  <c r="CV39" i="13"/>
  <c r="CR39" i="13"/>
  <c r="CQ39" i="13"/>
  <c r="CO39" i="13"/>
  <c r="CL39" i="13"/>
  <c r="CK39" i="13"/>
  <c r="CF39" i="13"/>
  <c r="CE39" i="13"/>
  <c r="CC39" i="13"/>
  <c r="BZ39" i="13"/>
  <c r="CI39" i="13" s="1"/>
  <c r="BY39" i="13"/>
  <c r="BX39" i="13"/>
  <c r="BU39" i="13"/>
  <c r="CS39" i="13" s="1"/>
  <c r="BS39" i="13"/>
  <c r="BR39" i="13"/>
  <c r="BO39" i="13"/>
  <c r="BL39" i="13"/>
  <c r="CM39" i="13" s="1"/>
  <c r="BI39" i="13"/>
  <c r="BF39" i="13"/>
  <c r="BC39" i="13"/>
  <c r="AZ39" i="13"/>
  <c r="AV39" i="13"/>
  <c r="AU39" i="13"/>
  <c r="AP39" i="13"/>
  <c r="AJ39" i="13"/>
  <c r="AI39" i="13"/>
  <c r="AD39" i="13"/>
  <c r="AC39" i="13"/>
  <c r="AB39" i="13"/>
  <c r="Y39" i="13"/>
  <c r="V39" i="13"/>
  <c r="S39" i="13"/>
  <c r="P39" i="13"/>
  <c r="N39" i="13"/>
  <c r="AO39" i="13" s="1"/>
  <c r="M39" i="13"/>
  <c r="K39" i="13"/>
  <c r="J39" i="13"/>
  <c r="AK39" i="13" s="1"/>
  <c r="G39" i="13"/>
  <c r="D39" i="13"/>
  <c r="HA38" i="13"/>
  <c r="GZ38" i="13"/>
  <c r="GW38" i="13"/>
  <c r="GT38" i="13"/>
  <c r="GQ38" i="13"/>
  <c r="GL38" i="13"/>
  <c r="GK38" i="13"/>
  <c r="GH38" i="13"/>
  <c r="GN38" i="13" s="1"/>
  <c r="GE38" i="13"/>
  <c r="GB38" i="13"/>
  <c r="FW38" i="13"/>
  <c r="FV38" i="13"/>
  <c r="FS38" i="13"/>
  <c r="FP38" i="13"/>
  <c r="FP36" i="13" s="1"/>
  <c r="FM38" i="13"/>
  <c r="FH38" i="13"/>
  <c r="FG38" i="13"/>
  <c r="FD38" i="13"/>
  <c r="FJ38" i="13" s="1"/>
  <c r="FA38" i="13"/>
  <c r="EX38" i="13"/>
  <c r="EP38" i="13"/>
  <c r="EO38" i="13"/>
  <c r="EL38" i="13"/>
  <c r="EI38" i="13"/>
  <c r="EF38" i="13"/>
  <c r="EA38" i="13"/>
  <c r="DX38" i="13"/>
  <c r="DW38" i="13"/>
  <c r="DT38" i="13"/>
  <c r="DQ38" i="13"/>
  <c r="DN38" i="13"/>
  <c r="DI38" i="13"/>
  <c r="DF38" i="13"/>
  <c r="DE38" i="13"/>
  <c r="DB38" i="13"/>
  <c r="CY38" i="13"/>
  <c r="CV38" i="13"/>
  <c r="CR38" i="13"/>
  <c r="CQ38" i="13"/>
  <c r="CN38" i="13"/>
  <c r="CL38" i="13"/>
  <c r="CK38" i="13"/>
  <c r="CF38" i="13"/>
  <c r="BZ38" i="13"/>
  <c r="BY38" i="13"/>
  <c r="BX38" i="13"/>
  <c r="BU38" i="13"/>
  <c r="BR38" i="13"/>
  <c r="BO38" i="13"/>
  <c r="BL38" i="13"/>
  <c r="BI38" i="13"/>
  <c r="BF38" i="13"/>
  <c r="BA38" i="13"/>
  <c r="AX38" i="13"/>
  <c r="AV38" i="13"/>
  <c r="AR38" i="13"/>
  <c r="AP38" i="13"/>
  <c r="AO38" i="13"/>
  <c r="AJ38" i="13"/>
  <c r="AD38" i="13"/>
  <c r="AC38" i="13"/>
  <c r="AL38" i="13" s="1"/>
  <c r="AB38" i="13"/>
  <c r="W38" i="13"/>
  <c r="T38" i="13"/>
  <c r="S38" i="13"/>
  <c r="P38" i="13"/>
  <c r="M38" i="13"/>
  <c r="J38" i="13"/>
  <c r="E38" i="13"/>
  <c r="B38" i="13"/>
  <c r="GL37" i="13"/>
  <c r="GK37" i="13"/>
  <c r="GK36" i="13" s="1"/>
  <c r="GH37" i="13"/>
  <c r="GE37" i="13"/>
  <c r="GB37" i="13"/>
  <c r="FW37" i="13"/>
  <c r="FV37" i="13"/>
  <c r="FS37" i="13"/>
  <c r="FP37" i="13"/>
  <c r="FM37" i="13"/>
  <c r="FM36" i="13" s="1"/>
  <c r="FH37" i="13"/>
  <c r="FG37" i="13"/>
  <c r="FG36" i="13" s="1"/>
  <c r="FD37" i="13"/>
  <c r="FA37" i="13"/>
  <c r="EX37" i="13"/>
  <c r="ER37" i="13"/>
  <c r="EP37" i="13"/>
  <c r="EA37" i="13"/>
  <c r="DW37" i="13"/>
  <c r="DT37" i="13"/>
  <c r="EC37" i="13" s="1"/>
  <c r="DQ37" i="13"/>
  <c r="DI37" i="13"/>
  <c r="DF37" i="13"/>
  <c r="DE37" i="13"/>
  <c r="DH37" i="13" s="1"/>
  <c r="DB37" i="13"/>
  <c r="CY37" i="13"/>
  <c r="DK37" i="13" s="1"/>
  <c r="CV37" i="13"/>
  <c r="CR37" i="13"/>
  <c r="CQ37" i="13"/>
  <c r="CO37" i="13"/>
  <c r="CL37" i="13"/>
  <c r="CK37" i="13"/>
  <c r="CF37" i="13"/>
  <c r="CE37" i="13"/>
  <c r="CC37" i="13"/>
  <c r="BZ37" i="13"/>
  <c r="CI37" i="13" s="1"/>
  <c r="BY37" i="13"/>
  <c r="BY36" i="13" s="1"/>
  <c r="BX37" i="13"/>
  <c r="BU37" i="13"/>
  <c r="BU36" i="13" s="1"/>
  <c r="BS37" i="13"/>
  <c r="BR37" i="13"/>
  <c r="BP37" i="13"/>
  <c r="BO37" i="13"/>
  <c r="BJ37" i="13"/>
  <c r="BG37" i="13"/>
  <c r="BI37" i="13" s="1"/>
  <c r="BF37" i="13"/>
  <c r="BC37" i="13"/>
  <c r="BA37" i="13"/>
  <c r="AZ37" i="13"/>
  <c r="AX37" i="13"/>
  <c r="AV37" i="13"/>
  <c r="AU37" i="13"/>
  <c r="AS37" i="13"/>
  <c r="AP37" i="13"/>
  <c r="AO37" i="13"/>
  <c r="AJ37" i="13"/>
  <c r="AI37" i="13"/>
  <c r="AG37" i="13"/>
  <c r="AD37" i="13"/>
  <c r="AM37" i="13" s="1"/>
  <c r="AC37" i="13"/>
  <c r="AB37" i="13"/>
  <c r="Y37" i="13"/>
  <c r="AW37" i="13" s="1"/>
  <c r="V37" i="13"/>
  <c r="S37" i="13"/>
  <c r="S36" i="13" s="1"/>
  <c r="P37" i="13"/>
  <c r="M37" i="13"/>
  <c r="M36" i="13" s="1"/>
  <c r="J37" i="13"/>
  <c r="G37" i="13"/>
  <c r="D37" i="13"/>
  <c r="GY36" i="13"/>
  <c r="GX36" i="13"/>
  <c r="GV36" i="13"/>
  <c r="GU36" i="13"/>
  <c r="HA36" i="13" s="1"/>
  <c r="GT36" i="13"/>
  <c r="GS36" i="13"/>
  <c r="GR36" i="13"/>
  <c r="GP36" i="13"/>
  <c r="GO36" i="13"/>
  <c r="GJ36" i="13"/>
  <c r="GI36" i="13"/>
  <c r="GG36" i="13"/>
  <c r="GF36" i="13"/>
  <c r="GL36" i="13" s="1"/>
  <c r="GD36" i="13"/>
  <c r="GC36" i="13"/>
  <c r="GA36" i="13"/>
  <c r="FZ36" i="13"/>
  <c r="FU36" i="13"/>
  <c r="FT36" i="13"/>
  <c r="FR36" i="13"/>
  <c r="FQ36" i="13"/>
  <c r="FW36" i="13" s="1"/>
  <c r="FO36" i="13"/>
  <c r="FN36" i="13"/>
  <c r="FL36" i="13"/>
  <c r="FK36" i="13"/>
  <c r="FF36" i="13"/>
  <c r="FE36" i="13"/>
  <c r="FC36" i="13"/>
  <c r="FB36" i="13"/>
  <c r="FH36" i="13" s="1"/>
  <c r="EZ36" i="13"/>
  <c r="EY36" i="13"/>
  <c r="EW36" i="13"/>
  <c r="EV36" i="13"/>
  <c r="EO36" i="13"/>
  <c r="EN36" i="13"/>
  <c r="EM36" i="13"/>
  <c r="EK36" i="13"/>
  <c r="EJ36" i="13"/>
  <c r="ES36" i="13" s="1"/>
  <c r="EH36" i="13"/>
  <c r="EG36" i="13"/>
  <c r="EE36" i="13"/>
  <c r="ED36" i="13"/>
  <c r="DV36" i="13"/>
  <c r="DU36" i="13"/>
  <c r="DW36" i="13" s="1"/>
  <c r="DS36" i="13"/>
  <c r="DR36" i="13"/>
  <c r="DP36" i="13"/>
  <c r="DO36" i="13"/>
  <c r="DQ36" i="13" s="1"/>
  <c r="DM36" i="13"/>
  <c r="DL36" i="13"/>
  <c r="DD36" i="13"/>
  <c r="DC36" i="13"/>
  <c r="DE36" i="13" s="1"/>
  <c r="DA36" i="13"/>
  <c r="CZ36" i="13"/>
  <c r="CX36" i="13"/>
  <c r="CW36" i="13"/>
  <c r="CY36" i="13" s="1"/>
  <c r="CU36" i="13"/>
  <c r="CT36" i="13"/>
  <c r="BW36" i="13"/>
  <c r="BV36" i="13"/>
  <c r="BT36" i="13"/>
  <c r="BS36" i="13"/>
  <c r="CQ36" i="13" s="1"/>
  <c r="BQ36" i="13"/>
  <c r="BP36" i="13"/>
  <c r="BO36" i="13"/>
  <c r="BN36" i="13"/>
  <c r="BM36" i="13"/>
  <c r="CH36" i="13" s="1"/>
  <c r="BK36" i="13"/>
  <c r="BI36" i="13"/>
  <c r="BH36" i="13"/>
  <c r="BG36" i="13"/>
  <c r="BE36" i="13"/>
  <c r="BD36" i="13"/>
  <c r="CB36" i="13" s="1"/>
  <c r="BB36" i="13"/>
  <c r="AY36" i="13"/>
  <c r="AA36" i="13"/>
  <c r="Z36" i="13"/>
  <c r="X36" i="13"/>
  <c r="W36" i="13"/>
  <c r="AU36" i="13" s="1"/>
  <c r="U36" i="13"/>
  <c r="R36" i="13"/>
  <c r="Q36" i="13"/>
  <c r="O36" i="13"/>
  <c r="L36" i="13"/>
  <c r="K36" i="13"/>
  <c r="I36" i="13"/>
  <c r="H36" i="13"/>
  <c r="F36" i="13"/>
  <c r="C36" i="13"/>
  <c r="CR35" i="13"/>
  <c r="CQ35" i="13"/>
  <c r="CL35" i="13"/>
  <c r="CF35" i="13"/>
  <c r="CE35" i="13"/>
  <c r="CC35" i="13"/>
  <c r="BZ35" i="13"/>
  <c r="CO35" i="13" s="1"/>
  <c r="BY35" i="13"/>
  <c r="BX35" i="13"/>
  <c r="BU35" i="13"/>
  <c r="CS35" i="13" s="1"/>
  <c r="BS35" i="13"/>
  <c r="BR35" i="13"/>
  <c r="BP35" i="13"/>
  <c r="BO35" i="13"/>
  <c r="BO33" i="13" s="1"/>
  <c r="BJ35" i="13"/>
  <c r="BL35" i="13" s="1"/>
  <c r="BG35" i="13"/>
  <c r="BI35" i="13" s="1"/>
  <c r="BI33" i="13" s="1"/>
  <c r="BF35" i="13"/>
  <c r="BC35" i="13"/>
  <c r="BA35" i="13"/>
  <c r="AY35" i="13"/>
  <c r="AX35" i="13"/>
  <c r="AX33" i="13" s="1"/>
  <c r="AV35" i="13"/>
  <c r="AP35" i="13"/>
  <c r="AJ35" i="13"/>
  <c r="AD35" i="13"/>
  <c r="AC35" i="13"/>
  <c r="AB35" i="13"/>
  <c r="W35" i="13"/>
  <c r="T35" i="13"/>
  <c r="S35" i="13"/>
  <c r="P35" i="13"/>
  <c r="N35" i="13"/>
  <c r="AO35" i="13" s="1"/>
  <c r="L35" i="13"/>
  <c r="K35" i="13"/>
  <c r="M35" i="13" s="1"/>
  <c r="J35" i="13"/>
  <c r="G35" i="13"/>
  <c r="E35" i="13"/>
  <c r="AI35" i="13" s="1"/>
  <c r="D35" i="13"/>
  <c r="B35" i="13"/>
  <c r="GZ34" i="13"/>
  <c r="GX34" i="13"/>
  <c r="GW34" i="13"/>
  <c r="GW33" i="13" s="1"/>
  <c r="GU34" i="13"/>
  <c r="HA34" i="13" s="1"/>
  <c r="GT34" i="13"/>
  <c r="GT33" i="13" s="1"/>
  <c r="GR34" i="13"/>
  <c r="GQ34" i="13"/>
  <c r="GQ33" i="13" s="1"/>
  <c r="GO34" i="13"/>
  <c r="GK34" i="13"/>
  <c r="GI34" i="13"/>
  <c r="GH34" i="13"/>
  <c r="GF34" i="13"/>
  <c r="GL34" i="13" s="1"/>
  <c r="GE34" i="13"/>
  <c r="GE33" i="13" s="1"/>
  <c r="GC34" i="13"/>
  <c r="GB34" i="13"/>
  <c r="GB33" i="13" s="1"/>
  <c r="FZ34" i="13"/>
  <c r="FW34" i="13"/>
  <c r="FV34" i="13"/>
  <c r="FS34" i="13"/>
  <c r="FS33" i="13" s="1"/>
  <c r="FP34" i="13"/>
  <c r="FM34" i="13"/>
  <c r="FM33" i="13" s="1"/>
  <c r="FH34" i="13"/>
  <c r="FG34" i="13"/>
  <c r="FD34" i="13"/>
  <c r="FA34" i="13"/>
  <c r="FA33" i="13" s="1"/>
  <c r="EX34" i="13"/>
  <c r="ER34" i="13"/>
  <c r="EP34" i="13"/>
  <c r="EA34" i="13"/>
  <c r="DX34" i="13"/>
  <c r="DW34" i="13"/>
  <c r="DZ34" i="13" s="1"/>
  <c r="DT34" i="13"/>
  <c r="DQ34" i="13"/>
  <c r="EC34" i="13" s="1"/>
  <c r="DN34" i="13"/>
  <c r="DI34" i="13"/>
  <c r="DF34" i="13"/>
  <c r="DE34" i="13"/>
  <c r="DB34" i="13"/>
  <c r="CY34" i="13"/>
  <c r="CV34" i="13"/>
  <c r="CR34" i="13"/>
  <c r="CQ34" i="13"/>
  <c r="CL34" i="13"/>
  <c r="CF34" i="13"/>
  <c r="CE34" i="13"/>
  <c r="BZ34" i="13"/>
  <c r="BY34" i="13"/>
  <c r="BX34" i="13"/>
  <c r="BX33" i="13" s="1"/>
  <c r="BU34" i="13"/>
  <c r="BS34" i="13"/>
  <c r="BR34" i="13"/>
  <c r="BP34" i="13"/>
  <c r="BO34" i="13"/>
  <c r="BJ34" i="13"/>
  <c r="BG34" i="13"/>
  <c r="BI34" i="13" s="1"/>
  <c r="BF34" i="13"/>
  <c r="BF33" i="13" s="1"/>
  <c r="BC34" i="13"/>
  <c r="BA34" i="13"/>
  <c r="AZ34" i="13"/>
  <c r="AX34" i="13"/>
  <c r="AV34" i="13"/>
  <c r="AU34" i="13"/>
  <c r="AP34" i="13"/>
  <c r="AJ34" i="13"/>
  <c r="AI34" i="13"/>
  <c r="AG34" i="13"/>
  <c r="AD34" i="13"/>
  <c r="AS34" i="13" s="1"/>
  <c r="AC34" i="13"/>
  <c r="AC33" i="13" s="1"/>
  <c r="AB34" i="13"/>
  <c r="Y34" i="13"/>
  <c r="AW34" i="13" s="1"/>
  <c r="W34" i="13"/>
  <c r="V34" i="13"/>
  <c r="T34" i="13"/>
  <c r="S34" i="13"/>
  <c r="S33" i="13" s="1"/>
  <c r="N34" i="13"/>
  <c r="K34" i="13"/>
  <c r="M34" i="13" s="1"/>
  <c r="J34" i="13"/>
  <c r="G34" i="13"/>
  <c r="AK34" i="13" s="1"/>
  <c r="E34" i="13"/>
  <c r="D34" i="13"/>
  <c r="D33" i="13" s="1"/>
  <c r="B34" i="13"/>
  <c r="GZ33" i="13"/>
  <c r="GY33" i="13"/>
  <c r="GX33" i="13"/>
  <c r="GX10" i="13" s="1"/>
  <c r="GX151" i="13" s="1"/>
  <c r="GV33" i="13"/>
  <c r="GU33" i="13"/>
  <c r="HA33" i="13" s="1"/>
  <c r="GS33" i="13"/>
  <c r="GR33" i="13"/>
  <c r="GP33" i="13"/>
  <c r="GO33" i="13"/>
  <c r="GK33" i="13"/>
  <c r="GJ33" i="13"/>
  <c r="GI33" i="13"/>
  <c r="GG33" i="13"/>
  <c r="GF33" i="13"/>
  <c r="GL33" i="13" s="1"/>
  <c r="GD33" i="13"/>
  <c r="GC33" i="13"/>
  <c r="GA33" i="13"/>
  <c r="FZ33" i="13"/>
  <c r="FV33" i="13"/>
  <c r="FY33" i="13" s="1"/>
  <c r="FU33" i="13"/>
  <c r="FT33" i="13"/>
  <c r="FR33" i="13"/>
  <c r="FQ33" i="13"/>
  <c r="FP33" i="13"/>
  <c r="FO33" i="13"/>
  <c r="FN33" i="13"/>
  <c r="FL33" i="13"/>
  <c r="FK33" i="13"/>
  <c r="FF33" i="13"/>
  <c r="FE33" i="13"/>
  <c r="FD33" i="13"/>
  <c r="FC33" i="13"/>
  <c r="FB33" i="13"/>
  <c r="FH33" i="13" s="1"/>
  <c r="EZ33" i="13"/>
  <c r="EY33" i="13"/>
  <c r="EX33" i="13"/>
  <c r="EW33" i="13"/>
  <c r="EV33" i="13"/>
  <c r="EO33" i="13"/>
  <c r="EN33" i="13"/>
  <c r="EM33" i="13"/>
  <c r="EL33" i="13"/>
  <c r="ER33" i="13" s="1"/>
  <c r="EK33" i="13"/>
  <c r="EJ33" i="13"/>
  <c r="EI33" i="13"/>
  <c r="EU33" i="13" s="1"/>
  <c r="EH33" i="13"/>
  <c r="EG33" i="13"/>
  <c r="EF33" i="13"/>
  <c r="EE33" i="13"/>
  <c r="ED33" i="13"/>
  <c r="DV33" i="13"/>
  <c r="DU33" i="13"/>
  <c r="DS33" i="13"/>
  <c r="DR33" i="13"/>
  <c r="DP33" i="13"/>
  <c r="DO33" i="13"/>
  <c r="DM33" i="13"/>
  <c r="DL33" i="13"/>
  <c r="DD33" i="13"/>
  <c r="DC33" i="13"/>
  <c r="DB33" i="13"/>
  <c r="DA33" i="13"/>
  <c r="CZ33" i="13"/>
  <c r="DI33" i="13" s="1"/>
  <c r="CX33" i="13"/>
  <c r="CW33" i="13"/>
  <c r="CV33" i="13"/>
  <c r="CU33" i="13"/>
  <c r="CT33" i="13"/>
  <c r="BY33" i="13"/>
  <c r="BW33" i="13"/>
  <c r="CR33" i="13" s="1"/>
  <c r="BV33" i="13"/>
  <c r="BU33" i="13"/>
  <c r="BT33" i="13"/>
  <c r="BS33" i="13"/>
  <c r="CQ33" i="13" s="1"/>
  <c r="BQ33" i="13"/>
  <c r="BP33" i="13"/>
  <c r="BN33" i="13"/>
  <c r="BM33" i="13"/>
  <c r="BK33" i="13"/>
  <c r="BH33" i="13"/>
  <c r="BG33" i="13"/>
  <c r="BE33" i="13"/>
  <c r="BD33" i="13"/>
  <c r="CB33" i="13" s="1"/>
  <c r="BB33" i="13"/>
  <c r="BA33" i="13"/>
  <c r="AY33" i="13"/>
  <c r="AA33" i="13"/>
  <c r="Z33" i="13"/>
  <c r="X33" i="13"/>
  <c r="W33" i="13"/>
  <c r="AU33" i="13" s="1"/>
  <c r="U33" i="13"/>
  <c r="R33" i="13"/>
  <c r="Q33" i="13"/>
  <c r="O33" i="13"/>
  <c r="L33" i="13"/>
  <c r="K33" i="13"/>
  <c r="I33" i="13"/>
  <c r="AJ33" i="13" s="1"/>
  <c r="H33" i="13"/>
  <c r="F33" i="13"/>
  <c r="E33" i="13"/>
  <c r="AI33" i="13" s="1"/>
  <c r="C33" i="13"/>
  <c r="B33" i="13"/>
  <c r="EA32" i="13"/>
  <c r="DX32" i="13"/>
  <c r="DW32" i="13"/>
  <c r="DT32" i="13"/>
  <c r="DQ32" i="13"/>
  <c r="DI32" i="13"/>
  <c r="DF32" i="13"/>
  <c r="DE32" i="13"/>
  <c r="DB32" i="13"/>
  <c r="CY32" i="13"/>
  <c r="CV32" i="13"/>
  <c r="CR32" i="13"/>
  <c r="CL32" i="13"/>
  <c r="CK32" i="13"/>
  <c r="CH32" i="13"/>
  <c r="CF32" i="13"/>
  <c r="CE32" i="13"/>
  <c r="BZ32" i="13"/>
  <c r="BY32" i="13"/>
  <c r="BX32" i="13"/>
  <c r="BS32" i="13"/>
  <c r="BP32" i="13"/>
  <c r="BR32" i="13" s="1"/>
  <c r="BO32" i="13"/>
  <c r="BL32" i="13"/>
  <c r="BI32" i="13"/>
  <c r="BF32" i="13"/>
  <c r="CG32" i="13" s="1"/>
  <c r="BC32" i="13"/>
  <c r="AZ32" i="13"/>
  <c r="AV32" i="13"/>
  <c r="AP32" i="13"/>
  <c r="AO32" i="13"/>
  <c r="AJ32" i="13"/>
  <c r="AD32" i="13"/>
  <c r="AC32" i="13"/>
  <c r="AL32" i="13" s="1"/>
  <c r="AB32" i="13"/>
  <c r="W32" i="13"/>
  <c r="V32" i="13"/>
  <c r="S32" i="13"/>
  <c r="AQ32" i="13" s="1"/>
  <c r="P32" i="13"/>
  <c r="M32" i="13"/>
  <c r="J32" i="13"/>
  <c r="G32" i="13"/>
  <c r="E32" i="13"/>
  <c r="AI32" i="13" s="1"/>
  <c r="D32" i="13"/>
  <c r="B32" i="13"/>
  <c r="EP31" i="13"/>
  <c r="EO31" i="13"/>
  <c r="EL31" i="13"/>
  <c r="EI31" i="13"/>
  <c r="EF31" i="13"/>
  <c r="DE31" i="13"/>
  <c r="DB31" i="13"/>
  <c r="CY31" i="13"/>
  <c r="CV31" i="13"/>
  <c r="CR31" i="13"/>
  <c r="CQ31" i="13"/>
  <c r="CL31" i="13"/>
  <c r="CK31" i="13"/>
  <c r="CI31" i="13"/>
  <c r="CF31" i="13"/>
  <c r="CE31" i="13"/>
  <c r="BZ31" i="13"/>
  <c r="BY31" i="13"/>
  <c r="BX31" i="13"/>
  <c r="BU31" i="13"/>
  <c r="BR31" i="13"/>
  <c r="BO31" i="13"/>
  <c r="BL31" i="13"/>
  <c r="BI31" i="13"/>
  <c r="BF31" i="13"/>
  <c r="BC31" i="13"/>
  <c r="AZ31" i="13"/>
  <c r="AV31" i="13"/>
  <c r="AU31" i="13"/>
  <c r="AP31" i="13"/>
  <c r="AO31" i="13"/>
  <c r="AM31" i="13"/>
  <c r="AJ31" i="13"/>
  <c r="AI31" i="13"/>
  <c r="AD31" i="13"/>
  <c r="AC31" i="13"/>
  <c r="AB31" i="13"/>
  <c r="Y31" i="13"/>
  <c r="V31" i="13"/>
  <c r="S31" i="13"/>
  <c r="P31" i="13"/>
  <c r="M31" i="13"/>
  <c r="J31" i="13"/>
  <c r="G31" i="13"/>
  <c r="E31" i="13"/>
  <c r="D31" i="13"/>
  <c r="B31" i="13"/>
  <c r="EP30" i="13"/>
  <c r="EO30" i="13"/>
  <c r="ER30" i="13" s="1"/>
  <c r="EL30" i="13"/>
  <c r="EI30" i="13"/>
  <c r="EF30" i="13"/>
  <c r="DE30" i="13"/>
  <c r="DB30" i="13"/>
  <c r="CY30" i="13"/>
  <c r="CV30" i="13"/>
  <c r="CR30" i="13"/>
  <c r="CQ30" i="13"/>
  <c r="CO30" i="13"/>
  <c r="CL30" i="13"/>
  <c r="CK30" i="13"/>
  <c r="CF30" i="13"/>
  <c r="CE30" i="13"/>
  <c r="CC30" i="13"/>
  <c r="BZ30" i="13"/>
  <c r="CI30" i="13" s="1"/>
  <c r="BY30" i="13"/>
  <c r="BX30" i="13"/>
  <c r="BU30" i="13"/>
  <c r="CS30" i="13" s="1"/>
  <c r="BR30" i="13"/>
  <c r="BO30" i="13"/>
  <c r="BL30" i="13"/>
  <c r="BI30" i="13"/>
  <c r="BF30" i="13"/>
  <c r="BC30" i="13"/>
  <c r="CG30" i="13" s="1"/>
  <c r="AZ30" i="13"/>
  <c r="AV30" i="13"/>
  <c r="AU30" i="13"/>
  <c r="AS30" i="13"/>
  <c r="AP30" i="13"/>
  <c r="AO30" i="13"/>
  <c r="AJ30" i="13"/>
  <c r="AI30" i="13"/>
  <c r="AG30" i="13"/>
  <c r="AD30" i="13"/>
  <c r="AM30" i="13" s="1"/>
  <c r="AC30" i="13"/>
  <c r="AB30" i="13"/>
  <c r="Y30" i="13"/>
  <c r="AW30" i="13" s="1"/>
  <c r="V30" i="13"/>
  <c r="S30" i="13"/>
  <c r="P30" i="13"/>
  <c r="M30" i="13"/>
  <c r="J30" i="13"/>
  <c r="G30" i="13"/>
  <c r="AK30" i="13" s="1"/>
  <c r="D30" i="13"/>
  <c r="EO29" i="13"/>
  <c r="EL29" i="13"/>
  <c r="EI29" i="13"/>
  <c r="EF29" i="13"/>
  <c r="DE29" i="13"/>
  <c r="DB29" i="13"/>
  <c r="CY29" i="13"/>
  <c r="CV29" i="13"/>
  <c r="CR29" i="13"/>
  <c r="CQ29" i="13"/>
  <c r="CO29" i="13"/>
  <c r="CL29" i="13"/>
  <c r="CK29" i="13"/>
  <c r="CF29" i="13"/>
  <c r="CE29" i="13"/>
  <c r="CC29" i="13"/>
  <c r="BZ29" i="13"/>
  <c r="CI29" i="13" s="1"/>
  <c r="BY29" i="13"/>
  <c r="BX29" i="13"/>
  <c r="BU29" i="13"/>
  <c r="CS29" i="13" s="1"/>
  <c r="BR29" i="13"/>
  <c r="BO29" i="13"/>
  <c r="BL29" i="13"/>
  <c r="BI29" i="13"/>
  <c r="BF29" i="13"/>
  <c r="BC29" i="13"/>
  <c r="CG29" i="13" s="1"/>
  <c r="AZ29" i="13"/>
  <c r="AV29" i="13"/>
  <c r="AU29" i="13"/>
  <c r="AS29" i="13"/>
  <c r="AP29" i="13"/>
  <c r="AO29" i="13"/>
  <c r="AJ29" i="13"/>
  <c r="AI29" i="13"/>
  <c r="AG29" i="13"/>
  <c r="AD29" i="13"/>
  <c r="AM29" i="13" s="1"/>
  <c r="AC29" i="13"/>
  <c r="AB29" i="13"/>
  <c r="Y29" i="13"/>
  <c r="AW29" i="13" s="1"/>
  <c r="V29" i="13"/>
  <c r="S29" i="13"/>
  <c r="P29" i="13"/>
  <c r="M29" i="13"/>
  <c r="J29" i="13"/>
  <c r="G29" i="13"/>
  <c r="AK29" i="13" s="1"/>
  <c r="D29" i="13"/>
  <c r="EO28" i="13"/>
  <c r="EO22" i="13" s="1"/>
  <c r="EL28" i="13"/>
  <c r="EI28" i="13"/>
  <c r="EF28" i="13"/>
  <c r="DE28" i="13"/>
  <c r="DB28" i="13"/>
  <c r="CY28" i="13"/>
  <c r="CV28" i="13"/>
  <c r="CR28" i="13"/>
  <c r="CQ28" i="13"/>
  <c r="CO28" i="13"/>
  <c r="CL28" i="13"/>
  <c r="CK28" i="13"/>
  <c r="CF28" i="13"/>
  <c r="CE28" i="13"/>
  <c r="CC28" i="13"/>
  <c r="BZ28" i="13"/>
  <c r="CI28" i="13" s="1"/>
  <c r="BY28" i="13"/>
  <c r="BX28" i="13"/>
  <c r="BU28" i="13"/>
  <c r="CS28" i="13" s="1"/>
  <c r="BR28" i="13"/>
  <c r="BO28" i="13"/>
  <c r="BL28" i="13"/>
  <c r="BI28" i="13"/>
  <c r="BF28" i="13"/>
  <c r="BC28" i="13"/>
  <c r="CG28" i="13" s="1"/>
  <c r="AZ28" i="13"/>
  <c r="AV28" i="13"/>
  <c r="AU28" i="13"/>
  <c r="AS28" i="13"/>
  <c r="AP28" i="13"/>
  <c r="AO28" i="13"/>
  <c r="AJ28" i="13"/>
  <c r="AI28" i="13"/>
  <c r="AG28" i="13"/>
  <c r="AD28" i="13"/>
  <c r="AM28" i="13" s="1"/>
  <c r="AC28" i="13"/>
  <c r="AB28" i="13"/>
  <c r="Y28" i="13"/>
  <c r="AW28" i="13" s="1"/>
  <c r="V28" i="13"/>
  <c r="S28" i="13"/>
  <c r="P28" i="13"/>
  <c r="M28" i="13"/>
  <c r="J28" i="13"/>
  <c r="G28" i="13"/>
  <c r="AK28" i="13" s="1"/>
  <c r="D28" i="13"/>
  <c r="EP27" i="13"/>
  <c r="EO27" i="13"/>
  <c r="EL27" i="13"/>
  <c r="EI27" i="13"/>
  <c r="EF27" i="13"/>
  <c r="EA27" i="13"/>
  <c r="DX27" i="13"/>
  <c r="DW27" i="13"/>
  <c r="DT27" i="13"/>
  <c r="DQ27" i="13"/>
  <c r="DN27" i="13"/>
  <c r="DI27" i="13"/>
  <c r="DF27" i="13"/>
  <c r="DE27" i="13"/>
  <c r="DB27" i="13"/>
  <c r="CY27" i="13"/>
  <c r="CV27" i="13"/>
  <c r="CR27" i="13"/>
  <c r="CQ27" i="13"/>
  <c r="CL27" i="13"/>
  <c r="CK27" i="13"/>
  <c r="CI27" i="13"/>
  <c r="CF27" i="13"/>
  <c r="CE27" i="13"/>
  <c r="BZ27" i="13"/>
  <c r="BY27" i="13"/>
  <c r="BX27" i="13"/>
  <c r="BU27" i="13"/>
  <c r="BR27" i="13"/>
  <c r="BO27" i="13"/>
  <c r="BL27" i="13"/>
  <c r="BI27" i="13"/>
  <c r="BF27" i="13"/>
  <c r="BC27" i="13"/>
  <c r="AZ27" i="13"/>
  <c r="AV27" i="13"/>
  <c r="AU27" i="13"/>
  <c r="AP27" i="13"/>
  <c r="AO27" i="13"/>
  <c r="AM27" i="13"/>
  <c r="AJ27" i="13"/>
  <c r="AG27" i="13"/>
  <c r="AD27" i="13"/>
  <c r="AS27" i="13" s="1"/>
  <c r="AC27" i="13"/>
  <c r="AB27" i="13"/>
  <c r="Y27" i="13"/>
  <c r="AW27" i="13" s="1"/>
  <c r="V27" i="13"/>
  <c r="S27" i="13"/>
  <c r="P27" i="13"/>
  <c r="M27" i="13"/>
  <c r="K27" i="13"/>
  <c r="J27" i="13"/>
  <c r="E27" i="13"/>
  <c r="B27" i="13"/>
  <c r="D27" i="13" s="1"/>
  <c r="FH26" i="13"/>
  <c r="FG26" i="13"/>
  <c r="FD26" i="13"/>
  <c r="FA26" i="13"/>
  <c r="EX26" i="13"/>
  <c r="EP26" i="13"/>
  <c r="EO26" i="13"/>
  <c r="EL26" i="13"/>
  <c r="ER26" i="13" s="1"/>
  <c r="EI26" i="13"/>
  <c r="EF26" i="13"/>
  <c r="DE26" i="13"/>
  <c r="DB26" i="13"/>
  <c r="CY26" i="13"/>
  <c r="CV26" i="13"/>
  <c r="CR26" i="13"/>
  <c r="CQ26" i="13"/>
  <c r="CL26" i="13"/>
  <c r="CK26" i="13"/>
  <c r="CH26" i="13"/>
  <c r="CF26" i="13"/>
  <c r="CE26" i="13"/>
  <c r="BZ26" i="13"/>
  <c r="BY26" i="13"/>
  <c r="CN26" i="13" s="1"/>
  <c r="BX26" i="13"/>
  <c r="CS26" i="13" s="1"/>
  <c r="BU26" i="13"/>
  <c r="BR26" i="13"/>
  <c r="BO26" i="13"/>
  <c r="BL26" i="13"/>
  <c r="BI26" i="13"/>
  <c r="BF26" i="13"/>
  <c r="CG26" i="13" s="1"/>
  <c r="BC26" i="13"/>
  <c r="AZ26" i="13"/>
  <c r="AV26" i="13"/>
  <c r="AU26" i="13"/>
  <c r="AP26" i="13"/>
  <c r="AO26" i="13"/>
  <c r="AL26" i="13"/>
  <c r="AJ26" i="13"/>
  <c r="AI26" i="13"/>
  <c r="AD26" i="13"/>
  <c r="AC26" i="13"/>
  <c r="AB26" i="13"/>
  <c r="AW26" i="13" s="1"/>
  <c r="Y26" i="13"/>
  <c r="V26" i="13"/>
  <c r="S26" i="13"/>
  <c r="P26" i="13"/>
  <c r="M26" i="13"/>
  <c r="J26" i="13"/>
  <c r="AK26" i="13" s="1"/>
  <c r="G26" i="13"/>
  <c r="D26" i="13"/>
  <c r="FH25" i="13"/>
  <c r="FG25" i="13"/>
  <c r="FD25" i="13"/>
  <c r="FA25" i="13"/>
  <c r="EX25" i="13"/>
  <c r="EP25" i="13"/>
  <c r="EO25" i="13"/>
  <c r="EL25" i="13"/>
  <c r="EI25" i="13"/>
  <c r="EA25" i="13"/>
  <c r="DX25" i="13"/>
  <c r="DW25" i="13"/>
  <c r="DT25" i="13"/>
  <c r="DQ25" i="13"/>
  <c r="EC25" i="13" s="1"/>
  <c r="DN25" i="13"/>
  <c r="DI25" i="13"/>
  <c r="DF25" i="13"/>
  <c r="DE25" i="13"/>
  <c r="DH25" i="13" s="1"/>
  <c r="DB25" i="13"/>
  <c r="CY25" i="13"/>
  <c r="DK25" i="13" s="1"/>
  <c r="CV25" i="13"/>
  <c r="CR25" i="13"/>
  <c r="CQ25" i="13"/>
  <c r="CO25" i="13"/>
  <c r="CL25" i="13"/>
  <c r="CK25" i="13"/>
  <c r="CF25" i="13"/>
  <c r="CE25" i="13"/>
  <c r="CC25" i="13"/>
  <c r="BZ25" i="13"/>
  <c r="CI25" i="13" s="1"/>
  <c r="BY25" i="13"/>
  <c r="BX25" i="13"/>
  <c r="BU25" i="13"/>
  <c r="CS25" i="13" s="1"/>
  <c r="BS25" i="13"/>
  <c r="BR25" i="13"/>
  <c r="BP25" i="13"/>
  <c r="BO25" i="13"/>
  <c r="BL25" i="13"/>
  <c r="BI25" i="13"/>
  <c r="BF25" i="13"/>
  <c r="BC25" i="13"/>
  <c r="CG25" i="13" s="1"/>
  <c r="AZ25" i="13"/>
  <c r="AV25" i="13"/>
  <c r="AU25" i="13"/>
  <c r="AS25" i="13"/>
  <c r="AP25" i="13"/>
  <c r="AO25" i="13"/>
  <c r="AJ25" i="13"/>
  <c r="AI25" i="13"/>
  <c r="AG25" i="13"/>
  <c r="AD25" i="13"/>
  <c r="AM25" i="13" s="1"/>
  <c r="AC25" i="13"/>
  <c r="AB25" i="13"/>
  <c r="Y25" i="13"/>
  <c r="AW25" i="13" s="1"/>
  <c r="W25" i="13"/>
  <c r="V25" i="13"/>
  <c r="S25" i="13"/>
  <c r="P25" i="13"/>
  <c r="AQ25" i="13" s="1"/>
  <c r="K25" i="13"/>
  <c r="J25" i="13"/>
  <c r="G25" i="13"/>
  <c r="D25" i="13"/>
  <c r="FG24" i="13"/>
  <c r="FD24" i="13"/>
  <c r="FA24" i="13"/>
  <c r="EX24" i="13"/>
  <c r="DE24" i="13"/>
  <c r="DB24" i="13"/>
  <c r="CY24" i="13"/>
  <c r="CV24" i="13"/>
  <c r="CR24" i="13"/>
  <c r="CQ24" i="13"/>
  <c r="CL24" i="13"/>
  <c r="CK24" i="13"/>
  <c r="CF24" i="13"/>
  <c r="CE24" i="13"/>
  <c r="BZ24" i="13"/>
  <c r="BY24" i="13"/>
  <c r="BX24" i="13"/>
  <c r="BU24" i="13"/>
  <c r="BR24" i="13"/>
  <c r="BR22" i="13" s="1"/>
  <c r="BO24" i="13"/>
  <c r="BL24" i="13"/>
  <c r="BI24" i="13"/>
  <c r="BF24" i="13"/>
  <c r="BC24" i="13"/>
  <c r="AZ24" i="13"/>
  <c r="AV24" i="13"/>
  <c r="AU24" i="13"/>
  <c r="AP24" i="13"/>
  <c r="AO24" i="13"/>
  <c r="AJ24" i="13"/>
  <c r="AI24" i="13"/>
  <c r="AD24" i="13"/>
  <c r="AC24" i="13"/>
  <c r="AB24" i="13"/>
  <c r="Y24" i="13"/>
  <c r="V24" i="13"/>
  <c r="S24" i="13"/>
  <c r="P24" i="13"/>
  <c r="M24" i="13"/>
  <c r="J24" i="13"/>
  <c r="G24" i="13"/>
  <c r="D24" i="13"/>
  <c r="FH23" i="13"/>
  <c r="FG23" i="13"/>
  <c r="FJ23" i="13" s="1"/>
  <c r="FD23" i="13"/>
  <c r="FA23" i="13"/>
  <c r="EX23" i="13"/>
  <c r="EP23" i="13"/>
  <c r="EO23" i="13"/>
  <c r="EL23" i="13"/>
  <c r="EI23" i="13"/>
  <c r="EF23" i="13"/>
  <c r="EA23" i="13"/>
  <c r="DX23" i="13"/>
  <c r="DW23" i="13"/>
  <c r="DT23" i="13"/>
  <c r="DQ23" i="13"/>
  <c r="DN23" i="13"/>
  <c r="DI23" i="13"/>
  <c r="DF23" i="13"/>
  <c r="DE23" i="13"/>
  <c r="DB23" i="13"/>
  <c r="DB22" i="13" s="1"/>
  <c r="CY23" i="13"/>
  <c r="CV23" i="13"/>
  <c r="CV22" i="13" s="1"/>
  <c r="CR23" i="13"/>
  <c r="CQ23" i="13"/>
  <c r="CL23" i="13"/>
  <c r="CK23" i="13"/>
  <c r="CF23" i="13"/>
  <c r="CE23" i="13"/>
  <c r="BZ23" i="13"/>
  <c r="BY23" i="13"/>
  <c r="BX23" i="13"/>
  <c r="BX22" i="13" s="1"/>
  <c r="BU23" i="13"/>
  <c r="BS23" i="13"/>
  <c r="BR23" i="13"/>
  <c r="BP23" i="13"/>
  <c r="BO23" i="13"/>
  <c r="BL23" i="13"/>
  <c r="BI23" i="13"/>
  <c r="BF23" i="13"/>
  <c r="BF22" i="13" s="1"/>
  <c r="BC23" i="13"/>
  <c r="AZ23" i="13"/>
  <c r="AV23" i="13"/>
  <c r="AU23" i="13"/>
  <c r="AP23" i="13"/>
  <c r="AO23" i="13"/>
  <c r="AJ23" i="13"/>
  <c r="AI23" i="13"/>
  <c r="AD23" i="13"/>
  <c r="AM23" i="13" s="1"/>
  <c r="AC23" i="13"/>
  <c r="AB23" i="13"/>
  <c r="AB22" i="13" s="1"/>
  <c r="Y23" i="13"/>
  <c r="V23" i="13"/>
  <c r="V22" i="13" s="1"/>
  <c r="S23" i="13"/>
  <c r="P23" i="13"/>
  <c r="M23" i="13"/>
  <c r="J23" i="13"/>
  <c r="G23" i="13"/>
  <c r="E23" i="13"/>
  <c r="D23" i="13"/>
  <c r="B23" i="13"/>
  <c r="EN22" i="13"/>
  <c r="EM22" i="13"/>
  <c r="EK22" i="13"/>
  <c r="EJ22" i="13"/>
  <c r="EH22" i="13"/>
  <c r="EG22" i="13"/>
  <c r="EE22" i="13"/>
  <c r="ED22" i="13"/>
  <c r="DV22" i="13"/>
  <c r="DU22" i="13"/>
  <c r="DS22" i="13"/>
  <c r="DR22" i="13"/>
  <c r="DP22" i="13"/>
  <c r="DO22" i="13"/>
  <c r="DM22" i="13"/>
  <c r="DL22" i="13"/>
  <c r="DD22" i="13"/>
  <c r="DA22" i="13"/>
  <c r="CZ22" i="13"/>
  <c r="CX22" i="13"/>
  <c r="CW22" i="13"/>
  <c r="CU22" i="13"/>
  <c r="CU11" i="13" s="1"/>
  <c r="CT22" i="13"/>
  <c r="CR22" i="13"/>
  <c r="BW22" i="13"/>
  <c r="BV22" i="13"/>
  <c r="BT22" i="13"/>
  <c r="BQ22" i="13"/>
  <c r="BP22" i="13"/>
  <c r="BN22" i="13"/>
  <c r="BM22" i="13"/>
  <c r="BK22" i="13"/>
  <c r="BJ22" i="13"/>
  <c r="BH22" i="13"/>
  <c r="BG22" i="13"/>
  <c r="BE22" i="13"/>
  <c r="BD22" i="13"/>
  <c r="BB22" i="13"/>
  <c r="BA22" i="13"/>
  <c r="AY22" i="13"/>
  <c r="AX22" i="13"/>
  <c r="AV22" i="13"/>
  <c r="AA22" i="13"/>
  <c r="Z22" i="13"/>
  <c r="X22" i="13"/>
  <c r="U22" i="13"/>
  <c r="U11" i="13" s="1"/>
  <c r="T22" i="13"/>
  <c r="R22" i="13"/>
  <c r="Q22" i="13"/>
  <c r="P22" i="13"/>
  <c r="O22" i="13"/>
  <c r="N22" i="13"/>
  <c r="N11" i="13" s="1"/>
  <c r="L22" i="13"/>
  <c r="J22" i="13"/>
  <c r="I22" i="13"/>
  <c r="H22" i="13"/>
  <c r="F22" i="13"/>
  <c r="C22" i="13"/>
  <c r="B22" i="13"/>
  <c r="HA21" i="13"/>
  <c r="GZ21" i="13"/>
  <c r="GW21" i="13"/>
  <c r="HC21" i="13" s="1"/>
  <c r="GT21" i="13"/>
  <c r="GQ21" i="13"/>
  <c r="GL21" i="13"/>
  <c r="GK21" i="13"/>
  <c r="GH21" i="13"/>
  <c r="GE21" i="13"/>
  <c r="GB21" i="13"/>
  <c r="FW21" i="13"/>
  <c r="FV21" i="13"/>
  <c r="FY21" i="13" s="1"/>
  <c r="FH21" i="13"/>
  <c r="FG21" i="13"/>
  <c r="FD21" i="13"/>
  <c r="FA21" i="13"/>
  <c r="EX21" i="13"/>
  <c r="EP21" i="13"/>
  <c r="EO21" i="13"/>
  <c r="ER21" i="13" s="1"/>
  <c r="EL21" i="13"/>
  <c r="EI21" i="13"/>
  <c r="EF21" i="13"/>
  <c r="EA21" i="13"/>
  <c r="DX21" i="13"/>
  <c r="DW21" i="13"/>
  <c r="DT21" i="13"/>
  <c r="DQ21" i="13"/>
  <c r="EC21" i="13" s="1"/>
  <c r="DN21" i="13"/>
  <c r="DI21" i="13"/>
  <c r="DF21" i="13"/>
  <c r="DE21" i="13"/>
  <c r="DH21" i="13" s="1"/>
  <c r="DB21" i="13"/>
  <c r="CY21" i="13"/>
  <c r="DK21" i="13" s="1"/>
  <c r="CV21" i="13"/>
  <c r="CR21" i="13"/>
  <c r="CQ21" i="13"/>
  <c r="CO21" i="13"/>
  <c r="CL21" i="13"/>
  <c r="CK21" i="13"/>
  <c r="CF21" i="13"/>
  <c r="CE21" i="13"/>
  <c r="CC21" i="13"/>
  <c r="BZ21" i="13"/>
  <c r="CI21" i="13" s="1"/>
  <c r="BY21" i="13"/>
  <c r="BX21" i="13"/>
  <c r="BU21" i="13"/>
  <c r="CS21" i="13" s="1"/>
  <c r="BS21" i="13"/>
  <c r="BR21" i="13"/>
  <c r="BP21" i="13"/>
  <c r="BO21" i="13"/>
  <c r="BL21" i="13"/>
  <c r="BI21" i="13"/>
  <c r="BF21" i="13"/>
  <c r="BC21" i="13"/>
  <c r="CG21" i="13" s="1"/>
  <c r="AZ21" i="13"/>
  <c r="AV21" i="13"/>
  <c r="AU21" i="13"/>
  <c r="AS21" i="13"/>
  <c r="AP21" i="13"/>
  <c r="AO21" i="13"/>
  <c r="AJ21" i="13"/>
  <c r="AI21" i="13"/>
  <c r="AG21" i="13"/>
  <c r="AD21" i="13"/>
  <c r="AM21" i="13" s="1"/>
  <c r="AC21" i="13"/>
  <c r="AB21" i="13"/>
  <c r="Y21" i="13"/>
  <c r="AW21" i="13" s="1"/>
  <c r="W21" i="13"/>
  <c r="V21" i="13"/>
  <c r="S21" i="13"/>
  <c r="P21" i="13"/>
  <c r="AQ21" i="13" s="1"/>
  <c r="M21" i="13"/>
  <c r="J21" i="13"/>
  <c r="E21" i="13"/>
  <c r="G21" i="13" s="1"/>
  <c r="B21" i="13"/>
  <c r="D21" i="13" s="1"/>
  <c r="HA20" i="13"/>
  <c r="GZ20" i="13"/>
  <c r="GW20" i="13"/>
  <c r="GT20" i="13"/>
  <c r="GQ20" i="13"/>
  <c r="GL20" i="13"/>
  <c r="GK20" i="13"/>
  <c r="GH20" i="13"/>
  <c r="GN20" i="13" s="1"/>
  <c r="GE20" i="13"/>
  <c r="GB20" i="13"/>
  <c r="FW20" i="13"/>
  <c r="FV20" i="13"/>
  <c r="FY20" i="13" s="1"/>
  <c r="FG20" i="13"/>
  <c r="FD20" i="13"/>
  <c r="FA20" i="13"/>
  <c r="EX20" i="13"/>
  <c r="CR20" i="13"/>
  <c r="CQ20" i="13"/>
  <c r="CL20" i="13"/>
  <c r="CK20" i="13"/>
  <c r="CF20" i="13"/>
  <c r="CE20" i="13"/>
  <c r="BZ20" i="13"/>
  <c r="CI20" i="13" s="1"/>
  <c r="BY20" i="13"/>
  <c r="BX20" i="13"/>
  <c r="BU20" i="13"/>
  <c r="BR20" i="13"/>
  <c r="BO20" i="13"/>
  <c r="BL20" i="13"/>
  <c r="BI20" i="13"/>
  <c r="BF20" i="13"/>
  <c r="BC20" i="13"/>
  <c r="AZ20" i="13"/>
  <c r="AV20" i="13"/>
  <c r="AU20" i="13"/>
  <c r="AP20" i="13"/>
  <c r="AO20" i="13"/>
  <c r="AJ20" i="13"/>
  <c r="AI20" i="13"/>
  <c r="AD20" i="13"/>
  <c r="AC20" i="13"/>
  <c r="AB20" i="13"/>
  <c r="Y20" i="13"/>
  <c r="V20" i="13"/>
  <c r="S20" i="13"/>
  <c r="P20" i="13"/>
  <c r="M20" i="13"/>
  <c r="J20" i="13"/>
  <c r="G20" i="13"/>
  <c r="D20" i="13"/>
  <c r="HA19" i="13"/>
  <c r="GZ19" i="13"/>
  <c r="HC19" i="13" s="1"/>
  <c r="GW19" i="13"/>
  <c r="GT19" i="13"/>
  <c r="GQ19" i="13"/>
  <c r="GL19" i="13"/>
  <c r="GK19" i="13"/>
  <c r="GH19" i="13"/>
  <c r="GE19" i="13"/>
  <c r="GB19" i="13"/>
  <c r="FW19" i="13"/>
  <c r="FV19" i="13"/>
  <c r="FY19" i="13" s="1"/>
  <c r="FH19" i="13"/>
  <c r="FG19" i="13"/>
  <c r="FD19" i="13"/>
  <c r="FA19" i="13"/>
  <c r="EX19" i="13"/>
  <c r="ES19" i="13"/>
  <c r="EP19" i="13"/>
  <c r="EO19" i="13"/>
  <c r="EL19" i="13"/>
  <c r="EI19" i="13"/>
  <c r="EF19" i="13"/>
  <c r="EA19" i="13"/>
  <c r="DX19" i="13"/>
  <c r="DW19" i="13"/>
  <c r="DT19" i="13"/>
  <c r="DQ19" i="13"/>
  <c r="DN19" i="13"/>
  <c r="DI19" i="13"/>
  <c r="DF19" i="13"/>
  <c r="DE19" i="13"/>
  <c r="DH19" i="13" s="1"/>
  <c r="DB19" i="13"/>
  <c r="CY19" i="13"/>
  <c r="CV19" i="13"/>
  <c r="CR19" i="13"/>
  <c r="CQ19" i="13"/>
  <c r="CO19" i="13"/>
  <c r="CL19" i="13"/>
  <c r="CK19" i="13"/>
  <c r="CF19" i="13"/>
  <c r="CE19" i="13"/>
  <c r="CC19" i="13"/>
  <c r="BZ19" i="13"/>
  <c r="CI19" i="13" s="1"/>
  <c r="BY19" i="13"/>
  <c r="CN19" i="13" s="1"/>
  <c r="BX19" i="13"/>
  <c r="BU19" i="13"/>
  <c r="CS19" i="13" s="1"/>
  <c r="BR19" i="13"/>
  <c r="BO19" i="13"/>
  <c r="BL19" i="13"/>
  <c r="BI19" i="13"/>
  <c r="BF19" i="13"/>
  <c r="BC19" i="13"/>
  <c r="CG19" i="13" s="1"/>
  <c r="AZ19" i="13"/>
  <c r="AV19" i="13"/>
  <c r="AU19" i="13"/>
  <c r="AS19" i="13"/>
  <c r="AP19" i="13"/>
  <c r="AO19" i="13"/>
  <c r="AJ19" i="13"/>
  <c r="AI19" i="13"/>
  <c r="AG19" i="13"/>
  <c r="AD19" i="13"/>
  <c r="AM19" i="13" s="1"/>
  <c r="AC19" i="13"/>
  <c r="AR19" i="13" s="1"/>
  <c r="AB19" i="13"/>
  <c r="Y19" i="13"/>
  <c r="AW19" i="13" s="1"/>
  <c r="V19" i="13"/>
  <c r="S19" i="13"/>
  <c r="P19" i="13"/>
  <c r="M19" i="13"/>
  <c r="J19" i="13"/>
  <c r="G19" i="13"/>
  <c r="AK19" i="13" s="1"/>
  <c r="D19" i="13"/>
  <c r="GL18" i="13"/>
  <c r="GK18" i="13"/>
  <c r="GH18" i="13"/>
  <c r="GE18" i="13"/>
  <c r="GB18" i="13"/>
  <c r="FW18" i="13"/>
  <c r="FV18" i="13"/>
  <c r="FY18" i="13" s="1"/>
  <c r="FH18" i="13"/>
  <c r="FG18" i="13"/>
  <c r="FD18" i="13"/>
  <c r="FA18" i="13"/>
  <c r="EX18" i="13"/>
  <c r="ES18" i="13"/>
  <c r="EP18" i="13"/>
  <c r="EO18" i="13"/>
  <c r="EL18" i="13"/>
  <c r="EI18" i="13"/>
  <c r="EF18" i="13"/>
  <c r="EA18" i="13"/>
  <c r="DX18" i="13"/>
  <c r="DW18" i="13"/>
  <c r="DT18" i="13"/>
  <c r="DQ18" i="13"/>
  <c r="DN18" i="13"/>
  <c r="DI18" i="13"/>
  <c r="DF18" i="13"/>
  <c r="DE18" i="13"/>
  <c r="DB18" i="13"/>
  <c r="CY18" i="13"/>
  <c r="CV18" i="13"/>
  <c r="CR18" i="13"/>
  <c r="CQ18" i="13"/>
  <c r="CN18" i="13"/>
  <c r="CL18" i="13"/>
  <c r="CK18" i="13"/>
  <c r="CF18" i="13"/>
  <c r="CE18" i="13"/>
  <c r="BZ18" i="13"/>
  <c r="CO18" i="13" s="1"/>
  <c r="BY18" i="13"/>
  <c r="BX18" i="13"/>
  <c r="BU18" i="13"/>
  <c r="BR18" i="13"/>
  <c r="BO18" i="13"/>
  <c r="CM18" i="13" s="1"/>
  <c r="BL18" i="13"/>
  <c r="BI18" i="13"/>
  <c r="BF18" i="13"/>
  <c r="BC18" i="13"/>
  <c r="AZ18" i="13"/>
  <c r="AV18" i="13"/>
  <c r="AU18" i="13"/>
  <c r="AP18" i="13"/>
  <c r="AJ18" i="13"/>
  <c r="AD18" i="13"/>
  <c r="AS18" i="13" s="1"/>
  <c r="AC18" i="13"/>
  <c r="AE18" i="13" s="1"/>
  <c r="AB18" i="13"/>
  <c r="Y18" i="13"/>
  <c r="V18" i="13"/>
  <c r="S18" i="13"/>
  <c r="AQ18" i="13" s="1"/>
  <c r="P18" i="13"/>
  <c r="N18" i="13"/>
  <c r="AO18" i="13" s="1"/>
  <c r="M18" i="13"/>
  <c r="K18" i="13"/>
  <c r="J18" i="13"/>
  <c r="E18" i="13"/>
  <c r="AI18" i="13" s="1"/>
  <c r="B18" i="13"/>
  <c r="D18" i="13" s="1"/>
  <c r="HB17" i="13"/>
  <c r="HA17" i="13"/>
  <c r="GZ17" i="13"/>
  <c r="GW17" i="13"/>
  <c r="GT17" i="13"/>
  <c r="GQ17" i="13"/>
  <c r="GM17" i="13"/>
  <c r="GL17" i="13"/>
  <c r="GK17" i="13"/>
  <c r="GH17" i="13"/>
  <c r="GE17" i="13"/>
  <c r="GB17" i="13"/>
  <c r="FW17" i="13"/>
  <c r="FV17" i="13"/>
  <c r="FY17" i="13" s="1"/>
  <c r="FH17" i="13"/>
  <c r="FG17" i="13"/>
  <c r="FD17" i="13"/>
  <c r="FA17" i="13"/>
  <c r="EV17" i="13"/>
  <c r="EX17" i="13" s="1"/>
  <c r="ES17" i="13"/>
  <c r="EP17" i="13"/>
  <c r="EO17" i="13"/>
  <c r="EL17" i="13"/>
  <c r="EI17" i="13"/>
  <c r="EF17" i="13"/>
  <c r="EA17" i="13"/>
  <c r="DX17" i="13"/>
  <c r="DW17" i="13"/>
  <c r="DT17" i="13"/>
  <c r="DQ17" i="13"/>
  <c r="DN17" i="13"/>
  <c r="DI17" i="13"/>
  <c r="DF17" i="13"/>
  <c r="DE17" i="13"/>
  <c r="DB17" i="13"/>
  <c r="CY17" i="13"/>
  <c r="CV17" i="13"/>
  <c r="CR17" i="13"/>
  <c r="CQ17" i="13"/>
  <c r="CL17" i="13"/>
  <c r="CK17" i="13"/>
  <c r="CI17" i="13"/>
  <c r="CF17" i="13"/>
  <c r="CE17" i="13"/>
  <c r="BZ17" i="13"/>
  <c r="BY17" i="13"/>
  <c r="CN17" i="13" s="1"/>
  <c r="BX17" i="13"/>
  <c r="BU17" i="13"/>
  <c r="BR17" i="13"/>
  <c r="BO17" i="13"/>
  <c r="BL17" i="13"/>
  <c r="BI17" i="13"/>
  <c r="BF17" i="13"/>
  <c r="BC17" i="13"/>
  <c r="BA17" i="13"/>
  <c r="AZ17" i="13"/>
  <c r="AX17" i="13"/>
  <c r="AV17" i="13"/>
  <c r="AU17" i="13"/>
  <c r="AP17" i="13"/>
  <c r="AO17" i="13"/>
  <c r="AM17" i="13"/>
  <c r="AJ17" i="13"/>
  <c r="AG17" i="13"/>
  <c r="AD17" i="13"/>
  <c r="AS17" i="13" s="1"/>
  <c r="AC17" i="13"/>
  <c r="AR17" i="13" s="1"/>
  <c r="AB17" i="13"/>
  <c r="Y17" i="13"/>
  <c r="AW17" i="13" s="1"/>
  <c r="W17" i="13"/>
  <c r="V17" i="13"/>
  <c r="S17" i="13"/>
  <c r="P17" i="13"/>
  <c r="AQ17" i="13" s="1"/>
  <c r="N17" i="13"/>
  <c r="M17" i="13"/>
  <c r="K17" i="13"/>
  <c r="J17" i="13"/>
  <c r="E17" i="13"/>
  <c r="G17" i="13" s="1"/>
  <c r="B17" i="13"/>
  <c r="D17" i="13" s="1"/>
  <c r="HA16" i="13"/>
  <c r="GZ16" i="13"/>
  <c r="GW16" i="13"/>
  <c r="GT16" i="13"/>
  <c r="GQ16" i="13"/>
  <c r="GL16" i="13"/>
  <c r="GK16" i="13"/>
  <c r="GH16" i="13"/>
  <c r="GN16" i="13" s="1"/>
  <c r="GE16" i="13"/>
  <c r="GB16" i="13"/>
  <c r="FW16" i="13"/>
  <c r="FV16" i="13"/>
  <c r="FY16" i="13" s="1"/>
  <c r="FH16" i="13"/>
  <c r="FG16" i="13"/>
  <c r="FJ16" i="13" s="1"/>
  <c r="FD16" i="13"/>
  <c r="FA16" i="13"/>
  <c r="EX16" i="13"/>
  <c r="EA16" i="13"/>
  <c r="DX16" i="13"/>
  <c r="DW16" i="13"/>
  <c r="DT16" i="13"/>
  <c r="EC16" i="13" s="1"/>
  <c r="DN16" i="13"/>
  <c r="DI16" i="13"/>
  <c r="DF16" i="13"/>
  <c r="DE16" i="13"/>
  <c r="DB16" i="13"/>
  <c r="CY16" i="13"/>
  <c r="CV16" i="13"/>
  <c r="CR16" i="13"/>
  <c r="CQ16" i="13"/>
  <c r="CN16" i="13"/>
  <c r="CL16" i="13"/>
  <c r="CK16" i="13"/>
  <c r="CF16" i="13"/>
  <c r="CE16" i="13"/>
  <c r="BZ16" i="13"/>
  <c r="CO16" i="13" s="1"/>
  <c r="BY16" i="13"/>
  <c r="BX16" i="13"/>
  <c r="BU16" i="13"/>
  <c r="BR16" i="13"/>
  <c r="BO16" i="13"/>
  <c r="CM16" i="13" s="1"/>
  <c r="BL16" i="13"/>
  <c r="BI16" i="13"/>
  <c r="BF16" i="13"/>
  <c r="BC16" i="13"/>
  <c r="AZ16" i="13"/>
  <c r="AV16" i="13"/>
  <c r="AU16" i="13"/>
  <c r="AP16" i="13"/>
  <c r="AO16" i="13"/>
  <c r="AJ16" i="13"/>
  <c r="AI16" i="13"/>
  <c r="AD16" i="13"/>
  <c r="AS16" i="13" s="1"/>
  <c r="AC16" i="13"/>
  <c r="AB16" i="13"/>
  <c r="Y16" i="13"/>
  <c r="V16" i="13"/>
  <c r="S16" i="13"/>
  <c r="AQ16" i="13" s="1"/>
  <c r="P16" i="13"/>
  <c r="M16" i="13"/>
  <c r="J16" i="13"/>
  <c r="G16" i="13"/>
  <c r="D16" i="13"/>
  <c r="HA15" i="13"/>
  <c r="GZ15" i="13"/>
  <c r="GW15" i="13"/>
  <c r="HC15" i="13" s="1"/>
  <c r="GT15" i="13"/>
  <c r="GQ15" i="13"/>
  <c r="GQ11" i="13" s="1"/>
  <c r="GL15" i="13"/>
  <c r="GK15" i="13"/>
  <c r="GH15" i="13"/>
  <c r="GE15" i="13"/>
  <c r="GE11" i="13" s="1"/>
  <c r="GB15" i="13"/>
  <c r="FW15" i="13"/>
  <c r="FV15" i="13"/>
  <c r="FY15" i="13" s="1"/>
  <c r="FH15" i="13"/>
  <c r="FG15" i="13"/>
  <c r="FD15" i="13"/>
  <c r="FA15" i="13"/>
  <c r="EX15" i="13"/>
  <c r="ES15" i="13"/>
  <c r="EP15" i="13"/>
  <c r="EO15" i="13"/>
  <c r="EL15" i="13"/>
  <c r="EI15" i="13"/>
  <c r="EF15" i="13"/>
  <c r="EA15" i="13"/>
  <c r="DX15" i="13"/>
  <c r="DW15" i="13"/>
  <c r="DT15" i="13"/>
  <c r="DQ15" i="13"/>
  <c r="DN15" i="13"/>
  <c r="DI15" i="13"/>
  <c r="DF15" i="13"/>
  <c r="DE15" i="13"/>
  <c r="DB15" i="13"/>
  <c r="CY15" i="13"/>
  <c r="CV15" i="13"/>
  <c r="CR15" i="13"/>
  <c r="CQ15" i="13"/>
  <c r="CL15" i="13"/>
  <c r="CK15" i="13"/>
  <c r="CF15" i="13"/>
  <c r="CE15" i="13"/>
  <c r="BZ15" i="13"/>
  <c r="CI15" i="13" s="1"/>
  <c r="BY15" i="13"/>
  <c r="CN15" i="13" s="1"/>
  <c r="BX15" i="13"/>
  <c r="BU15" i="13"/>
  <c r="BR15" i="13"/>
  <c r="BO15" i="13"/>
  <c r="BL15" i="13"/>
  <c r="BI15" i="13"/>
  <c r="BF15" i="13"/>
  <c r="BC15" i="13"/>
  <c r="AZ15" i="13"/>
  <c r="AV15" i="13"/>
  <c r="AU15" i="13"/>
  <c r="AP15" i="13"/>
  <c r="AO15" i="13"/>
  <c r="AJ15" i="13"/>
  <c r="AI15" i="13"/>
  <c r="AD15" i="13"/>
  <c r="AM15" i="13" s="1"/>
  <c r="AC15" i="13"/>
  <c r="AR15" i="13" s="1"/>
  <c r="AB15" i="13"/>
  <c r="Y15" i="13"/>
  <c r="V15" i="13"/>
  <c r="S15" i="13"/>
  <c r="P15" i="13"/>
  <c r="M15" i="13"/>
  <c r="J15" i="13"/>
  <c r="G15" i="13"/>
  <c r="B15" i="13"/>
  <c r="D15" i="13" s="1"/>
  <c r="HA14" i="13"/>
  <c r="GZ14" i="13"/>
  <c r="GW14" i="13"/>
  <c r="GT14" i="13"/>
  <c r="GQ14" i="13"/>
  <c r="GL14" i="13"/>
  <c r="GK14" i="13"/>
  <c r="GH14" i="13"/>
  <c r="GN14" i="13" s="1"/>
  <c r="GE14" i="13"/>
  <c r="GB14" i="13"/>
  <c r="GB11" i="13" s="1"/>
  <c r="FW14" i="13"/>
  <c r="FV14" i="13"/>
  <c r="FY14" i="13" s="1"/>
  <c r="FH14" i="13"/>
  <c r="FG14" i="13"/>
  <c r="FJ14" i="13" s="1"/>
  <c r="FD14" i="13"/>
  <c r="FA14" i="13"/>
  <c r="FA11" i="13" s="1"/>
  <c r="EX14" i="13"/>
  <c r="ES14" i="13"/>
  <c r="EP14" i="13"/>
  <c r="EO14" i="13"/>
  <c r="ER14" i="13" s="1"/>
  <c r="EL14" i="13"/>
  <c r="EI14" i="13"/>
  <c r="EU14" i="13" s="1"/>
  <c r="EF14" i="13"/>
  <c r="EA14" i="13"/>
  <c r="DX14" i="13"/>
  <c r="DW14" i="13"/>
  <c r="DZ14" i="13" s="1"/>
  <c r="DT14" i="13"/>
  <c r="DQ14" i="13"/>
  <c r="EC14" i="13" s="1"/>
  <c r="DN14" i="13"/>
  <c r="DI14" i="13"/>
  <c r="DF14" i="13"/>
  <c r="DE14" i="13"/>
  <c r="DH14" i="13" s="1"/>
  <c r="DB14" i="13"/>
  <c r="CY14" i="13"/>
  <c r="DK14" i="13" s="1"/>
  <c r="CV14" i="13"/>
  <c r="CR14" i="13"/>
  <c r="CQ14" i="13"/>
  <c r="CL14" i="13"/>
  <c r="CK14" i="13"/>
  <c r="CF14" i="13"/>
  <c r="BZ14" i="13"/>
  <c r="BY14" i="13"/>
  <c r="CN14" i="13" s="1"/>
  <c r="BX14" i="13"/>
  <c r="BU14" i="13"/>
  <c r="BR14" i="13"/>
  <c r="BO14" i="13"/>
  <c r="BL14" i="13"/>
  <c r="BI14" i="13"/>
  <c r="BF14" i="13"/>
  <c r="BC14" i="13"/>
  <c r="AX14" i="13"/>
  <c r="AZ14" i="13" s="1"/>
  <c r="AZ12" i="13" s="1"/>
  <c r="AV14" i="13"/>
  <c r="AU14" i="13"/>
  <c r="AP14" i="13"/>
  <c r="AJ14" i="13"/>
  <c r="AD14" i="13"/>
  <c r="AS14" i="13" s="1"/>
  <c r="AC14" i="13"/>
  <c r="AB14" i="13"/>
  <c r="AW14" i="13" s="1"/>
  <c r="Y14" i="13"/>
  <c r="V14" i="13"/>
  <c r="S14" i="13"/>
  <c r="P14" i="13"/>
  <c r="N14" i="13"/>
  <c r="AO14" i="13" s="1"/>
  <c r="M14" i="13"/>
  <c r="K14" i="13"/>
  <c r="J14" i="13"/>
  <c r="E14" i="13"/>
  <c r="AI14" i="13" s="1"/>
  <c r="B14" i="13"/>
  <c r="D14" i="13" s="1"/>
  <c r="HA13" i="13"/>
  <c r="GZ13" i="13"/>
  <c r="GW13" i="13"/>
  <c r="GT13" i="13"/>
  <c r="GQ13" i="13"/>
  <c r="GL13" i="13"/>
  <c r="GK13" i="13"/>
  <c r="GH13" i="13"/>
  <c r="GN13" i="13" s="1"/>
  <c r="GE13" i="13"/>
  <c r="GB13" i="13"/>
  <c r="FW13" i="13"/>
  <c r="FV13" i="13"/>
  <c r="FY13" i="13" s="1"/>
  <c r="FH13" i="13"/>
  <c r="FG13" i="13"/>
  <c r="FJ13" i="13" s="1"/>
  <c r="FD13" i="13"/>
  <c r="FA13" i="13"/>
  <c r="EX13" i="13"/>
  <c r="ES13" i="13"/>
  <c r="EP13" i="13"/>
  <c r="EO13" i="13"/>
  <c r="ER13" i="13" s="1"/>
  <c r="EL13" i="13"/>
  <c r="EI13" i="13"/>
  <c r="EU13" i="13" s="1"/>
  <c r="EF13" i="13"/>
  <c r="CR13" i="13"/>
  <c r="CQ13" i="13"/>
  <c r="CO13" i="13"/>
  <c r="CL13" i="13"/>
  <c r="CK13" i="13"/>
  <c r="CF13" i="13"/>
  <c r="CE13" i="13"/>
  <c r="CC13" i="13"/>
  <c r="BZ13" i="13"/>
  <c r="CI13" i="13" s="1"/>
  <c r="BY13" i="13"/>
  <c r="CN13" i="13" s="1"/>
  <c r="BX13" i="13"/>
  <c r="BU13" i="13"/>
  <c r="CS13" i="13" s="1"/>
  <c r="BR13" i="13"/>
  <c r="BO13" i="13"/>
  <c r="BO12" i="13" s="1"/>
  <c r="BL13" i="13"/>
  <c r="BI13" i="13"/>
  <c r="BF13" i="13"/>
  <c r="BC13" i="13"/>
  <c r="CG13" i="13" s="1"/>
  <c r="AZ13" i="13"/>
  <c r="AV13" i="13"/>
  <c r="AU13" i="13"/>
  <c r="AP13" i="13"/>
  <c r="AO13" i="13"/>
  <c r="AJ13" i="13"/>
  <c r="AI13" i="13"/>
  <c r="AD13" i="13"/>
  <c r="AM13" i="13" s="1"/>
  <c r="AC13" i="13"/>
  <c r="AR13" i="13" s="1"/>
  <c r="AB13" i="13"/>
  <c r="Y13" i="13"/>
  <c r="V13" i="13"/>
  <c r="S13" i="13"/>
  <c r="P13" i="13"/>
  <c r="M13" i="13"/>
  <c r="J13" i="13"/>
  <c r="G13" i="13"/>
  <c r="D13" i="13"/>
  <c r="DV12" i="13"/>
  <c r="DU12" i="13"/>
  <c r="DS12" i="13"/>
  <c r="DR12" i="13"/>
  <c r="DQ12" i="13"/>
  <c r="DP12" i="13"/>
  <c r="DO12" i="13"/>
  <c r="DO11" i="13" s="1"/>
  <c r="DM12" i="13"/>
  <c r="DL12" i="13"/>
  <c r="DL11" i="13" s="1"/>
  <c r="DN11" i="13" s="1"/>
  <c r="DD12" i="13"/>
  <c r="DC12" i="13"/>
  <c r="DA12" i="13"/>
  <c r="CZ12" i="13"/>
  <c r="CY12" i="13"/>
  <c r="CX12" i="13"/>
  <c r="CW12" i="13"/>
  <c r="CU12" i="13"/>
  <c r="CT12" i="13"/>
  <c r="BW12" i="13"/>
  <c r="CR12" i="13" s="1"/>
  <c r="BV12" i="13"/>
  <c r="BU12" i="13"/>
  <c r="BT12" i="13"/>
  <c r="BS12" i="13"/>
  <c r="CQ12" i="13" s="1"/>
  <c r="BQ12" i="13"/>
  <c r="BP12" i="13"/>
  <c r="BN12" i="13"/>
  <c r="BM12" i="13"/>
  <c r="BK12" i="13"/>
  <c r="BJ12" i="13"/>
  <c r="BI12" i="13"/>
  <c r="BH12" i="13"/>
  <c r="BG12" i="13"/>
  <c r="BG11" i="13" s="1"/>
  <c r="BG10" i="13" s="1"/>
  <c r="BE12" i="13"/>
  <c r="BD12" i="13"/>
  <c r="BB12" i="13"/>
  <c r="BA12" i="13"/>
  <c r="AY12" i="13"/>
  <c r="AA12" i="13"/>
  <c r="AV12" i="13" s="1"/>
  <c r="Z12" i="13"/>
  <c r="Y12" i="13"/>
  <c r="X12" i="13"/>
  <c r="W12" i="13"/>
  <c r="AU12" i="13" s="1"/>
  <c r="U12" i="13"/>
  <c r="T12" i="13"/>
  <c r="R12" i="13"/>
  <c r="Q12" i="13"/>
  <c r="O12" i="13"/>
  <c r="N12" i="13"/>
  <c r="M12" i="13"/>
  <c r="L12" i="13"/>
  <c r="K12" i="13"/>
  <c r="I12" i="13"/>
  <c r="H12" i="13"/>
  <c r="H11" i="13" s="1"/>
  <c r="F12" i="13"/>
  <c r="E12" i="13"/>
  <c r="AI12" i="13" s="1"/>
  <c r="C12" i="13"/>
  <c r="GY11" i="13"/>
  <c r="GX11" i="13"/>
  <c r="GW11" i="13"/>
  <c r="GV11" i="13"/>
  <c r="GU11" i="13"/>
  <c r="HA11" i="13" s="1"/>
  <c r="GS11" i="13"/>
  <c r="GR11" i="13"/>
  <c r="GP11" i="13"/>
  <c r="GO11" i="13"/>
  <c r="GK11" i="13"/>
  <c r="GJ11" i="13"/>
  <c r="GI11" i="13"/>
  <c r="GG11" i="13"/>
  <c r="GM11" i="13" s="1"/>
  <c r="GF11" i="13"/>
  <c r="GD11" i="13"/>
  <c r="GC11" i="13"/>
  <c r="GA11" i="13"/>
  <c r="GA10" i="13" s="1"/>
  <c r="GA151" i="13" s="1"/>
  <c r="FZ11" i="13"/>
  <c r="FV11" i="13"/>
  <c r="FU11" i="13"/>
  <c r="FT11" i="13"/>
  <c r="FT10" i="13" s="1"/>
  <c r="FT151" i="13" s="1"/>
  <c r="FS11" i="13"/>
  <c r="FR11" i="13"/>
  <c r="FQ11" i="13"/>
  <c r="FP11" i="13"/>
  <c r="FO11" i="13"/>
  <c r="FN11" i="13"/>
  <c r="FM11" i="13"/>
  <c r="FL11" i="13"/>
  <c r="FL10" i="13" s="1"/>
  <c r="FL151" i="13" s="1"/>
  <c r="FK11" i="13"/>
  <c r="FG11" i="13"/>
  <c r="FF11" i="13"/>
  <c r="FE11" i="13"/>
  <c r="FE10" i="13" s="1"/>
  <c r="FC11" i="13"/>
  <c r="FB11" i="13"/>
  <c r="EZ11" i="13"/>
  <c r="EY11" i="13"/>
  <c r="EW11" i="13"/>
  <c r="EN11" i="13"/>
  <c r="EM11" i="13"/>
  <c r="EK11" i="13"/>
  <c r="EK10" i="13" s="1"/>
  <c r="EJ11" i="13"/>
  <c r="EH11" i="13"/>
  <c r="EG11" i="13"/>
  <c r="EE11" i="13"/>
  <c r="EE10" i="13" s="1"/>
  <c r="ED11" i="13"/>
  <c r="DV11" i="13"/>
  <c r="DU11" i="13"/>
  <c r="DS11" i="13"/>
  <c r="DR11" i="13"/>
  <c r="DP11" i="13"/>
  <c r="DM11" i="13"/>
  <c r="DM10" i="13" s="1"/>
  <c r="DD11" i="13"/>
  <c r="DC11" i="13"/>
  <c r="DA11" i="13"/>
  <c r="CX11" i="13"/>
  <c r="CW11" i="13"/>
  <c r="CY11" i="13" s="1"/>
  <c r="CT11" i="13"/>
  <c r="BT11" i="13"/>
  <c r="BQ11" i="13"/>
  <c r="BN11" i="13"/>
  <c r="CL11" i="13" s="1"/>
  <c r="BM11" i="13"/>
  <c r="BK11" i="13"/>
  <c r="BJ11" i="13"/>
  <c r="BE11" i="13"/>
  <c r="BB11" i="13"/>
  <c r="BA11" i="13"/>
  <c r="AY11" i="13"/>
  <c r="AY10" i="13" s="1"/>
  <c r="X11" i="13"/>
  <c r="R11" i="13"/>
  <c r="Q11" i="13"/>
  <c r="O11" i="13"/>
  <c r="O10" i="13" s="1"/>
  <c r="I11" i="13"/>
  <c r="C11" i="13"/>
  <c r="C10" i="13" s="1"/>
  <c r="GU10" i="13"/>
  <c r="GS10" i="13"/>
  <c r="GI10" i="13"/>
  <c r="GI151" i="13" s="1"/>
  <c r="GG10" i="13"/>
  <c r="GC10" i="13"/>
  <c r="FX10" i="13"/>
  <c r="FU10" i="13"/>
  <c r="FU151" i="13" s="1"/>
  <c r="FQ10" i="13"/>
  <c r="FO10" i="13"/>
  <c r="FI10" i="13"/>
  <c r="FC10" i="13"/>
  <c r="EY10" i="13"/>
  <c r="EW10" i="13"/>
  <c r="ET10" i="13"/>
  <c r="EQ10" i="13"/>
  <c r="EM10" i="13"/>
  <c r="EG10" i="13"/>
  <c r="EB10" i="13"/>
  <c r="DY10" i="13"/>
  <c r="DU10" i="13"/>
  <c r="DJ10" i="13"/>
  <c r="DG10" i="13"/>
  <c r="CW10" i="13"/>
  <c r="BM10" i="13"/>
  <c r="Q10" i="13"/>
  <c r="CJ125" i="13" l="1"/>
  <c r="BO123" i="13"/>
  <c r="CH123" i="13"/>
  <c r="BJ79" i="13"/>
  <c r="CK123" i="13"/>
  <c r="CM123" i="13"/>
  <c r="BL130" i="13"/>
  <c r="BF123" i="13"/>
  <c r="CG123" i="13" s="1"/>
  <c r="CB123" i="13"/>
  <c r="BX50" i="13"/>
  <c r="CS50" i="13" s="1"/>
  <c r="CS71" i="13"/>
  <c r="CI70" i="13"/>
  <c r="CC70" i="13"/>
  <c r="CS52" i="13"/>
  <c r="D131" i="15"/>
  <c r="P133" i="15"/>
  <c r="S133" i="15"/>
  <c r="AK134" i="15"/>
  <c r="AH134" i="15"/>
  <c r="AK135" i="15"/>
  <c r="AH135" i="15"/>
  <c r="AK136" i="15"/>
  <c r="AH136" i="15"/>
  <c r="AK137" i="15"/>
  <c r="AH137" i="15"/>
  <c r="AK138" i="15"/>
  <c r="AH138" i="15"/>
  <c r="P141" i="15"/>
  <c r="S141" i="15"/>
  <c r="S142" i="15"/>
  <c r="G131" i="15"/>
  <c r="M131" i="15" s="1"/>
  <c r="E131" i="15"/>
  <c r="K131" i="15" s="1"/>
  <c r="X131" i="15"/>
  <c r="AD131" i="15" s="1"/>
  <c r="AH133" i="15"/>
  <c r="AB132" i="15"/>
  <c r="S134" i="15"/>
  <c r="P134" i="15"/>
  <c r="S135" i="15"/>
  <c r="P135" i="15"/>
  <c r="S136" i="15"/>
  <c r="P136" i="15"/>
  <c r="S137" i="15"/>
  <c r="P137" i="15"/>
  <c r="S138" i="15"/>
  <c r="P138" i="15"/>
  <c r="N140" i="15"/>
  <c r="J140" i="15"/>
  <c r="P140" i="15" s="1"/>
  <c r="AC140" i="15"/>
  <c r="W131" i="15"/>
  <c r="AC131" i="15" s="1"/>
  <c r="AF140" i="15"/>
  <c r="AI140" i="15"/>
  <c r="AH141" i="15"/>
  <c r="M142" i="15"/>
  <c r="AJ142" i="15"/>
  <c r="S143" i="15"/>
  <c r="P144" i="15"/>
  <c r="AH144" i="15"/>
  <c r="S145" i="15"/>
  <c r="P146" i="15"/>
  <c r="AH146" i="15"/>
  <c r="M147" i="15"/>
  <c r="AJ147" i="15"/>
  <c r="S148" i="15"/>
  <c r="P149" i="15"/>
  <c r="AH149" i="15"/>
  <c r="O132" i="15"/>
  <c r="R132" i="15"/>
  <c r="AC132" i="15"/>
  <c r="AE134" i="15"/>
  <c r="M135" i="15"/>
  <c r="AE135" i="15"/>
  <c r="M136" i="15"/>
  <c r="AE136" i="15"/>
  <c r="M137" i="15"/>
  <c r="AE137" i="15"/>
  <c r="M138" i="15"/>
  <c r="AE138" i="15"/>
  <c r="P139" i="15"/>
  <c r="AH139" i="15"/>
  <c r="K140" i="15"/>
  <c r="S140" i="15"/>
  <c r="R140" i="15"/>
  <c r="M140" i="15"/>
  <c r="AD140" i="15"/>
  <c r="M141" i="15"/>
  <c r="L142" i="15"/>
  <c r="N142" i="15"/>
  <c r="J142" i="15"/>
  <c r="P142" i="15" s="1"/>
  <c r="Q142" i="15"/>
  <c r="AC142" i="15"/>
  <c r="AF142" i="15"/>
  <c r="AB142" i="15"/>
  <c r="AH142" i="15" s="1"/>
  <c r="P143" i="15"/>
  <c r="AH143" i="15"/>
  <c r="M144" i="15"/>
  <c r="S144" i="15"/>
  <c r="AK144" i="15"/>
  <c r="P145" i="15"/>
  <c r="AH145" i="15"/>
  <c r="M146" i="15"/>
  <c r="S146" i="15"/>
  <c r="AK146" i="15"/>
  <c r="L147" i="15"/>
  <c r="N147" i="15"/>
  <c r="J147" i="15"/>
  <c r="P147" i="15" s="1"/>
  <c r="Q147" i="15"/>
  <c r="AC147" i="15"/>
  <c r="AF147" i="15"/>
  <c r="AB147" i="15"/>
  <c r="AH147" i="15" s="1"/>
  <c r="P148" i="15"/>
  <c r="AH148" i="15"/>
  <c r="M149" i="15"/>
  <c r="S149" i="15"/>
  <c r="AK149" i="15"/>
  <c r="U79" i="15"/>
  <c r="Q127" i="15"/>
  <c r="G127" i="15"/>
  <c r="AF127" i="15"/>
  <c r="AB127" i="15"/>
  <c r="P128" i="15"/>
  <c r="AE128" i="15"/>
  <c r="S129" i="15"/>
  <c r="AH129" i="15"/>
  <c r="P130" i="15"/>
  <c r="AE130" i="15"/>
  <c r="N127" i="15"/>
  <c r="P127" i="15"/>
  <c r="AE127" i="15"/>
  <c r="AH128" i="15"/>
  <c r="P129" i="15"/>
  <c r="AK129" i="15"/>
  <c r="AH130" i="15"/>
  <c r="AI115" i="15"/>
  <c r="AC116" i="15"/>
  <c r="P120" i="15"/>
  <c r="Y115" i="15"/>
  <c r="AK120" i="15"/>
  <c r="AH121" i="15"/>
  <c r="P122" i="15"/>
  <c r="AK122" i="15"/>
  <c r="AH123" i="15"/>
  <c r="AG106" i="15"/>
  <c r="O115" i="15"/>
  <c r="AA115" i="15"/>
  <c r="AG115" i="15" s="1"/>
  <c r="O116" i="15"/>
  <c r="AJ116" i="15"/>
  <c r="AI116" i="15"/>
  <c r="AD116" i="15"/>
  <c r="V115" i="15"/>
  <c r="AH120" i="15"/>
  <c r="P121" i="15"/>
  <c r="AE121" i="15"/>
  <c r="AK121" i="15"/>
  <c r="S122" i="15"/>
  <c r="AH122" i="15"/>
  <c r="P123" i="15"/>
  <c r="AE123" i="15"/>
  <c r="AK123" i="15"/>
  <c r="AC80" i="15"/>
  <c r="AC82" i="15"/>
  <c r="O94" i="15"/>
  <c r="AI94" i="15"/>
  <c r="AH96" i="15"/>
  <c r="AC98" i="15"/>
  <c r="AC106" i="15"/>
  <c r="AA79" i="15"/>
  <c r="AG79" i="15" s="1"/>
  <c r="O80" i="15"/>
  <c r="AJ80" i="15"/>
  <c r="AI80" i="15"/>
  <c r="AD80" i="15"/>
  <c r="O82" i="15"/>
  <c r="N82" i="15"/>
  <c r="AJ82" i="15"/>
  <c r="AI82" i="15"/>
  <c r="AD82" i="15"/>
  <c r="AG94" i="15"/>
  <c r="D94" i="15"/>
  <c r="Y94" i="15"/>
  <c r="Y79" i="15" s="1"/>
  <c r="AK96" i="15"/>
  <c r="O98" i="15"/>
  <c r="R98" i="15"/>
  <c r="AJ98" i="15"/>
  <c r="AI98" i="15"/>
  <c r="AD98" i="15"/>
  <c r="O106" i="15"/>
  <c r="R106" i="15"/>
  <c r="AJ106" i="15"/>
  <c r="AI106" i="15"/>
  <c r="AD106" i="15"/>
  <c r="C79" i="15"/>
  <c r="BM74" i="15"/>
  <c r="BJ74" i="15"/>
  <c r="AI76" i="15"/>
  <c r="CV74" i="15"/>
  <c r="BP56" i="15"/>
  <c r="BR56" i="15"/>
  <c r="BT56" i="15"/>
  <c r="BT154" i="15" s="1"/>
  <c r="CC154" i="15" s="1"/>
  <c r="Z74" i="15"/>
  <c r="AI74" i="15" s="1"/>
  <c r="BY74" i="15"/>
  <c r="CB74" i="15" s="1"/>
  <c r="CO74" i="15"/>
  <c r="CR74" i="15" s="1"/>
  <c r="CT74" i="15"/>
  <c r="CT56" i="15" s="1"/>
  <c r="CT154" i="15" s="1"/>
  <c r="BU74" i="15"/>
  <c r="CD74" i="15" s="1"/>
  <c r="CG74" i="15"/>
  <c r="DE75" i="15"/>
  <c r="Q76" i="15"/>
  <c r="N76" i="15"/>
  <c r="CD76" i="15"/>
  <c r="CP76" i="15"/>
  <c r="AK78" i="15"/>
  <c r="CD78" i="15"/>
  <c r="DH78" i="15"/>
  <c r="BW154" i="15"/>
  <c r="CC56" i="15"/>
  <c r="CV56" i="15"/>
  <c r="L58" i="15"/>
  <c r="O58" i="15"/>
  <c r="AC58" i="15"/>
  <c r="BZ62" i="15"/>
  <c r="P66" i="15"/>
  <c r="BS154" i="15"/>
  <c r="CX154" i="15"/>
  <c r="CE154" i="15"/>
  <c r="I57" i="15"/>
  <c r="O57" i="15" s="1"/>
  <c r="W57" i="15"/>
  <c r="AG57" i="15"/>
  <c r="R58" i="15"/>
  <c r="AD58" i="15"/>
  <c r="AG58" i="15"/>
  <c r="AJ58" i="15"/>
  <c r="S59" i="15"/>
  <c r="AE59" i="15"/>
  <c r="S60" i="15"/>
  <c r="AE60" i="15"/>
  <c r="S61" i="15"/>
  <c r="AE61" i="15"/>
  <c r="BB56" i="15"/>
  <c r="BB154" i="15" s="1"/>
  <c r="BM62" i="15"/>
  <c r="BJ62" i="15"/>
  <c r="CO62" i="15"/>
  <c r="S64" i="15"/>
  <c r="M65" i="15"/>
  <c r="P65" i="15"/>
  <c r="AK65" i="15"/>
  <c r="S66" i="15"/>
  <c r="AE66" i="15"/>
  <c r="S68" i="15"/>
  <c r="Q54" i="15"/>
  <c r="AI54" i="15"/>
  <c r="AK55" i="15"/>
  <c r="H11" i="15"/>
  <c r="U11" i="15"/>
  <c r="O54" i="15"/>
  <c r="AG54" i="15"/>
  <c r="AH54" i="15"/>
  <c r="AH55" i="15"/>
  <c r="L12" i="15"/>
  <c r="AQ12" i="15"/>
  <c r="R13" i="15"/>
  <c r="P17" i="15"/>
  <c r="AK17" i="15"/>
  <c r="AJ23" i="15"/>
  <c r="AM12" i="15"/>
  <c r="AW24" i="15"/>
  <c r="AZ24" i="15"/>
  <c r="BR12" i="15"/>
  <c r="BR11" i="15" s="1"/>
  <c r="BR154" i="15" s="1"/>
  <c r="CG12" i="15"/>
  <c r="CG11" i="15" s="1"/>
  <c r="AW26" i="15"/>
  <c r="CB23" i="15"/>
  <c r="G23" i="15"/>
  <c r="CD34" i="15"/>
  <c r="CA34" i="15"/>
  <c r="BJ37" i="15"/>
  <c r="CA48" i="15"/>
  <c r="CD48" i="15" s="1"/>
  <c r="AN12" i="15"/>
  <c r="BA12" i="15"/>
  <c r="BA11" i="15" s="1"/>
  <c r="AN13" i="15"/>
  <c r="AQ13" i="15"/>
  <c r="BU12" i="15"/>
  <c r="BU11" i="15" s="1"/>
  <c r="CY12" i="15"/>
  <c r="CY11" i="15" s="1"/>
  <c r="AK15" i="15"/>
  <c r="AZ15" i="15"/>
  <c r="BO15" i="15"/>
  <c r="CS15" i="15"/>
  <c r="AK16" i="15"/>
  <c r="AZ16" i="15"/>
  <c r="DB12" i="15"/>
  <c r="AH17" i="15"/>
  <c r="AK18" i="15"/>
  <c r="BO18" i="15"/>
  <c r="CS18" i="15"/>
  <c r="AK19" i="15"/>
  <c r="AZ19" i="15"/>
  <c r="BO19" i="15"/>
  <c r="DH19" i="15"/>
  <c r="S20" i="15"/>
  <c r="S22" i="15"/>
  <c r="AE22" i="15"/>
  <c r="AT23" i="15"/>
  <c r="AU23" i="15"/>
  <c r="BM23" i="15"/>
  <c r="Y23" i="15"/>
  <c r="AZ26" i="15"/>
  <c r="CD26" i="15"/>
  <c r="AH27" i="15"/>
  <c r="BY23" i="15"/>
  <c r="S28" i="15"/>
  <c r="AH29" i="15"/>
  <c r="AF34" i="15"/>
  <c r="AC34" i="15"/>
  <c r="BM34" i="15"/>
  <c r="S35" i="15"/>
  <c r="G34" i="15"/>
  <c r="BO35" i="15"/>
  <c r="BI34" i="15"/>
  <c r="R37" i="15"/>
  <c r="BY37" i="15"/>
  <c r="CB37" i="15" s="1"/>
  <c r="BC37" i="15"/>
  <c r="BI37" i="15"/>
  <c r="BO37" i="15" s="1"/>
  <c r="CJ37" i="15"/>
  <c r="CV37" i="15"/>
  <c r="CV11" i="15" s="1"/>
  <c r="CV154" i="15" s="1"/>
  <c r="DB37" i="15"/>
  <c r="CS45" i="15"/>
  <c r="CM37" i="15"/>
  <c r="CP37" i="15" s="1"/>
  <c r="CS37" i="15" s="1"/>
  <c r="AH46" i="15"/>
  <c r="AE46" i="15"/>
  <c r="CP48" i="15"/>
  <c r="CS48" i="15" s="1"/>
  <c r="DH49" i="15"/>
  <c r="DB48" i="15"/>
  <c r="DE48" i="15" s="1"/>
  <c r="DH48" i="15" s="1"/>
  <c r="AZ30" i="15"/>
  <c r="BO30" i="15"/>
  <c r="S31" i="15"/>
  <c r="AK31" i="15"/>
  <c r="CD31" i="15"/>
  <c r="S32" i="15"/>
  <c r="AK33" i="15"/>
  <c r="BC23" i="15"/>
  <c r="BC12" i="15" s="1"/>
  <c r="BC11" i="15" s="1"/>
  <c r="BI23" i="15"/>
  <c r="BL23" i="15" s="1"/>
  <c r="Q34" i="15"/>
  <c r="R34" i="15"/>
  <c r="O34" i="15"/>
  <c r="AJ34" i="15"/>
  <c r="AQ34" i="15"/>
  <c r="AX34" i="15"/>
  <c r="AU34" i="15"/>
  <c r="CB34" i="15"/>
  <c r="CW11" i="15"/>
  <c r="CW154" i="15" s="1"/>
  <c r="DA11" i="15"/>
  <c r="CD35" i="15"/>
  <c r="AN37" i="15"/>
  <c r="BD11" i="15"/>
  <c r="CN37" i="15"/>
  <c r="CQ37" i="15" s="1"/>
  <c r="AK38" i="15"/>
  <c r="AZ38" i="15"/>
  <c r="CS38" i="15"/>
  <c r="M39" i="15"/>
  <c r="AK39" i="15"/>
  <c r="AZ39" i="15"/>
  <c r="CS39" i="15"/>
  <c r="M40" i="15"/>
  <c r="AK40" i="15"/>
  <c r="AZ40" i="15"/>
  <c r="CS40" i="15"/>
  <c r="M41" i="15"/>
  <c r="AK41" i="15"/>
  <c r="AZ41" i="15"/>
  <c r="CS41" i="15"/>
  <c r="M42" i="15"/>
  <c r="AK42" i="15"/>
  <c r="AZ42" i="15"/>
  <c r="CS42" i="15"/>
  <c r="M43" i="15"/>
  <c r="AK43" i="15"/>
  <c r="BO43" i="15"/>
  <c r="G37" i="15"/>
  <c r="AZ44" i="15"/>
  <c r="CS44" i="15"/>
  <c r="BO45" i="15"/>
  <c r="DH45" i="15"/>
  <c r="S46" i="15"/>
  <c r="M47" i="15"/>
  <c r="AK47" i="15"/>
  <c r="AZ47" i="15"/>
  <c r="CS47" i="15"/>
  <c r="K48" i="15"/>
  <c r="AN48" i="15"/>
  <c r="AQ48" i="15"/>
  <c r="BP11" i="15"/>
  <c r="BP154" i="15" s="1"/>
  <c r="BY48" i="15"/>
  <c r="CB48" i="15" s="1"/>
  <c r="CN48" i="15"/>
  <c r="CQ48" i="15" s="1"/>
  <c r="M49" i="15"/>
  <c r="AK49" i="15"/>
  <c r="AZ49" i="15"/>
  <c r="CS49" i="15"/>
  <c r="M50" i="15"/>
  <c r="AK50" i="15"/>
  <c r="AZ50" i="15"/>
  <c r="CS50" i="15"/>
  <c r="AD52" i="14"/>
  <c r="AO52" i="14"/>
  <c r="AO8" i="14" s="1"/>
  <c r="AQ52" i="14"/>
  <c r="AQ8" i="14" s="1"/>
  <c r="AS52" i="14"/>
  <c r="AS8" i="14" s="1"/>
  <c r="AU52" i="14"/>
  <c r="AU8" i="14" s="1"/>
  <c r="B70" i="14"/>
  <c r="G70" i="14" s="1"/>
  <c r="I71" i="14"/>
  <c r="I72" i="14"/>
  <c r="M73" i="14"/>
  <c r="P73" i="14"/>
  <c r="Z70" i="14"/>
  <c r="I74" i="14"/>
  <c r="H73" i="14"/>
  <c r="H70" i="14" s="1"/>
  <c r="I75" i="14"/>
  <c r="L52" i="14"/>
  <c r="Q53" i="14"/>
  <c r="AB52" i="14"/>
  <c r="AG52" i="14"/>
  <c r="AG8" i="14" s="1"/>
  <c r="M54" i="14"/>
  <c r="R54" i="14" s="1"/>
  <c r="T52" i="14"/>
  <c r="I55" i="14"/>
  <c r="H53" i="14"/>
  <c r="I56" i="14"/>
  <c r="I57" i="14"/>
  <c r="G58" i="14"/>
  <c r="D59" i="14"/>
  <c r="D58" i="14" s="1"/>
  <c r="I58" i="14" s="1"/>
  <c r="P59" i="14"/>
  <c r="R59" i="14" s="1"/>
  <c r="I61" i="14"/>
  <c r="I62" i="14"/>
  <c r="I63" i="14"/>
  <c r="I64" i="14"/>
  <c r="I65" i="14"/>
  <c r="AH52" i="14"/>
  <c r="AH8" i="14" s="1"/>
  <c r="AD9" i="14"/>
  <c r="AD8" i="14" s="1"/>
  <c r="P21" i="14"/>
  <c r="V8" i="14"/>
  <c r="X10" i="14"/>
  <c r="X9" i="14" s="1"/>
  <c r="AB10" i="14"/>
  <c r="AB9" i="14" s="1"/>
  <c r="AB8" i="14" s="1"/>
  <c r="I12" i="14"/>
  <c r="AP11" i="14"/>
  <c r="AP10" i="14" s="1"/>
  <c r="I13" i="14"/>
  <c r="I14" i="14"/>
  <c r="I15" i="14"/>
  <c r="I16" i="14"/>
  <c r="I17" i="14"/>
  <c r="I18" i="14"/>
  <c r="I19" i="14"/>
  <c r="I20" i="14"/>
  <c r="H21" i="14"/>
  <c r="R21" i="14"/>
  <c r="Z10" i="14"/>
  <c r="Z9" i="14" s="1"/>
  <c r="AH10" i="14"/>
  <c r="I21" i="14"/>
  <c r="I23" i="14"/>
  <c r="I24" i="14"/>
  <c r="I25" i="14"/>
  <c r="I26" i="14"/>
  <c r="I27" i="14"/>
  <c r="I28" i="14"/>
  <c r="I29" i="14"/>
  <c r="I30" i="14"/>
  <c r="I31" i="14"/>
  <c r="H32" i="14"/>
  <c r="R33" i="14"/>
  <c r="R34" i="14"/>
  <c r="R32" i="14"/>
  <c r="R36" i="14"/>
  <c r="R37" i="14"/>
  <c r="R38" i="14"/>
  <c r="R39" i="14"/>
  <c r="R40" i="14"/>
  <c r="R41" i="14"/>
  <c r="R42" i="14"/>
  <c r="R43" i="14"/>
  <c r="R44" i="14"/>
  <c r="R45" i="14"/>
  <c r="C130" i="13"/>
  <c r="AK149" i="13"/>
  <c r="AK150" i="13"/>
  <c r="D151" i="13"/>
  <c r="D130" i="13" s="1"/>
  <c r="G151" i="13"/>
  <c r="P151" i="13"/>
  <c r="P130" i="13" s="1"/>
  <c r="S151" i="13"/>
  <c r="AC130" i="13"/>
  <c r="AL130" i="13" s="1"/>
  <c r="BY130" i="13"/>
  <c r="CH130" i="13" s="1"/>
  <c r="AF131" i="13"/>
  <c r="AL131" i="13"/>
  <c r="CH131" i="13"/>
  <c r="AF132" i="13"/>
  <c r="AN133" i="13"/>
  <c r="AF133" i="13"/>
  <c r="AG139" i="13"/>
  <c r="AJ139" i="13"/>
  <c r="AL139" i="13"/>
  <c r="AK140" i="13"/>
  <c r="J139" i="13"/>
  <c r="AK139" i="13" s="1"/>
  <c r="AI141" i="13"/>
  <c r="AF141" i="13"/>
  <c r="AQ147" i="13"/>
  <c r="S146" i="13"/>
  <c r="AQ146" i="13" s="1"/>
  <c r="AE147" i="13"/>
  <c r="AL147" i="13"/>
  <c r="AC146" i="13"/>
  <c r="AF147" i="13"/>
  <c r="AE148" i="13"/>
  <c r="AN148" i="13" s="1"/>
  <c r="AL148" i="13"/>
  <c r="AF148" i="13"/>
  <c r="L130" i="13"/>
  <c r="I130" i="13"/>
  <c r="AG130" i="13" s="1"/>
  <c r="R130" i="13"/>
  <c r="AM130" i="13" s="1"/>
  <c r="AI131" i="13"/>
  <c r="AK131" i="13"/>
  <c r="AJ131" i="13"/>
  <c r="AX130" i="13"/>
  <c r="CF131" i="13"/>
  <c r="BF131" i="13"/>
  <c r="CG131" i="13" s="1"/>
  <c r="BJ130" i="13"/>
  <c r="CI131" i="13"/>
  <c r="BP130" i="13"/>
  <c r="BV130" i="13"/>
  <c r="AK132" i="13"/>
  <c r="AL132" i="13"/>
  <c r="AK133" i="13"/>
  <c r="AL133" i="13"/>
  <c r="CH133" i="13"/>
  <c r="AE134" i="13"/>
  <c r="AN134" i="13" s="1"/>
  <c r="AL134" i="13"/>
  <c r="AF134" i="13"/>
  <c r="AE135" i="13"/>
  <c r="AN135" i="13" s="1"/>
  <c r="AL135" i="13"/>
  <c r="AF135" i="13"/>
  <c r="AE136" i="13"/>
  <c r="AN136" i="13" s="1"/>
  <c r="AL136" i="13"/>
  <c r="AF136" i="13"/>
  <c r="AE137" i="13"/>
  <c r="AN137" i="13" s="1"/>
  <c r="AL137" i="13"/>
  <c r="AF137" i="13"/>
  <c r="AE138" i="13"/>
  <c r="AN138" i="13" s="1"/>
  <c r="AL138" i="13"/>
  <c r="AF138" i="13"/>
  <c r="CL139" i="13"/>
  <c r="CH140" i="13"/>
  <c r="BY139" i="13"/>
  <c r="CH139" i="13" s="1"/>
  <c r="CB140" i="13"/>
  <c r="CH142" i="13"/>
  <c r="BY141" i="13"/>
  <c r="CH141" i="13" s="1"/>
  <c r="CB142" i="13"/>
  <c r="CB143" i="13"/>
  <c r="CB144" i="13"/>
  <c r="CB145" i="13"/>
  <c r="AI146" i="13"/>
  <c r="AF146" i="13"/>
  <c r="AK146" i="13"/>
  <c r="AK134" i="13"/>
  <c r="AK135" i="13"/>
  <c r="AK136" i="13"/>
  <c r="AK137" i="13"/>
  <c r="AK138" i="13"/>
  <c r="AI139" i="13"/>
  <c r="AM139" i="13"/>
  <c r="AQ140" i="13"/>
  <c r="AE140" i="13"/>
  <c r="AF140" i="13"/>
  <c r="CG140" i="13"/>
  <c r="AG141" i="13"/>
  <c r="AO141" i="13"/>
  <c r="AQ141" i="13"/>
  <c r="AL141" i="13"/>
  <c r="AQ142" i="13"/>
  <c r="AE142" i="13"/>
  <c r="AF142" i="13"/>
  <c r="CG142" i="13"/>
  <c r="AQ143" i="13"/>
  <c r="AE143" i="13"/>
  <c r="AN143" i="13" s="1"/>
  <c r="AF143" i="13"/>
  <c r="CG143" i="13"/>
  <c r="AQ144" i="13"/>
  <c r="AE144" i="13"/>
  <c r="AN144" i="13" s="1"/>
  <c r="AF144" i="13"/>
  <c r="CG144" i="13"/>
  <c r="AQ145" i="13"/>
  <c r="AE145" i="13"/>
  <c r="AN145" i="13" s="1"/>
  <c r="AF145" i="13"/>
  <c r="CG145" i="13"/>
  <c r="AG146" i="13"/>
  <c r="AO146" i="13"/>
  <c r="AL146" i="13"/>
  <c r="CF146" i="13"/>
  <c r="AK147" i="13"/>
  <c r="AK148" i="13"/>
  <c r="G130" i="13"/>
  <c r="H130" i="13"/>
  <c r="AI130" i="13" s="1"/>
  <c r="S130" i="13"/>
  <c r="BU79" i="13"/>
  <c r="CJ128" i="13"/>
  <c r="CB128" i="13"/>
  <c r="CJ129" i="13"/>
  <c r="CB129" i="13"/>
  <c r="BA79" i="13"/>
  <c r="BQ79" i="13"/>
  <c r="AX79" i="13"/>
  <c r="CE126" i="13"/>
  <c r="CG126" i="13"/>
  <c r="CB126" i="13"/>
  <c r="CH126" i="13"/>
  <c r="AF127" i="13"/>
  <c r="CG128" i="13"/>
  <c r="CH128" i="13"/>
  <c r="CG129" i="13"/>
  <c r="CH129" i="13"/>
  <c r="BI79" i="13"/>
  <c r="AM116" i="13"/>
  <c r="AM117" i="13"/>
  <c r="AM118" i="13"/>
  <c r="AM119" i="13"/>
  <c r="AM120" i="13"/>
  <c r="AM121" i="13"/>
  <c r="AM122" i="13"/>
  <c r="B79" i="13"/>
  <c r="L79" i="13"/>
  <c r="N79" i="13"/>
  <c r="X79" i="13"/>
  <c r="AI114" i="13"/>
  <c r="AK114" i="13"/>
  <c r="AJ114" i="13"/>
  <c r="CE114" i="13"/>
  <c r="CF114" i="13"/>
  <c r="CH114" i="13"/>
  <c r="AI115" i="13"/>
  <c r="AK115" i="13"/>
  <c r="AJ115" i="13"/>
  <c r="CE115" i="13"/>
  <c r="BC115" i="13"/>
  <c r="CF115" i="13"/>
  <c r="CH115" i="13"/>
  <c r="AK116" i="13"/>
  <c r="AK117" i="13"/>
  <c r="AK118" i="13"/>
  <c r="AK119" i="13"/>
  <c r="AK120" i="13"/>
  <c r="AK121" i="13"/>
  <c r="AK122" i="13"/>
  <c r="CE79" i="13"/>
  <c r="CG80" i="13"/>
  <c r="CI81" i="13"/>
  <c r="CG82" i="13"/>
  <c r="CI83" i="13"/>
  <c r="CI84" i="13"/>
  <c r="CI85" i="13"/>
  <c r="CI86" i="13"/>
  <c r="CI87" i="13"/>
  <c r="CI88" i="13"/>
  <c r="CI89" i="13"/>
  <c r="CI90" i="13"/>
  <c r="CI91" i="13"/>
  <c r="BL79" i="13"/>
  <c r="AG112" i="13"/>
  <c r="AD105" i="13"/>
  <c r="AM105" i="13" s="1"/>
  <c r="T79" i="13"/>
  <c r="Z79" i="13"/>
  <c r="BZ80" i="13"/>
  <c r="CI80" i="13" s="1"/>
  <c r="CG81" i="13"/>
  <c r="BZ82" i="13"/>
  <c r="CI82" i="13" s="1"/>
  <c r="CG83" i="13"/>
  <c r="CG84" i="13"/>
  <c r="CG85" i="13"/>
  <c r="CG86" i="13"/>
  <c r="CG87" i="13"/>
  <c r="CG88" i="13"/>
  <c r="CG89" i="13"/>
  <c r="CG90" i="13"/>
  <c r="CG91" i="13"/>
  <c r="Y94" i="13"/>
  <c r="Y79" i="13" s="1"/>
  <c r="AF95" i="13"/>
  <c r="AM96" i="13"/>
  <c r="AG96" i="13"/>
  <c r="CC98" i="13"/>
  <c r="BZ97" i="13"/>
  <c r="CI97" i="13" s="1"/>
  <c r="G105" i="13"/>
  <c r="AK105" i="13" s="1"/>
  <c r="AL105" i="13"/>
  <c r="CH105" i="13"/>
  <c r="CC106" i="13"/>
  <c r="BZ105" i="13"/>
  <c r="CI105" i="13" s="1"/>
  <c r="AM112" i="13"/>
  <c r="AM113" i="13"/>
  <c r="AK93" i="13"/>
  <c r="P94" i="13"/>
  <c r="P79" i="13" s="1"/>
  <c r="V94" i="13"/>
  <c r="V79" i="13" s="1"/>
  <c r="AB94" i="13"/>
  <c r="AB79" i="13" s="1"/>
  <c r="CM95" i="13"/>
  <c r="CA95" i="13"/>
  <c r="CJ95" i="13" s="1"/>
  <c r="CB95" i="13"/>
  <c r="D94" i="13"/>
  <c r="D79" i="13" s="1"/>
  <c r="BC94" i="13"/>
  <c r="CG98" i="13"/>
  <c r="CG99" i="13"/>
  <c r="CG100" i="13"/>
  <c r="CG101" i="13"/>
  <c r="CG102" i="13"/>
  <c r="CG103" i="13"/>
  <c r="CG104" i="13"/>
  <c r="CG106" i="13"/>
  <c r="CG107" i="13"/>
  <c r="CG108" i="13"/>
  <c r="CG109" i="13"/>
  <c r="CG110" i="13"/>
  <c r="AK112" i="13"/>
  <c r="AK113" i="13"/>
  <c r="AS74" i="13"/>
  <c r="AV74" i="13"/>
  <c r="U55" i="13"/>
  <c r="DJ74" i="13"/>
  <c r="ES74" i="13"/>
  <c r="EU74" i="13"/>
  <c r="BR74" i="13"/>
  <c r="CQ76" i="13"/>
  <c r="GL76" i="13"/>
  <c r="CI77" i="13"/>
  <c r="AM78" i="13"/>
  <c r="CB78" i="13"/>
  <c r="CH78" i="13"/>
  <c r="DP55" i="13"/>
  <c r="EJ55" i="13"/>
  <c r="B55" i="13"/>
  <c r="X55" i="13"/>
  <c r="BJ55" i="13"/>
  <c r="FQ55" i="13"/>
  <c r="FQ151" i="13" s="1"/>
  <c r="GC55" i="13"/>
  <c r="GC151" i="13" s="1"/>
  <c r="DM55" i="13"/>
  <c r="I74" i="13"/>
  <c r="AG74" i="13" s="1"/>
  <c r="R74" i="13"/>
  <c r="AM74" i="13" s="1"/>
  <c r="BG74" i="13"/>
  <c r="BP74" i="13"/>
  <c r="BP55" i="13" s="1"/>
  <c r="BS74" i="13"/>
  <c r="DN74" i="13"/>
  <c r="DQ74" i="13"/>
  <c r="EA74" i="13"/>
  <c r="EQ74" i="13"/>
  <c r="EP74" i="13"/>
  <c r="GL74" i="13"/>
  <c r="AM75" i="13"/>
  <c r="CB75" i="13"/>
  <c r="DK75" i="13"/>
  <c r="EC75" i="13"/>
  <c r="HC75" i="13"/>
  <c r="D76" i="13"/>
  <c r="P76" i="13"/>
  <c r="P74" i="13" s="1"/>
  <c r="AO76" i="13"/>
  <c r="V76" i="13"/>
  <c r="V74" i="13" s="1"/>
  <c r="AS76" i="13"/>
  <c r="AV76" i="13"/>
  <c r="CF74" i="13"/>
  <c r="EC76" i="13"/>
  <c r="FJ76" i="13"/>
  <c r="FM76" i="13"/>
  <c r="FM74" i="13" s="1"/>
  <c r="FX74" i="13"/>
  <c r="AQ77" i="13"/>
  <c r="AE77" i="13"/>
  <c r="AT77" i="13" s="1"/>
  <c r="AF77" i="13"/>
  <c r="AR77" i="13"/>
  <c r="CS77" i="13"/>
  <c r="CC77" i="13"/>
  <c r="ER77" i="13"/>
  <c r="FJ77" i="13"/>
  <c r="GN77" i="13"/>
  <c r="HC77" i="13"/>
  <c r="AW78" i="13"/>
  <c r="AG78" i="13"/>
  <c r="CS78" i="13"/>
  <c r="ER78" i="13"/>
  <c r="FY78" i="13"/>
  <c r="GW76" i="13"/>
  <c r="GW74" i="13" s="1"/>
  <c r="EW151" i="13"/>
  <c r="EA56" i="13"/>
  <c r="DX56" i="13"/>
  <c r="AM58" i="13"/>
  <c r="CI58" i="13"/>
  <c r="AM59" i="13"/>
  <c r="CB59" i="13"/>
  <c r="EE55" i="13"/>
  <c r="EE151" i="13" s="1"/>
  <c r="EG55" i="13"/>
  <c r="EG151" i="13" s="1"/>
  <c r="EI55" i="13"/>
  <c r="EK55" i="13"/>
  <c r="EK151" i="13" s="1"/>
  <c r="EM55" i="13"/>
  <c r="EM151" i="13" s="1"/>
  <c r="EO55" i="13"/>
  <c r="GL62" i="13"/>
  <c r="AS63" i="13"/>
  <c r="AV63" i="13"/>
  <c r="CR63" i="13"/>
  <c r="BW62" i="13"/>
  <c r="CR62" i="13" s="1"/>
  <c r="FA55" i="13"/>
  <c r="AG64" i="13"/>
  <c r="AD63" i="13"/>
  <c r="AD62" i="13" s="1"/>
  <c r="CO64" i="13"/>
  <c r="CC64" i="13"/>
  <c r="BZ63" i="13"/>
  <c r="BZ62" i="13" s="1"/>
  <c r="CC62" i="13" s="1"/>
  <c r="AS65" i="13"/>
  <c r="AG65" i="13"/>
  <c r="CO65" i="13"/>
  <c r="CC65" i="13"/>
  <c r="AS66" i="13"/>
  <c r="AG66" i="13"/>
  <c r="CO66" i="13"/>
  <c r="CC66" i="13"/>
  <c r="AS67" i="13"/>
  <c r="AG67" i="13"/>
  <c r="CO67" i="13"/>
  <c r="CC67" i="13"/>
  <c r="AS68" i="13"/>
  <c r="AG68" i="13"/>
  <c r="CO68" i="13"/>
  <c r="CC68" i="13"/>
  <c r="AS69" i="13"/>
  <c r="AG69" i="13"/>
  <c r="CO69" i="13"/>
  <c r="CC69" i="13"/>
  <c r="GP55" i="13"/>
  <c r="DV55" i="13"/>
  <c r="EW55" i="13"/>
  <c r="FE55" i="13"/>
  <c r="FE151" i="13" s="1"/>
  <c r="ET151" i="13"/>
  <c r="DM151" i="13"/>
  <c r="BQ9" i="13"/>
  <c r="BQ8" i="13" s="1"/>
  <c r="GO151" i="13"/>
  <c r="DL55" i="13"/>
  <c r="FD55" i="13"/>
  <c r="CT55" i="13"/>
  <c r="DI56" i="13"/>
  <c r="DE56" i="13"/>
  <c r="DF56" i="13"/>
  <c r="ES56" i="13"/>
  <c r="FB55" i="13"/>
  <c r="FJ56" i="13"/>
  <c r="FF55" i="13"/>
  <c r="FS56" i="13"/>
  <c r="FY56" i="13" s="1"/>
  <c r="GL56" i="13"/>
  <c r="GL55" i="13" s="1"/>
  <c r="AZ57" i="13"/>
  <c r="AZ56" i="13" s="1"/>
  <c r="BL57" i="13"/>
  <c r="BL56" i="13" s="1"/>
  <c r="CN57" i="13"/>
  <c r="BY57" i="13"/>
  <c r="BY56" i="13" s="1"/>
  <c r="FJ57" i="13"/>
  <c r="AK58" i="13"/>
  <c r="AW58" i="13"/>
  <c r="AG58" i="13"/>
  <c r="CS58" i="13"/>
  <c r="CC58" i="13"/>
  <c r="AK59" i="13"/>
  <c r="AW59" i="13"/>
  <c r="AG59" i="13"/>
  <c r="CG59" i="13"/>
  <c r="CS59" i="13"/>
  <c r="CN59" i="13"/>
  <c r="AE60" i="13"/>
  <c r="AN60" i="13" s="1"/>
  <c r="AL60" i="13"/>
  <c r="AF60" i="13"/>
  <c r="AM64" i="13"/>
  <c r="AS64" i="13"/>
  <c r="CI64" i="13"/>
  <c r="AM65" i="13"/>
  <c r="CI65" i="13"/>
  <c r="AM66" i="13"/>
  <c r="CI66" i="13"/>
  <c r="AM67" i="13"/>
  <c r="CI67" i="13"/>
  <c r="AM68" i="13"/>
  <c r="CI68" i="13"/>
  <c r="AM69" i="13"/>
  <c r="CI69" i="13"/>
  <c r="AK60" i="13"/>
  <c r="CM60" i="13"/>
  <c r="CA60" i="13"/>
  <c r="CJ60" i="13" s="1"/>
  <c r="CB60" i="13"/>
  <c r="CN60" i="13"/>
  <c r="AF61" i="13"/>
  <c r="CM61" i="13"/>
  <c r="CA61" i="13"/>
  <c r="CJ61" i="13" s="1"/>
  <c r="CB61" i="13"/>
  <c r="CN61" i="13"/>
  <c r="HC61" i="13"/>
  <c r="DN62" i="13"/>
  <c r="DO55" i="13"/>
  <c r="DU55" i="13"/>
  <c r="DU151" i="13" s="1"/>
  <c r="FX55" i="13"/>
  <c r="FZ55" i="13"/>
  <c r="FZ151" i="13" s="1"/>
  <c r="GD55" i="13"/>
  <c r="AG63" i="13"/>
  <c r="Y63" i="13"/>
  <c r="Y62" i="13" s="1"/>
  <c r="BU63" i="13"/>
  <c r="BU62" i="13" s="1"/>
  <c r="EC63" i="13"/>
  <c r="FJ63" i="13"/>
  <c r="CG64" i="13"/>
  <c r="CS64" i="13"/>
  <c r="AK65" i="13"/>
  <c r="AW65" i="13"/>
  <c r="CG65" i="13"/>
  <c r="CS65" i="13"/>
  <c r="AK66" i="13"/>
  <c r="AW66" i="13"/>
  <c r="CG66" i="13"/>
  <c r="CS66" i="13"/>
  <c r="AK67" i="13"/>
  <c r="AW67" i="13"/>
  <c r="CG67" i="13"/>
  <c r="CS67" i="13"/>
  <c r="AK68" i="13"/>
  <c r="AW68" i="13"/>
  <c r="CG68" i="13"/>
  <c r="CS68" i="13"/>
  <c r="AK69" i="13"/>
  <c r="AW69" i="13"/>
  <c r="CG69" i="13"/>
  <c r="CS69" i="13"/>
  <c r="EY55" i="13"/>
  <c r="EY151" i="13" s="1"/>
  <c r="FC55" i="13"/>
  <c r="FC151" i="13" s="1"/>
  <c r="FN55" i="13"/>
  <c r="CN53" i="13"/>
  <c r="AM54" i="13"/>
  <c r="AS54" i="13"/>
  <c r="CB54" i="13"/>
  <c r="CH54" i="13"/>
  <c r="CN54" i="13"/>
  <c r="AI53" i="13"/>
  <c r="AK53" i="13"/>
  <c r="AJ53" i="13"/>
  <c r="AU53" i="13"/>
  <c r="AW53" i="13"/>
  <c r="AV53" i="13"/>
  <c r="CG53" i="13"/>
  <c r="CF53" i="13"/>
  <c r="CH53" i="13"/>
  <c r="CS53" i="13"/>
  <c r="CR53" i="13"/>
  <c r="BY53" i="13"/>
  <c r="CB53" i="13" s="1"/>
  <c r="CE53" i="13"/>
  <c r="CQ53" i="13"/>
  <c r="GK10" i="13"/>
  <c r="AU47" i="13"/>
  <c r="FJ47" i="13"/>
  <c r="GN47" i="13"/>
  <c r="BK10" i="13"/>
  <c r="DA10" i="13"/>
  <c r="DS10" i="13"/>
  <c r="FN10" i="13"/>
  <c r="FN151" i="13" s="1"/>
  <c r="FP10" i="13"/>
  <c r="FP151" i="13" s="1"/>
  <c r="FR10" i="13"/>
  <c r="GY10" i="13"/>
  <c r="U10" i="13"/>
  <c r="CU10" i="13"/>
  <c r="AO47" i="13"/>
  <c r="AS47" i="13"/>
  <c r="BF47" i="13"/>
  <c r="CI47" i="13"/>
  <c r="CR47" i="13"/>
  <c r="CQ47" i="13"/>
  <c r="BX47" i="13"/>
  <c r="CS47" i="13" s="1"/>
  <c r="DI47" i="13"/>
  <c r="EA47" i="13"/>
  <c r="DW47" i="13"/>
  <c r="DX47" i="13"/>
  <c r="CB48" i="13"/>
  <c r="FM47" i="13"/>
  <c r="FM10" i="13" s="1"/>
  <c r="FY48" i="13"/>
  <c r="GQ47" i="13"/>
  <c r="HC48" i="13"/>
  <c r="AQ49" i="13"/>
  <c r="AE49" i="13"/>
  <c r="AN49" i="13" s="1"/>
  <c r="AF49" i="13"/>
  <c r="AL49" i="13"/>
  <c r="AR49" i="13"/>
  <c r="CB49" i="13"/>
  <c r="EC49" i="13"/>
  <c r="DX49" i="13"/>
  <c r="FJ49" i="13"/>
  <c r="GN49" i="13"/>
  <c r="DQ11" i="13"/>
  <c r="DO10" i="13"/>
  <c r="DO151" i="13" s="1"/>
  <c r="CV11" i="13"/>
  <c r="CL12" i="13"/>
  <c r="AS13" i="13"/>
  <c r="AE16" i="13"/>
  <c r="AN16" i="13" s="1"/>
  <c r="AL16" i="13"/>
  <c r="AS20" i="13"/>
  <c r="AG20" i="13"/>
  <c r="CF22" i="13"/>
  <c r="CO23" i="13"/>
  <c r="CC23" i="13"/>
  <c r="AS24" i="13"/>
  <c r="AG24" i="13"/>
  <c r="CO24" i="13"/>
  <c r="CC24" i="13"/>
  <c r="CC34" i="13"/>
  <c r="BZ33" i="13"/>
  <c r="CO34" i="13"/>
  <c r="CI34" i="13"/>
  <c r="AK35" i="13"/>
  <c r="J33" i="13"/>
  <c r="DI36" i="13"/>
  <c r="EA36" i="13"/>
  <c r="AA11" i="13"/>
  <c r="BW11" i="13"/>
  <c r="DE11" i="13"/>
  <c r="EA11" i="13"/>
  <c r="DW11" i="13"/>
  <c r="ES11" i="13"/>
  <c r="EO11" i="13"/>
  <c r="EO10" i="13" s="1"/>
  <c r="FW11" i="13"/>
  <c r="HB11" i="13"/>
  <c r="HB10" i="13" s="1"/>
  <c r="AJ12" i="13"/>
  <c r="AL12" i="13"/>
  <c r="S12" i="13"/>
  <c r="AR12" i="13"/>
  <c r="AC12" i="13"/>
  <c r="CE12" i="13"/>
  <c r="BC12" i="13"/>
  <c r="CF12" i="13"/>
  <c r="BY12" i="13"/>
  <c r="CH12" i="13" s="1"/>
  <c r="DI12" i="13"/>
  <c r="DE12" i="13"/>
  <c r="EA12" i="13"/>
  <c r="DW12" i="13"/>
  <c r="AK13" i="13"/>
  <c r="AW13" i="13"/>
  <c r="AG13" i="13"/>
  <c r="D12" i="13"/>
  <c r="P12" i="13"/>
  <c r="P11" i="13" s="1"/>
  <c r="V12" i="13"/>
  <c r="V11" i="13" s="1"/>
  <c r="AR16" i="13"/>
  <c r="CA16" i="13"/>
  <c r="CJ16" i="13" s="1"/>
  <c r="CH16" i="13"/>
  <c r="CB16" i="13"/>
  <c r="CO17" i="13"/>
  <c r="CC17" i="13"/>
  <c r="EX11" i="13"/>
  <c r="GT11" i="13"/>
  <c r="GT10" i="13" s="1"/>
  <c r="GZ11" i="13"/>
  <c r="AN18" i="13"/>
  <c r="AF18" i="13"/>
  <c r="AL18" i="13"/>
  <c r="AR18" i="13"/>
  <c r="CA18" i="13"/>
  <c r="CJ18" i="13" s="1"/>
  <c r="CH18" i="13"/>
  <c r="CB18" i="13"/>
  <c r="AM20" i="13"/>
  <c r="CK22" i="13"/>
  <c r="BP11" i="13"/>
  <c r="BP10" i="13" s="1"/>
  <c r="CZ11" i="13"/>
  <c r="DE22" i="13"/>
  <c r="CI23" i="13"/>
  <c r="AM24" i="13"/>
  <c r="CI24" i="13"/>
  <c r="CO27" i="13"/>
  <c r="CC27" i="13"/>
  <c r="AS31" i="13"/>
  <c r="AG31" i="13"/>
  <c r="CO31" i="13"/>
  <c r="CC31" i="13"/>
  <c r="AF32" i="13"/>
  <c r="AR32" i="13"/>
  <c r="G33" i="13"/>
  <c r="AK33" i="13" s="1"/>
  <c r="AV33" i="13"/>
  <c r="CS33" i="13"/>
  <c r="CE33" i="13"/>
  <c r="GR10" i="13"/>
  <c r="GR151" i="13" s="1"/>
  <c r="GV10" i="13"/>
  <c r="GV151" i="13" s="1"/>
  <c r="CO40" i="13"/>
  <c r="CC40" i="13"/>
  <c r="CI40" i="13"/>
  <c r="CO41" i="13"/>
  <c r="CC41" i="13"/>
  <c r="CI41" i="13"/>
  <c r="CO44" i="13"/>
  <c r="CC44" i="13"/>
  <c r="CI44" i="13"/>
  <c r="AE46" i="13"/>
  <c r="AT46" i="13" s="1"/>
  <c r="AR46" i="13"/>
  <c r="AF46" i="13"/>
  <c r="AL46" i="13"/>
  <c r="AP11" i="13"/>
  <c r="CF11" i="13"/>
  <c r="AF12" i="13"/>
  <c r="AP12" i="13"/>
  <c r="CI14" i="13"/>
  <c r="CC14" i="13"/>
  <c r="CO14" i="13"/>
  <c r="AS15" i="13"/>
  <c r="AG15" i="13"/>
  <c r="CO15" i="13"/>
  <c r="CC15" i="13"/>
  <c r="AF16" i="13"/>
  <c r="CO20" i="13"/>
  <c r="CC20" i="13"/>
  <c r="AS23" i="13"/>
  <c r="AG23" i="13"/>
  <c r="AZ22" i="13"/>
  <c r="AZ11" i="13" s="1"/>
  <c r="BL22" i="13"/>
  <c r="EF22" i="13"/>
  <c r="HC13" i="13"/>
  <c r="AQ14" i="13"/>
  <c r="AE14" i="13"/>
  <c r="AN14" i="13" s="1"/>
  <c r="AF14" i="13"/>
  <c r="AL14" i="13"/>
  <c r="AR14" i="13"/>
  <c r="CG14" i="13"/>
  <c r="CS14" i="13"/>
  <c r="HC14" i="13"/>
  <c r="AK15" i="13"/>
  <c r="AW15" i="13"/>
  <c r="CG15" i="13"/>
  <c r="CS15" i="13"/>
  <c r="DK15" i="13"/>
  <c r="DH15" i="13"/>
  <c r="EC15" i="13"/>
  <c r="DZ15" i="13"/>
  <c r="EU15" i="13"/>
  <c r="ER15" i="13"/>
  <c r="FJ15" i="13"/>
  <c r="GN15" i="13"/>
  <c r="AK16" i="13"/>
  <c r="AW16" i="13"/>
  <c r="CG16" i="13"/>
  <c r="BL12" i="13"/>
  <c r="BR12" i="13"/>
  <c r="BR11" i="13" s="1"/>
  <c r="CS16" i="13"/>
  <c r="CV12" i="13"/>
  <c r="DK16" i="13"/>
  <c r="DN12" i="13"/>
  <c r="DZ16" i="13"/>
  <c r="HC16" i="13"/>
  <c r="CG17" i="13"/>
  <c r="CS17" i="13"/>
  <c r="DK17" i="13"/>
  <c r="DH17" i="13"/>
  <c r="EC17" i="13"/>
  <c r="DZ17" i="13"/>
  <c r="ER17" i="13"/>
  <c r="FJ17" i="13"/>
  <c r="GN17" i="13"/>
  <c r="HC17" i="13"/>
  <c r="AW18" i="13"/>
  <c r="CG18" i="13"/>
  <c r="CS18" i="13"/>
  <c r="DK18" i="13"/>
  <c r="EC18" i="13"/>
  <c r="EF11" i="13"/>
  <c r="EU18" i="13"/>
  <c r="FJ18" i="13"/>
  <c r="GN18" i="13"/>
  <c r="FJ19" i="13"/>
  <c r="GN19" i="13"/>
  <c r="AK20" i="13"/>
  <c r="AW20" i="13"/>
  <c r="CG20" i="13"/>
  <c r="CS20" i="13"/>
  <c r="HC20" i="13"/>
  <c r="FJ21" i="13"/>
  <c r="GN21" i="13"/>
  <c r="F11" i="13"/>
  <c r="F10" i="13" s="1"/>
  <c r="AJ10" i="13" s="1"/>
  <c r="L11" i="13"/>
  <c r="L10" i="13" s="1"/>
  <c r="L9" i="13" s="1"/>
  <c r="AO22" i="13"/>
  <c r="T11" i="13"/>
  <c r="CE22" i="13"/>
  <c r="BH11" i="13"/>
  <c r="BH10" i="13" s="1"/>
  <c r="BH9" i="13" s="1"/>
  <c r="BH8" i="13" s="1"/>
  <c r="DQ22" i="13"/>
  <c r="EA22" i="13"/>
  <c r="DW22" i="13"/>
  <c r="ES22" i="13"/>
  <c r="D22" i="13"/>
  <c r="BC22" i="13"/>
  <c r="CG22" i="13" s="1"/>
  <c r="BI22" i="13"/>
  <c r="BI11" i="13" s="1"/>
  <c r="BI10" i="13" s="1"/>
  <c r="CY22" i="13"/>
  <c r="DH23" i="13"/>
  <c r="EC23" i="13"/>
  <c r="DZ25" i="13"/>
  <c r="EI22" i="13"/>
  <c r="EI11" i="13" s="1"/>
  <c r="ER23" i="13"/>
  <c r="AK24" i="13"/>
  <c r="AW24" i="13"/>
  <c r="CG24" i="13"/>
  <c r="CS24" i="13"/>
  <c r="AK25" i="13"/>
  <c r="FJ25" i="13"/>
  <c r="AQ26" i="13"/>
  <c r="AE26" i="13"/>
  <c r="AN26" i="13" s="1"/>
  <c r="AF26" i="13"/>
  <c r="AR26" i="13"/>
  <c r="CB26" i="13"/>
  <c r="FJ26" i="13"/>
  <c r="CG27" i="13"/>
  <c r="CS27" i="13"/>
  <c r="DK27" i="13"/>
  <c r="DH27" i="13"/>
  <c r="EC27" i="13"/>
  <c r="DZ27" i="13"/>
  <c r="ER27" i="13"/>
  <c r="AK31" i="13"/>
  <c r="AW31" i="13"/>
  <c r="CG31" i="13"/>
  <c r="CS31" i="13"/>
  <c r="ER31" i="13"/>
  <c r="AK32" i="13"/>
  <c r="CI33" i="13"/>
  <c r="DK34" i="13"/>
  <c r="CY33" i="13"/>
  <c r="DK33" i="13" s="1"/>
  <c r="DH34" i="13"/>
  <c r="DE33" i="13"/>
  <c r="DH33" i="13" s="1"/>
  <c r="FJ34" i="13"/>
  <c r="FG33" i="13"/>
  <c r="GH33" i="13"/>
  <c r="GN33" i="13" s="1"/>
  <c r="GN34" i="13"/>
  <c r="CG35" i="13"/>
  <c r="BC33" i="13"/>
  <c r="CG33" i="13" s="1"/>
  <c r="CR36" i="13"/>
  <c r="BR36" i="13"/>
  <c r="EI36" i="13"/>
  <c r="FV36" i="13"/>
  <c r="GZ36" i="13"/>
  <c r="AS40" i="13"/>
  <c r="AG40" i="13"/>
  <c r="AM40" i="13"/>
  <c r="AS41" i="13"/>
  <c r="AG41" i="13"/>
  <c r="AM41" i="13"/>
  <c r="AS44" i="13"/>
  <c r="AG44" i="13"/>
  <c r="AM44" i="13"/>
  <c r="CM32" i="13"/>
  <c r="CA32" i="13"/>
  <c r="CJ32" i="13" s="1"/>
  <c r="CB32" i="13"/>
  <c r="CN32" i="13"/>
  <c r="EC32" i="13"/>
  <c r="DZ32" i="13"/>
  <c r="AF33" i="13"/>
  <c r="AL33" i="13"/>
  <c r="AR33" i="13"/>
  <c r="CF33" i="13"/>
  <c r="DN33" i="13"/>
  <c r="DQ33" i="13"/>
  <c r="DW33" i="13"/>
  <c r="ES33" i="13"/>
  <c r="GP10" i="13"/>
  <c r="GP151" i="13" s="1"/>
  <c r="AM34" i="13"/>
  <c r="CG34" i="13"/>
  <c r="BR33" i="13"/>
  <c r="CS34" i="13"/>
  <c r="FY34" i="13"/>
  <c r="HC33" i="13"/>
  <c r="M33" i="13"/>
  <c r="AQ35" i="13"/>
  <c r="AE35" i="13"/>
  <c r="AH35" i="13" s="1"/>
  <c r="AF35" i="13"/>
  <c r="AL35" i="13"/>
  <c r="AR35" i="13"/>
  <c r="CI35" i="13"/>
  <c r="AJ36" i="13"/>
  <c r="AV36" i="13"/>
  <c r="CF36" i="13"/>
  <c r="CN36" i="13"/>
  <c r="AF38" i="13"/>
  <c r="CM38" i="13"/>
  <c r="CA38" i="13"/>
  <c r="CP38" i="13" s="1"/>
  <c r="CB38" i="13"/>
  <c r="CH38" i="13"/>
  <c r="EF36" i="13"/>
  <c r="FY38" i="13"/>
  <c r="GQ36" i="13"/>
  <c r="AR39" i="13"/>
  <c r="AL39" i="13"/>
  <c r="AF39" i="13"/>
  <c r="CB45" i="13"/>
  <c r="CT10" i="13"/>
  <c r="CT151" i="13" s="1"/>
  <c r="CX10" i="13"/>
  <c r="DD10" i="13"/>
  <c r="DD151" i="13" s="1"/>
  <c r="DL10" i="13"/>
  <c r="AW39" i="13"/>
  <c r="FA36" i="13"/>
  <c r="FA10" i="13" s="1"/>
  <c r="FA151" i="13" s="1"/>
  <c r="FJ39" i="13"/>
  <c r="GE36" i="13"/>
  <c r="GE10" i="13" s="1"/>
  <c r="GN39" i="13"/>
  <c r="AK40" i="13"/>
  <c r="AW40" i="13"/>
  <c r="CG40" i="13"/>
  <c r="CS40" i="13"/>
  <c r="DK40" i="13"/>
  <c r="DH40" i="13"/>
  <c r="EC40" i="13"/>
  <c r="DZ40" i="13"/>
  <c r="ER40" i="13"/>
  <c r="FY40" i="13"/>
  <c r="AK41" i="13"/>
  <c r="AW41" i="13"/>
  <c r="CG41" i="13"/>
  <c r="CS41" i="13"/>
  <c r="DK41" i="13"/>
  <c r="DH41" i="13"/>
  <c r="EC41" i="13"/>
  <c r="DZ41" i="13"/>
  <c r="ER41" i="13"/>
  <c r="FY41" i="13"/>
  <c r="HC41" i="13"/>
  <c r="FJ43" i="13"/>
  <c r="GN43" i="13"/>
  <c r="AK44" i="13"/>
  <c r="AW44" i="13"/>
  <c r="CG44" i="13"/>
  <c r="CS44" i="13"/>
  <c r="DK44" i="13"/>
  <c r="DH44" i="13"/>
  <c r="EC44" i="13"/>
  <c r="DZ44" i="13"/>
  <c r="ER44" i="13"/>
  <c r="FY44" i="13"/>
  <c r="HC44" i="13"/>
  <c r="AF45" i="13"/>
  <c r="AL45" i="13"/>
  <c r="CG45" i="13"/>
  <c r="AW46" i="13"/>
  <c r="CM46" i="13"/>
  <c r="CA46" i="13"/>
  <c r="CP46" i="13" s="1"/>
  <c r="CB46" i="13"/>
  <c r="CH46" i="13"/>
  <c r="ER46" i="13"/>
  <c r="FY46" i="13"/>
  <c r="HC46" i="13"/>
  <c r="DP10" i="13"/>
  <c r="ED10" i="13"/>
  <c r="EH10" i="13"/>
  <c r="EH151" i="13" s="1"/>
  <c r="EN10" i="13"/>
  <c r="EN151" i="13" s="1"/>
  <c r="EZ10" i="13"/>
  <c r="EZ151" i="13" s="1"/>
  <c r="FB10" i="13"/>
  <c r="FF10" i="13"/>
  <c r="FZ10" i="13"/>
  <c r="GD10" i="13"/>
  <c r="GD151" i="13" s="1"/>
  <c r="GF10" i="13"/>
  <c r="GF151" i="13" s="1"/>
  <c r="GJ10" i="13"/>
  <c r="BB10" i="13"/>
  <c r="CF10" i="13" s="1"/>
  <c r="DV10" i="13"/>
  <c r="DW10" i="13"/>
  <c r="GZ10" i="13"/>
  <c r="DI11" i="13"/>
  <c r="DF11" i="13"/>
  <c r="DB11" i="13"/>
  <c r="CZ10" i="13"/>
  <c r="CZ151" i="13" s="1"/>
  <c r="GG55" i="13"/>
  <c r="GM56" i="13"/>
  <c r="AJ76" i="13"/>
  <c r="F74" i="13"/>
  <c r="FV10" i="13"/>
  <c r="FV151" i="13" s="1"/>
  <c r="HA10" i="13"/>
  <c r="HC11" i="13"/>
  <c r="BL11" i="13"/>
  <c r="EI10" i="13"/>
  <c r="EI151" i="13" s="1"/>
  <c r="ED151" i="13"/>
  <c r="FB151" i="13"/>
  <c r="BB9" i="13"/>
  <c r="DN55" i="13"/>
  <c r="GG151" i="13"/>
  <c r="AO11" i="13"/>
  <c r="CK11" i="13"/>
  <c r="FY11" i="13"/>
  <c r="AO12" i="13"/>
  <c r="AQ12" i="13"/>
  <c r="CK12" i="13"/>
  <c r="CM12" i="13"/>
  <c r="AE13" i="13"/>
  <c r="AH13" i="13" s="1"/>
  <c r="AQ13" i="13"/>
  <c r="CA13" i="13"/>
  <c r="CJ13" i="13" s="1"/>
  <c r="CM13" i="13"/>
  <c r="AH14" i="13"/>
  <c r="AT14" i="13"/>
  <c r="CA14" i="13"/>
  <c r="CP14" i="13" s="1"/>
  <c r="CE14" i="13"/>
  <c r="CM14" i="13"/>
  <c r="AE15" i="13"/>
  <c r="AH15" i="13" s="1"/>
  <c r="AQ15" i="13"/>
  <c r="CA15" i="13"/>
  <c r="CD15" i="13" s="1"/>
  <c r="CM15" i="13"/>
  <c r="AH16" i="13"/>
  <c r="AT16" i="13"/>
  <c r="CD16" i="13"/>
  <c r="CP16" i="13"/>
  <c r="AE17" i="13"/>
  <c r="AH17" i="13" s="1"/>
  <c r="AI17" i="13"/>
  <c r="AK17" i="13"/>
  <c r="CA17" i="13"/>
  <c r="CP17" i="13" s="1"/>
  <c r="CM17" i="13"/>
  <c r="AH18" i="13"/>
  <c r="AT18" i="13"/>
  <c r="CD18" i="13"/>
  <c r="CP18" i="13"/>
  <c r="AE19" i="13"/>
  <c r="AN19" i="13" s="1"/>
  <c r="AQ19" i="13"/>
  <c r="CA19" i="13"/>
  <c r="CD19" i="13" s="1"/>
  <c r="CM19" i="13"/>
  <c r="EC19" i="13"/>
  <c r="DZ19" i="13"/>
  <c r="EU19" i="13"/>
  <c r="ER19" i="13"/>
  <c r="AR21" i="13"/>
  <c r="AL21" i="13"/>
  <c r="AF21" i="13"/>
  <c r="AE21" i="13"/>
  <c r="AH21" i="13" s="1"/>
  <c r="AK21" i="13"/>
  <c r="CN21" i="13"/>
  <c r="CH21" i="13"/>
  <c r="CB21" i="13"/>
  <c r="CA21" i="13"/>
  <c r="CJ21" i="13" s="1"/>
  <c r="CM21" i="13"/>
  <c r="DZ21" i="13"/>
  <c r="AJ22" i="13"/>
  <c r="S22" i="13"/>
  <c r="AR23" i="13"/>
  <c r="AL23" i="13"/>
  <c r="AF23" i="13"/>
  <c r="AC22" i="13"/>
  <c r="AR22" i="13" s="1"/>
  <c r="AE23" i="13"/>
  <c r="AK23" i="13"/>
  <c r="AQ23" i="13"/>
  <c r="AW23" i="13"/>
  <c r="BO22" i="13"/>
  <c r="CN23" i="13"/>
  <c r="CH23" i="13"/>
  <c r="CB23" i="13"/>
  <c r="BY22" i="13"/>
  <c r="CA23" i="13"/>
  <c r="CJ23" i="13" s="1"/>
  <c r="CG23" i="13"/>
  <c r="CM23" i="13"/>
  <c r="CS23" i="13"/>
  <c r="DK23" i="13"/>
  <c r="DZ23" i="13"/>
  <c r="AR24" i="13"/>
  <c r="AL24" i="13"/>
  <c r="AF24" i="13"/>
  <c r="AE24" i="13"/>
  <c r="AN24" i="13" s="1"/>
  <c r="AQ24" i="13"/>
  <c r="CN24" i="13"/>
  <c r="CH24" i="13"/>
  <c r="CB24" i="13"/>
  <c r="CA24" i="13"/>
  <c r="CJ24" i="13" s="1"/>
  <c r="CM24" i="13"/>
  <c r="M25" i="13"/>
  <c r="M22" i="13" s="1"/>
  <c r="M11" i="13" s="1"/>
  <c r="K22" i="13"/>
  <c r="K11" i="13" s="1"/>
  <c r="CO26" i="13"/>
  <c r="CI26" i="13"/>
  <c r="CC26" i="13"/>
  <c r="G27" i="13"/>
  <c r="G22" i="13" s="1"/>
  <c r="AK22" i="13" s="1"/>
  <c r="E22" i="13"/>
  <c r="E11" i="13" s="1"/>
  <c r="AS32" i="13"/>
  <c r="AM32" i="13"/>
  <c r="AG32" i="13"/>
  <c r="CQ32" i="13"/>
  <c r="BU32" i="13"/>
  <c r="CS32" i="13" s="1"/>
  <c r="BS22" i="13"/>
  <c r="BS11" i="13" s="1"/>
  <c r="BS10" i="13" s="1"/>
  <c r="CL33" i="13"/>
  <c r="P34" i="13"/>
  <c r="P33" i="13" s="1"/>
  <c r="N33" i="13"/>
  <c r="BL34" i="13"/>
  <c r="BL33" i="13" s="1"/>
  <c r="CM33" i="13" s="1"/>
  <c r="BJ33" i="13"/>
  <c r="AU35" i="13"/>
  <c r="Y35" i="13"/>
  <c r="Y33" i="13" s="1"/>
  <c r="AN35" i="13"/>
  <c r="AR37" i="13"/>
  <c r="AL37" i="13"/>
  <c r="AF37" i="13"/>
  <c r="AE37" i="13"/>
  <c r="AK37" i="13"/>
  <c r="AQ37" i="13"/>
  <c r="CN37" i="13"/>
  <c r="CH37" i="13"/>
  <c r="CB37" i="13"/>
  <c r="CA37" i="13"/>
  <c r="CG37" i="13"/>
  <c r="CS37" i="13"/>
  <c r="FY37" i="13"/>
  <c r="FS36" i="13"/>
  <c r="D38" i="13"/>
  <c r="D36" i="13" s="1"/>
  <c r="B36" i="13"/>
  <c r="J36" i="13"/>
  <c r="V38" i="13"/>
  <c r="V36" i="13" s="1"/>
  <c r="T36" i="13"/>
  <c r="AB36" i="13"/>
  <c r="AS38" i="13"/>
  <c r="AM38" i="13"/>
  <c r="AG38" i="13"/>
  <c r="AD36" i="13"/>
  <c r="AM36" i="13" s="1"/>
  <c r="CE38" i="13"/>
  <c r="BC38" i="13"/>
  <c r="CJ38" i="13"/>
  <c r="AS39" i="13"/>
  <c r="AM39" i="13"/>
  <c r="AG39" i="13"/>
  <c r="CN39" i="13"/>
  <c r="CH39" i="13"/>
  <c r="CB39" i="13"/>
  <c r="CA39" i="13"/>
  <c r="CP39" i="13" s="1"/>
  <c r="CG39" i="13"/>
  <c r="FY39" i="13"/>
  <c r="HC39" i="13"/>
  <c r="AR40" i="13"/>
  <c r="AL40" i="13"/>
  <c r="AF40" i="13"/>
  <c r="AE40" i="13"/>
  <c r="AT40" i="13" s="1"/>
  <c r="AQ40" i="13"/>
  <c r="CN40" i="13"/>
  <c r="CH40" i="13"/>
  <c r="CB40" i="13"/>
  <c r="CA40" i="13"/>
  <c r="CP40" i="13" s="1"/>
  <c r="CM40" i="13"/>
  <c r="AR41" i="13"/>
  <c r="AL41" i="13"/>
  <c r="AF41" i="13"/>
  <c r="AE41" i="13"/>
  <c r="AT41" i="13" s="1"/>
  <c r="AQ41" i="13"/>
  <c r="CN41" i="13"/>
  <c r="CH41" i="13"/>
  <c r="CB41" i="13"/>
  <c r="CA41" i="13"/>
  <c r="CP41" i="13" s="1"/>
  <c r="CM41" i="13"/>
  <c r="AR42" i="13"/>
  <c r="AL42" i="13"/>
  <c r="AF42" i="13"/>
  <c r="AE42" i="13"/>
  <c r="AT42" i="13" s="1"/>
  <c r="AQ42" i="13"/>
  <c r="CN42" i="13"/>
  <c r="CH42" i="13"/>
  <c r="CB42" i="13"/>
  <c r="CA42" i="13"/>
  <c r="CP42" i="13" s="1"/>
  <c r="CM42" i="13"/>
  <c r="AR43" i="13"/>
  <c r="AL43" i="13"/>
  <c r="AF43" i="13"/>
  <c r="AE43" i="13"/>
  <c r="AT43" i="13" s="1"/>
  <c r="CN43" i="13"/>
  <c r="CH43" i="13"/>
  <c r="CB43" i="13"/>
  <c r="CA43" i="13"/>
  <c r="CP43" i="13" s="1"/>
  <c r="CM43" i="13"/>
  <c r="AR44" i="13"/>
  <c r="AL44" i="13"/>
  <c r="AF44" i="13"/>
  <c r="AE44" i="13"/>
  <c r="AT44" i="13" s="1"/>
  <c r="AQ44" i="13"/>
  <c r="CN44" i="13"/>
  <c r="CH44" i="13"/>
  <c r="CB44" i="13"/>
  <c r="CA44" i="13"/>
  <c r="CP44" i="13" s="1"/>
  <c r="CM44" i="13"/>
  <c r="AS45" i="13"/>
  <c r="AM45" i="13"/>
  <c r="AG45" i="13"/>
  <c r="CO45" i="13"/>
  <c r="CI45" i="13"/>
  <c r="CC45" i="13"/>
  <c r="AI46" i="13"/>
  <c r="G46" i="13"/>
  <c r="AK46" i="13" s="1"/>
  <c r="AN46" i="13"/>
  <c r="CE46" i="13"/>
  <c r="BC46" i="13"/>
  <c r="CJ46" i="13"/>
  <c r="CL47" i="13"/>
  <c r="DK47" i="13"/>
  <c r="DH47" i="13"/>
  <c r="DF47" i="13"/>
  <c r="DN47" i="13"/>
  <c r="EU47" i="13"/>
  <c r="ER47" i="13"/>
  <c r="EP47" i="13"/>
  <c r="FH47" i="13"/>
  <c r="GL47" i="13"/>
  <c r="S47" i="13"/>
  <c r="AR48" i="13"/>
  <c r="AL48" i="13"/>
  <c r="AF48" i="13"/>
  <c r="AC47" i="13"/>
  <c r="AL47" i="13" s="1"/>
  <c r="AE48" i="13"/>
  <c r="AE47" i="13" s="1"/>
  <c r="AT47" i="13" s="1"/>
  <c r="AQ48" i="13"/>
  <c r="AW48" i="13"/>
  <c r="CO48" i="13"/>
  <c r="CI48" i="13"/>
  <c r="CC48" i="13"/>
  <c r="AI49" i="13"/>
  <c r="G49" i="13"/>
  <c r="CO49" i="13"/>
  <c r="CI49" i="13"/>
  <c r="CC49" i="13"/>
  <c r="DK49" i="13"/>
  <c r="DH49" i="13"/>
  <c r="AK50" i="13"/>
  <c r="CF50" i="13"/>
  <c r="DB50" i="13"/>
  <c r="DI50" i="13"/>
  <c r="DT50" i="13"/>
  <c r="EA50" i="13"/>
  <c r="EU50" i="13"/>
  <c r="ER50" i="13"/>
  <c r="ES50" i="13"/>
  <c r="ES10" i="13" s="1"/>
  <c r="M50" i="13"/>
  <c r="AS51" i="13"/>
  <c r="AM51" i="13"/>
  <c r="AG51" i="13"/>
  <c r="BC51" i="13"/>
  <c r="BA50" i="13"/>
  <c r="BO50" i="13"/>
  <c r="CN51" i="13"/>
  <c r="CH51" i="13"/>
  <c r="CB51" i="13"/>
  <c r="BY50" i="13"/>
  <c r="CA51" i="13"/>
  <c r="CE51" i="13"/>
  <c r="CM51" i="13"/>
  <c r="CS51" i="13"/>
  <c r="ER51" i="13"/>
  <c r="FJ51" i="13"/>
  <c r="FY51" i="13"/>
  <c r="GM51" i="13"/>
  <c r="GW51" i="13"/>
  <c r="AQ53" i="13"/>
  <c r="CJ54" i="13"/>
  <c r="AP56" i="13"/>
  <c r="CL56" i="13"/>
  <c r="CV56" i="13"/>
  <c r="EU56" i="13"/>
  <c r="ER56" i="13"/>
  <c r="EP56" i="13"/>
  <c r="FH56" i="13"/>
  <c r="FH55" i="13" s="1"/>
  <c r="HB56" i="13"/>
  <c r="G57" i="13"/>
  <c r="G56" i="13" s="1"/>
  <c r="AJ57" i="13"/>
  <c r="I56" i="13"/>
  <c r="Q56" i="13"/>
  <c r="S57" i="13"/>
  <c r="Y57" i="13"/>
  <c r="Y56" i="13" s="1"/>
  <c r="AV57" i="13"/>
  <c r="AA56" i="13"/>
  <c r="AI57" i="13"/>
  <c r="AU57" i="13"/>
  <c r="BC57" i="13"/>
  <c r="BC56" i="13" s="1"/>
  <c r="CF57" i="13"/>
  <c r="BE56" i="13"/>
  <c r="CH57" i="13"/>
  <c r="BM56" i="13"/>
  <c r="BO57" i="13"/>
  <c r="CK57" i="13"/>
  <c r="DK57" i="13"/>
  <c r="DH57" i="13"/>
  <c r="EC57" i="13"/>
  <c r="DZ57" i="13"/>
  <c r="GE57" i="13"/>
  <c r="GE56" i="13" s="1"/>
  <c r="GM57" i="13"/>
  <c r="GW57" i="13"/>
  <c r="AR58" i="13"/>
  <c r="AL58" i="13"/>
  <c r="AF58" i="13"/>
  <c r="AE58" i="13"/>
  <c r="AT58" i="13" s="1"/>
  <c r="AQ58" i="13"/>
  <c r="CN58" i="13"/>
  <c r="CH58" i="13"/>
  <c r="CB58" i="13"/>
  <c r="CA58" i="13"/>
  <c r="CJ58" i="13" s="1"/>
  <c r="CG58" i="13"/>
  <c r="CM58" i="13"/>
  <c r="AR59" i="13"/>
  <c r="AL59" i="13"/>
  <c r="AF59" i="13"/>
  <c r="AE59" i="13"/>
  <c r="AH59" i="13" s="1"/>
  <c r="AQ59" i="13"/>
  <c r="CO59" i="13"/>
  <c r="CI59" i="13"/>
  <c r="CC59" i="13"/>
  <c r="BZ57" i="13"/>
  <c r="AU60" i="13"/>
  <c r="Y60" i="13"/>
  <c r="AS61" i="13"/>
  <c r="AM61" i="13"/>
  <c r="AG61" i="13"/>
  <c r="DE62" i="13"/>
  <c r="DI62" i="13"/>
  <c r="DQ62" i="13"/>
  <c r="EB62" i="13"/>
  <c r="EB55" i="13" s="1"/>
  <c r="DS55" i="13"/>
  <c r="DS151" i="13" s="1"/>
  <c r="DY62" i="13"/>
  <c r="ES62" i="13"/>
  <c r="AI63" i="13"/>
  <c r="H62" i="13"/>
  <c r="J63" i="13"/>
  <c r="P63" i="13"/>
  <c r="P62" i="13" s="1"/>
  <c r="AM63" i="13"/>
  <c r="R62" i="13"/>
  <c r="AU63" i="13"/>
  <c r="Z62" i="13"/>
  <c r="AB63" i="13"/>
  <c r="CE63" i="13"/>
  <c r="BD62" i="13"/>
  <c r="BF63" i="13"/>
  <c r="BL63" i="13"/>
  <c r="BL62" i="13" s="1"/>
  <c r="CI63" i="13"/>
  <c r="BN62" i="13"/>
  <c r="CQ63" i="13"/>
  <c r="BV62" i="13"/>
  <c r="BX63" i="13"/>
  <c r="CY63" i="13"/>
  <c r="CX62" i="13"/>
  <c r="CY62" i="13" s="1"/>
  <c r="DZ63" i="13"/>
  <c r="FY62" i="13"/>
  <c r="FY55" i="13" s="1"/>
  <c r="FY63" i="13"/>
  <c r="GT63" i="13"/>
  <c r="GT62" i="13" s="1"/>
  <c r="GS62" i="13"/>
  <c r="GS55" i="13" s="1"/>
  <c r="GS151" i="13" s="1"/>
  <c r="GZ63" i="13"/>
  <c r="GZ62" i="13" s="1"/>
  <c r="GY62" i="13"/>
  <c r="HB62" i="13" s="1"/>
  <c r="AO64" i="13"/>
  <c r="BI64" i="13"/>
  <c r="BG63" i="13"/>
  <c r="CN64" i="13"/>
  <c r="CH64" i="13"/>
  <c r="CB64" i="13"/>
  <c r="BY63" i="13"/>
  <c r="CA64" i="13"/>
  <c r="CJ64" i="13" s="1"/>
  <c r="CM64" i="13"/>
  <c r="AR65" i="13"/>
  <c r="AL65" i="13"/>
  <c r="AF65" i="13"/>
  <c r="AE65" i="13"/>
  <c r="AN65" i="13" s="1"/>
  <c r="AQ65" i="13"/>
  <c r="CN65" i="13"/>
  <c r="CH65" i="13"/>
  <c r="CB65" i="13"/>
  <c r="CA65" i="13"/>
  <c r="CJ65" i="13" s="1"/>
  <c r="CM65" i="13"/>
  <c r="AR66" i="13"/>
  <c r="AL66" i="13"/>
  <c r="AF66" i="13"/>
  <c r="AE66" i="13"/>
  <c r="AN66" i="13" s="1"/>
  <c r="AQ66" i="13"/>
  <c r="CN66" i="13"/>
  <c r="CH66" i="13"/>
  <c r="CB66" i="13"/>
  <c r="CA66" i="13"/>
  <c r="CJ66" i="13" s="1"/>
  <c r="CM66" i="13"/>
  <c r="AR67" i="13"/>
  <c r="AL67" i="13"/>
  <c r="AF67" i="13"/>
  <c r="AE67" i="13"/>
  <c r="AN67" i="13" s="1"/>
  <c r="AQ67" i="13"/>
  <c r="CN67" i="13"/>
  <c r="CH67" i="13"/>
  <c r="CB67" i="13"/>
  <c r="CA67" i="13"/>
  <c r="CJ67" i="13" s="1"/>
  <c r="CM67" i="13"/>
  <c r="AR68" i="13"/>
  <c r="AL68" i="13"/>
  <c r="AF68" i="13"/>
  <c r="AE68" i="13"/>
  <c r="AN68" i="13" s="1"/>
  <c r="AQ68" i="13"/>
  <c r="CN68" i="13"/>
  <c r="CH68" i="13"/>
  <c r="CB68" i="13"/>
  <c r="CA68" i="13"/>
  <c r="CJ68" i="13" s="1"/>
  <c r="CM68" i="13"/>
  <c r="AR69" i="13"/>
  <c r="AL69" i="13"/>
  <c r="AF69" i="13"/>
  <c r="AE69" i="13"/>
  <c r="AN69" i="13" s="1"/>
  <c r="AQ69" i="13"/>
  <c r="CN69" i="13"/>
  <c r="CH69" i="13"/>
  <c r="CB69" i="13"/>
  <c r="CA69" i="13"/>
  <c r="CJ69" i="13" s="1"/>
  <c r="CM69" i="13"/>
  <c r="AP70" i="13"/>
  <c r="CK70" i="13"/>
  <c r="DQ70" i="13"/>
  <c r="DY70" i="13"/>
  <c r="FY70" i="13"/>
  <c r="FY71" i="13"/>
  <c r="GK71" i="13"/>
  <c r="GK70" i="13" s="1"/>
  <c r="GQ71" i="13"/>
  <c r="GQ70" i="13" s="1"/>
  <c r="AH72" i="13"/>
  <c r="CD72" i="13"/>
  <c r="G73" i="13"/>
  <c r="G70" i="13" s="1"/>
  <c r="AU73" i="13"/>
  <c r="Y73" i="13"/>
  <c r="Y70" i="13" s="1"/>
  <c r="AN73" i="13"/>
  <c r="CK74" i="13"/>
  <c r="CO74" i="13"/>
  <c r="DB74" i="13"/>
  <c r="DT74" i="13"/>
  <c r="AO75" i="13"/>
  <c r="AQ75" i="13"/>
  <c r="CO75" i="13"/>
  <c r="CI75" i="13"/>
  <c r="CC75" i="13"/>
  <c r="DH75" i="13"/>
  <c r="FJ74" i="13"/>
  <c r="FJ75" i="13"/>
  <c r="J76" i="13"/>
  <c r="AB76" i="13"/>
  <c r="BL76" i="13"/>
  <c r="BL74" i="13" s="1"/>
  <c r="BX76" i="13"/>
  <c r="CF76" i="13"/>
  <c r="CY76" i="13"/>
  <c r="CW74" i="13"/>
  <c r="CY74" i="13" s="1"/>
  <c r="DE76" i="13"/>
  <c r="DC74" i="13"/>
  <c r="DE74" i="13" s="1"/>
  <c r="GB76" i="13"/>
  <c r="GM76" i="13"/>
  <c r="GJ74" i="13"/>
  <c r="AU77" i="13"/>
  <c r="Y77" i="13"/>
  <c r="W76" i="13"/>
  <c r="AJ77" i="13"/>
  <c r="AN77" i="13"/>
  <c r="CN77" i="13"/>
  <c r="CH77" i="13"/>
  <c r="CB77" i="13"/>
  <c r="BY76" i="13"/>
  <c r="CA77" i="13"/>
  <c r="CD77" i="13" s="1"/>
  <c r="CM77" i="13"/>
  <c r="AR78" i="13"/>
  <c r="AL78" i="13"/>
  <c r="AF78" i="13"/>
  <c r="AC76" i="13"/>
  <c r="AR76" i="13" s="1"/>
  <c r="AE78" i="13"/>
  <c r="AN78" i="13" s="1"/>
  <c r="AQ78" i="13"/>
  <c r="CO78" i="13"/>
  <c r="CI78" i="13"/>
  <c r="CC78" i="13"/>
  <c r="CL79" i="13"/>
  <c r="AI80" i="13"/>
  <c r="AQ80" i="13"/>
  <c r="CE80" i="13"/>
  <c r="CM80" i="13"/>
  <c r="AL81" i="13"/>
  <c r="AF81" i="13"/>
  <c r="AE81" i="13"/>
  <c r="AE80" i="13" s="1"/>
  <c r="AQ81" i="13"/>
  <c r="CH81" i="13"/>
  <c r="CB81" i="13"/>
  <c r="CA81" i="13"/>
  <c r="CA80" i="13" s="1"/>
  <c r="CD80" i="13" s="1"/>
  <c r="CM81" i="13"/>
  <c r="AQ82" i="13"/>
  <c r="CM82" i="13"/>
  <c r="AL83" i="13"/>
  <c r="AF83" i="13"/>
  <c r="AE83" i="13"/>
  <c r="AH83" i="13" s="1"/>
  <c r="AQ83" i="13"/>
  <c r="CJ83" i="13"/>
  <c r="CH83" i="13"/>
  <c r="CB83" i="13"/>
  <c r="CA83" i="13"/>
  <c r="CM83" i="13"/>
  <c r="AL84" i="13"/>
  <c r="AF84" i="13"/>
  <c r="AE84" i="13"/>
  <c r="AN84" i="13" s="1"/>
  <c r="AQ84" i="13"/>
  <c r="CH84" i="13"/>
  <c r="CB84" i="13"/>
  <c r="CA84" i="13"/>
  <c r="CJ84" i="13" s="1"/>
  <c r="CM84" i="13"/>
  <c r="AL85" i="13"/>
  <c r="AF85" i="13"/>
  <c r="AE85" i="13"/>
  <c r="AN85" i="13" s="1"/>
  <c r="AQ85" i="13"/>
  <c r="CJ85" i="13"/>
  <c r="CH85" i="13"/>
  <c r="CB85" i="13"/>
  <c r="CA85" i="13"/>
  <c r="CM85" i="13"/>
  <c r="AL86" i="13"/>
  <c r="AF86" i="13"/>
  <c r="AE86" i="13"/>
  <c r="AN86" i="13" s="1"/>
  <c r="AQ86" i="13"/>
  <c r="CH86" i="13"/>
  <c r="CB86" i="13"/>
  <c r="CA86" i="13"/>
  <c r="CJ86" i="13" s="1"/>
  <c r="CM86" i="13"/>
  <c r="AL87" i="13"/>
  <c r="AF87" i="13"/>
  <c r="AE87" i="13"/>
  <c r="AN87" i="13" s="1"/>
  <c r="AQ87" i="13"/>
  <c r="CJ87" i="13"/>
  <c r="CH87" i="13"/>
  <c r="CB87" i="13"/>
  <c r="CA87" i="13"/>
  <c r="CM87" i="13"/>
  <c r="AL88" i="13"/>
  <c r="AF88" i="13"/>
  <c r="AE88" i="13"/>
  <c r="AN88" i="13" s="1"/>
  <c r="AQ88" i="13"/>
  <c r="CH88" i="13"/>
  <c r="CB88" i="13"/>
  <c r="CA88" i="13"/>
  <c r="CJ88" i="13" s="1"/>
  <c r="CM88" i="13"/>
  <c r="AL89" i="13"/>
  <c r="AF89" i="13"/>
  <c r="AE89" i="13"/>
  <c r="AN89" i="13" s="1"/>
  <c r="AQ89" i="13"/>
  <c r="CJ89" i="13"/>
  <c r="CH89" i="13"/>
  <c r="CB89" i="13"/>
  <c r="CA89" i="13"/>
  <c r="CM89" i="13"/>
  <c r="AL90" i="13"/>
  <c r="AF90" i="13"/>
  <c r="AE90" i="13"/>
  <c r="AN90" i="13" s="1"/>
  <c r="AQ90" i="13"/>
  <c r="CH90" i="13"/>
  <c r="CB90" i="13"/>
  <c r="CA90" i="13"/>
  <c r="CJ90" i="13" s="1"/>
  <c r="CM90" i="13"/>
  <c r="AL91" i="13"/>
  <c r="AF91" i="13"/>
  <c r="AE91" i="13"/>
  <c r="AN91" i="13" s="1"/>
  <c r="AQ91" i="13"/>
  <c r="CJ91" i="13"/>
  <c r="CH91" i="13"/>
  <c r="CB91" i="13"/>
  <c r="CA91" i="13"/>
  <c r="CM91" i="13"/>
  <c r="AL92" i="13"/>
  <c r="AF92" i="13"/>
  <c r="AE92" i="13"/>
  <c r="AN92" i="13" s="1"/>
  <c r="AQ92" i="13"/>
  <c r="CH92" i="13"/>
  <c r="CB92" i="13"/>
  <c r="CA92" i="13"/>
  <c r="CJ92" i="13" s="1"/>
  <c r="CM92" i="13"/>
  <c r="AL93" i="13"/>
  <c r="AF93" i="13"/>
  <c r="AE93" i="13"/>
  <c r="AN93" i="13" s="1"/>
  <c r="AQ93" i="13"/>
  <c r="CJ93" i="13"/>
  <c r="CH93" i="13"/>
  <c r="CB93" i="13"/>
  <c r="CA93" i="13"/>
  <c r="CM93" i="13"/>
  <c r="AP94" i="13"/>
  <c r="CL94" i="13"/>
  <c r="AK95" i="13"/>
  <c r="J94" i="13"/>
  <c r="AM95" i="13"/>
  <c r="AG95" i="13"/>
  <c r="AD94" i="13"/>
  <c r="AL96" i="13"/>
  <c r="AF96" i="13"/>
  <c r="AE96" i="13"/>
  <c r="AN96" i="13" s="1"/>
  <c r="AQ96" i="13"/>
  <c r="CJ96" i="13"/>
  <c r="CH96" i="13"/>
  <c r="CB96" i="13"/>
  <c r="CA96" i="13"/>
  <c r="CG96" i="13"/>
  <c r="CM96" i="13"/>
  <c r="AI97" i="13"/>
  <c r="AQ97" i="13"/>
  <c r="CE97" i="13"/>
  <c r="CM97" i="13"/>
  <c r="AN98" i="13"/>
  <c r="AL98" i="13"/>
  <c r="AF98" i="13"/>
  <c r="AE98" i="13"/>
  <c r="AQ98" i="13"/>
  <c r="CH98" i="13"/>
  <c r="CB98" i="13"/>
  <c r="CA98" i="13"/>
  <c r="CM98" i="13"/>
  <c r="AL99" i="13"/>
  <c r="AF99" i="13"/>
  <c r="AE99" i="13"/>
  <c r="AN99" i="13" s="1"/>
  <c r="AQ99" i="13"/>
  <c r="CH99" i="13"/>
  <c r="CB99" i="13"/>
  <c r="CA99" i="13"/>
  <c r="CJ99" i="13" s="1"/>
  <c r="CM99" i="13"/>
  <c r="AN100" i="13"/>
  <c r="AL100" i="13"/>
  <c r="AF100" i="13"/>
  <c r="AE100" i="13"/>
  <c r="AQ100" i="13"/>
  <c r="CH100" i="13"/>
  <c r="CB100" i="13"/>
  <c r="CA100" i="13"/>
  <c r="CJ100" i="13" s="1"/>
  <c r="CM100" i="13"/>
  <c r="AL101" i="13"/>
  <c r="AF101" i="13"/>
  <c r="AE101" i="13"/>
  <c r="AN101" i="13" s="1"/>
  <c r="AQ101" i="13"/>
  <c r="CH101" i="13"/>
  <c r="CB101" i="13"/>
  <c r="CA101" i="13"/>
  <c r="CJ101" i="13" s="1"/>
  <c r="CM101" i="13"/>
  <c r="AN102" i="13"/>
  <c r="AL102" i="13"/>
  <c r="AF102" i="13"/>
  <c r="AE102" i="13"/>
  <c r="AQ102" i="13"/>
  <c r="CH102" i="13"/>
  <c r="CB102" i="13"/>
  <c r="CA102" i="13"/>
  <c r="CJ102" i="13" s="1"/>
  <c r="CM102" i="13"/>
  <c r="AL103" i="13"/>
  <c r="AF103" i="13"/>
  <c r="AE103" i="13"/>
  <c r="AN103" i="13" s="1"/>
  <c r="AQ103" i="13"/>
  <c r="CH103" i="13"/>
  <c r="CB103" i="13"/>
  <c r="CA103" i="13"/>
  <c r="CJ103" i="13" s="1"/>
  <c r="CM103" i="13"/>
  <c r="AN104" i="13"/>
  <c r="AL104" i="13"/>
  <c r="AF104" i="13"/>
  <c r="AE104" i="13"/>
  <c r="AQ104" i="13"/>
  <c r="CH104" i="13"/>
  <c r="CB104" i="13"/>
  <c r="CA104" i="13"/>
  <c r="CJ104" i="13" s="1"/>
  <c r="CM104" i="13"/>
  <c r="AQ105" i="13"/>
  <c r="CM105" i="13"/>
  <c r="AL106" i="13"/>
  <c r="AF106" i="13"/>
  <c r="AE106" i="13"/>
  <c r="AN106" i="13" s="1"/>
  <c r="AQ106" i="13"/>
  <c r="CH106" i="13"/>
  <c r="CB106" i="13"/>
  <c r="CA106" i="13"/>
  <c r="CM106" i="13"/>
  <c r="AN107" i="13"/>
  <c r="AL107" i="13"/>
  <c r="AF107" i="13"/>
  <c r="AE107" i="13"/>
  <c r="AQ107" i="13"/>
  <c r="CH107" i="13"/>
  <c r="CB107" i="13"/>
  <c r="CA107" i="13"/>
  <c r="CJ107" i="13" s="1"/>
  <c r="CM107" i="13"/>
  <c r="AL108" i="13"/>
  <c r="AF108" i="13"/>
  <c r="AE108" i="13"/>
  <c r="AN108" i="13" s="1"/>
  <c r="AQ108" i="13"/>
  <c r="CH108" i="13"/>
  <c r="CB108" i="13"/>
  <c r="CA108" i="13"/>
  <c r="CJ108" i="13" s="1"/>
  <c r="CM108" i="13"/>
  <c r="AN109" i="13"/>
  <c r="AL109" i="13"/>
  <c r="AF109" i="13"/>
  <c r="AE109" i="13"/>
  <c r="AQ109" i="13"/>
  <c r="CH109" i="13"/>
  <c r="CB109" i="13"/>
  <c r="CA109" i="13"/>
  <c r="CJ109" i="13" s="1"/>
  <c r="CM109" i="13"/>
  <c r="AL110" i="13"/>
  <c r="AF110" i="13"/>
  <c r="AE110" i="13"/>
  <c r="AN110" i="13" s="1"/>
  <c r="AQ110" i="13"/>
  <c r="CH110" i="13"/>
  <c r="CB110" i="13"/>
  <c r="CA110" i="13"/>
  <c r="CJ110" i="13" s="1"/>
  <c r="CM110" i="13"/>
  <c r="AN111" i="13"/>
  <c r="AL111" i="13"/>
  <c r="AF111" i="13"/>
  <c r="AE111" i="13"/>
  <c r="AH111" i="13" s="1"/>
  <c r="AQ111" i="13"/>
  <c r="CH111" i="13"/>
  <c r="CB111" i="13"/>
  <c r="CA111" i="13"/>
  <c r="AN112" i="13"/>
  <c r="AL112" i="13"/>
  <c r="AF112" i="13"/>
  <c r="AE112" i="13"/>
  <c r="AQ112" i="13"/>
  <c r="CH112" i="13"/>
  <c r="CB112" i="13"/>
  <c r="CA112" i="13"/>
  <c r="CJ112" i="13" s="1"/>
  <c r="CM112" i="13"/>
  <c r="AL113" i="13"/>
  <c r="AF113" i="13"/>
  <c r="AE113" i="13"/>
  <c r="AN113" i="13" s="1"/>
  <c r="AQ113" i="13"/>
  <c r="CH113" i="13"/>
  <c r="CB113" i="13"/>
  <c r="CA113" i="13"/>
  <c r="CJ113" i="13" s="1"/>
  <c r="CM113" i="13"/>
  <c r="AQ114" i="13"/>
  <c r="CM114" i="13"/>
  <c r="AQ115" i="13"/>
  <c r="CM115" i="13"/>
  <c r="AL116" i="13"/>
  <c r="AF116" i="13"/>
  <c r="AE116" i="13"/>
  <c r="AN116" i="13" s="1"/>
  <c r="AQ116" i="13"/>
  <c r="CH116" i="13"/>
  <c r="CB116" i="13"/>
  <c r="CA116" i="13"/>
  <c r="CM116" i="13"/>
  <c r="AN117" i="13"/>
  <c r="AL117" i="13"/>
  <c r="AF117" i="13"/>
  <c r="AE117" i="13"/>
  <c r="AQ117" i="13"/>
  <c r="CH117" i="13"/>
  <c r="CB117" i="13"/>
  <c r="CA117" i="13"/>
  <c r="AN118" i="13"/>
  <c r="AL118" i="13"/>
  <c r="AF118" i="13"/>
  <c r="AE118" i="13"/>
  <c r="AQ118" i="13"/>
  <c r="CH118" i="13"/>
  <c r="CB118" i="13"/>
  <c r="CA118" i="13"/>
  <c r="CJ118" i="13" s="1"/>
  <c r="CM118" i="13"/>
  <c r="AL119" i="13"/>
  <c r="AF119" i="13"/>
  <c r="AE119" i="13"/>
  <c r="AN119" i="13" s="1"/>
  <c r="AQ119" i="13"/>
  <c r="CH119" i="13"/>
  <c r="CB119" i="13"/>
  <c r="CA119" i="13"/>
  <c r="CJ119" i="13" s="1"/>
  <c r="CM119" i="13"/>
  <c r="AN120" i="13"/>
  <c r="AL120" i="13"/>
  <c r="AF120" i="13"/>
  <c r="AE120" i="13"/>
  <c r="AQ120" i="13"/>
  <c r="CH120" i="13"/>
  <c r="CB120" i="13"/>
  <c r="CA120" i="13"/>
  <c r="CJ120" i="13" s="1"/>
  <c r="CM120" i="13"/>
  <c r="AL121" i="13"/>
  <c r="AF121" i="13"/>
  <c r="AE121" i="13"/>
  <c r="AN121" i="13" s="1"/>
  <c r="AQ121" i="13"/>
  <c r="CH121" i="13"/>
  <c r="CB121" i="13"/>
  <c r="CA121" i="13"/>
  <c r="CJ121" i="13" s="1"/>
  <c r="CM121" i="13"/>
  <c r="AN122" i="13"/>
  <c r="AL122" i="13"/>
  <c r="AF122" i="13"/>
  <c r="AE122" i="13"/>
  <c r="AQ122" i="13"/>
  <c r="CH122" i="13"/>
  <c r="CB122" i="13"/>
  <c r="CA122" i="13"/>
  <c r="CJ122" i="13" s="1"/>
  <c r="CM122" i="13"/>
  <c r="AK124" i="13"/>
  <c r="J123" i="13"/>
  <c r="AM124" i="13"/>
  <c r="AG124" i="13"/>
  <c r="AD123" i="13"/>
  <c r="AG123" i="13" s="1"/>
  <c r="CA123" i="13"/>
  <c r="CJ123" i="13" s="1"/>
  <c r="CJ124" i="13"/>
  <c r="AM125" i="13"/>
  <c r="AG125" i="13"/>
  <c r="AH125" i="13"/>
  <c r="AJ126" i="13"/>
  <c r="F79" i="13"/>
  <c r="AI126" i="13"/>
  <c r="AF126" i="13"/>
  <c r="H79" i="13"/>
  <c r="AM126" i="13"/>
  <c r="R79" i="13"/>
  <c r="CC126" i="13"/>
  <c r="CI127" i="13"/>
  <c r="CC127" i="13"/>
  <c r="BZ126" i="13"/>
  <c r="AM128" i="13"/>
  <c r="AG128" i="13"/>
  <c r="AM129" i="13"/>
  <c r="AG129" i="13"/>
  <c r="CE131" i="13"/>
  <c r="CB131" i="13"/>
  <c r="AE139" i="13"/>
  <c r="AN139" i="13" s="1"/>
  <c r="AN140" i="13"/>
  <c r="CI140" i="13"/>
  <c r="CC140" i="13"/>
  <c r="CE141" i="13"/>
  <c r="CB141" i="13"/>
  <c r="AE146" i="13"/>
  <c r="AN147" i="13"/>
  <c r="CI147" i="13"/>
  <c r="CC147" i="13"/>
  <c r="CI148" i="13"/>
  <c r="CC148" i="13"/>
  <c r="CE149" i="13"/>
  <c r="CB149" i="13"/>
  <c r="J151" i="13"/>
  <c r="J130" i="13" s="1"/>
  <c r="T8" i="14"/>
  <c r="G53" i="14"/>
  <c r="B52" i="14"/>
  <c r="D53" i="14"/>
  <c r="I53" i="14" s="1"/>
  <c r="I60" i="14"/>
  <c r="R60" i="14"/>
  <c r="I69" i="14"/>
  <c r="D66" i="14"/>
  <c r="I66" i="14" s="1"/>
  <c r="I73" i="14"/>
  <c r="D70" i="14"/>
  <c r="I70" i="14" s="1"/>
  <c r="BM12" i="15"/>
  <c r="BJ12" i="15"/>
  <c r="AJ13" i="15"/>
  <c r="AG13" i="15"/>
  <c r="AI13" i="15"/>
  <c r="BM13" i="15"/>
  <c r="BJ13" i="15"/>
  <c r="BI13" i="15"/>
  <c r="AK14" i="15"/>
  <c r="AB13" i="15"/>
  <c r="AH14" i="15"/>
  <c r="AK21" i="15"/>
  <c r="AH21" i="15"/>
  <c r="AD23" i="15"/>
  <c r="AG23" i="15"/>
  <c r="CD23" i="15"/>
  <c r="CA23" i="15"/>
  <c r="CA24" i="15"/>
  <c r="CD24" i="15"/>
  <c r="CP24" i="15"/>
  <c r="CP23" i="15" s="1"/>
  <c r="CN23" i="15"/>
  <c r="S25" i="15"/>
  <c r="P25" i="15"/>
  <c r="P26" i="15"/>
  <c r="AK26" i="15"/>
  <c r="S29" i="15"/>
  <c r="AE29" i="15"/>
  <c r="AK32" i="15"/>
  <c r="AH32" i="15"/>
  <c r="CQ34" i="15"/>
  <c r="CN34" i="15"/>
  <c r="N35" i="15"/>
  <c r="D35" i="15"/>
  <c r="B34" i="15"/>
  <c r="K35" i="15"/>
  <c r="AW35" i="15"/>
  <c r="AZ35" i="15"/>
  <c r="AJ37" i="15"/>
  <c r="AG37" i="15"/>
  <c r="AI37" i="15"/>
  <c r="AF38" i="15"/>
  <c r="V38" i="15"/>
  <c r="T37" i="15"/>
  <c r="AC37" i="15" s="1"/>
  <c r="AC38" i="15"/>
  <c r="AF39" i="15"/>
  <c r="V39" i="15"/>
  <c r="AC39" i="15"/>
  <c r="AH39" i="15"/>
  <c r="AF40" i="15"/>
  <c r="V40" i="15"/>
  <c r="AC40" i="15"/>
  <c r="AH40" i="15"/>
  <c r="AF41" i="15"/>
  <c r="V41" i="15"/>
  <c r="AC41" i="15"/>
  <c r="AH41" i="15"/>
  <c r="AF42" i="15"/>
  <c r="V42" i="15"/>
  <c r="AC42" i="15"/>
  <c r="AH42" i="15"/>
  <c r="AF43" i="15"/>
  <c r="V43" i="15"/>
  <c r="AC43" i="15"/>
  <c r="AH43" i="15"/>
  <c r="AF47" i="15"/>
  <c r="V47" i="15"/>
  <c r="AC47" i="15"/>
  <c r="AH47" i="15"/>
  <c r="AD48" i="15"/>
  <c r="BJ48" i="15"/>
  <c r="L51" i="15"/>
  <c r="AD51" i="15"/>
  <c r="AH51" i="15"/>
  <c r="DD56" i="15"/>
  <c r="DG56" i="15"/>
  <c r="X56" i="15"/>
  <c r="AJ57" i="15"/>
  <c r="AD57" i="15"/>
  <c r="L63" i="15"/>
  <c r="AQ63" i="15"/>
  <c r="AP62" i="15"/>
  <c r="BL63" i="15"/>
  <c r="BI62" i="15"/>
  <c r="BO63" i="15"/>
  <c r="BK70" i="15"/>
  <c r="BN70" i="15"/>
  <c r="AK72" i="15"/>
  <c r="AH72" i="15"/>
  <c r="AF73" i="15"/>
  <c r="V73" i="15"/>
  <c r="AC73" i="15"/>
  <c r="T70" i="15"/>
  <c r="AH73" i="15"/>
  <c r="AJ74" i="15"/>
  <c r="AN76" i="15"/>
  <c r="AY76" i="15"/>
  <c r="AK117" i="15"/>
  <c r="AH117" i="15"/>
  <c r="AB116" i="15"/>
  <c r="AK118" i="15"/>
  <c r="AH118" i="15"/>
  <c r="G115" i="15"/>
  <c r="M115" i="15" s="1"/>
  <c r="S120" i="15"/>
  <c r="M120" i="15"/>
  <c r="M121" i="15"/>
  <c r="M122" i="15"/>
  <c r="M123" i="15"/>
  <c r="M124" i="15"/>
  <c r="S124" i="15"/>
  <c r="R124" i="15"/>
  <c r="O124" i="15"/>
  <c r="I79" i="15"/>
  <c r="K124" i="15"/>
  <c r="M125" i="15"/>
  <c r="M126" i="15"/>
  <c r="M127" i="15"/>
  <c r="S127" i="15"/>
  <c r="R127" i="15"/>
  <c r="O127" i="15"/>
  <c r="K127" i="15"/>
  <c r="M128" i="15"/>
  <c r="M129" i="15"/>
  <c r="M130" i="15"/>
  <c r="O131" i="15"/>
  <c r="AI132" i="15"/>
  <c r="AF132" i="15"/>
  <c r="Z131" i="15"/>
  <c r="AH132" i="15"/>
  <c r="AB131" i="15"/>
  <c r="AK141" i="15"/>
  <c r="Y140" i="15"/>
  <c r="AE141" i="15"/>
  <c r="H10" i="13"/>
  <c r="R10" i="13"/>
  <c r="X10" i="13"/>
  <c r="X9" i="13" s="1"/>
  <c r="BN10" i="13"/>
  <c r="BT10" i="13"/>
  <c r="BT9" i="13" s="1"/>
  <c r="BT8" i="13" s="1"/>
  <c r="DR10" i="13"/>
  <c r="EB151" i="13"/>
  <c r="EJ10" i="13"/>
  <c r="EJ151" i="13" s="1"/>
  <c r="FX151" i="13"/>
  <c r="Z11" i="13"/>
  <c r="BD11" i="13"/>
  <c r="BV11" i="13"/>
  <c r="DT11" i="13"/>
  <c r="DX11" i="13"/>
  <c r="EP11" i="13"/>
  <c r="EV11" i="13"/>
  <c r="EV10" i="13" s="1"/>
  <c r="EV151" i="13" s="1"/>
  <c r="FD11" i="13"/>
  <c r="GH11" i="13"/>
  <c r="B12" i="13"/>
  <c r="B11" i="13" s="1"/>
  <c r="J12" i="13"/>
  <c r="AB12" i="13"/>
  <c r="AD12" i="13"/>
  <c r="AX12" i="13"/>
  <c r="AX11" i="13" s="1"/>
  <c r="BF12" i="13"/>
  <c r="BX12" i="13"/>
  <c r="BZ12" i="13"/>
  <c r="DB12" i="13"/>
  <c r="DF12" i="13"/>
  <c r="DT12" i="13"/>
  <c r="DX12" i="13"/>
  <c r="AF13" i="13"/>
  <c r="AL13" i="13"/>
  <c r="CB13" i="13"/>
  <c r="CH13" i="13"/>
  <c r="G14" i="13"/>
  <c r="AK14" i="13" s="1"/>
  <c r="AG14" i="13"/>
  <c r="AM14" i="13"/>
  <c r="CB14" i="13"/>
  <c r="CH14" i="13"/>
  <c r="AF15" i="13"/>
  <c r="AL15" i="13"/>
  <c r="CB15" i="13"/>
  <c r="CH15" i="13"/>
  <c r="AG16" i="13"/>
  <c r="AM16" i="13"/>
  <c r="CC16" i="13"/>
  <c r="CI16" i="13"/>
  <c r="DH16" i="13"/>
  <c r="AF17" i="13"/>
  <c r="AL17" i="13"/>
  <c r="CB17" i="13"/>
  <c r="CH17" i="13"/>
  <c r="G18" i="13"/>
  <c r="AK18" i="13" s="1"/>
  <c r="AG18" i="13"/>
  <c r="AM18" i="13"/>
  <c r="CC18" i="13"/>
  <c r="CI18" i="13"/>
  <c r="DH18" i="13"/>
  <c r="DZ18" i="13"/>
  <c r="ER18" i="13"/>
  <c r="AF19" i="13"/>
  <c r="AL19" i="13"/>
  <c r="CB19" i="13"/>
  <c r="CH19" i="13"/>
  <c r="DK19" i="13"/>
  <c r="AR20" i="13"/>
  <c r="AL20" i="13"/>
  <c r="AF20" i="13"/>
  <c r="AE20" i="13"/>
  <c r="AH20" i="13" s="1"/>
  <c r="AQ20" i="13"/>
  <c r="CN20" i="13"/>
  <c r="CH20" i="13"/>
  <c r="CB20" i="13"/>
  <c r="CA20" i="13"/>
  <c r="CD20" i="13" s="1"/>
  <c r="CM20" i="13"/>
  <c r="AN21" i="13"/>
  <c r="AT21" i="13"/>
  <c r="CD21" i="13"/>
  <c r="CP21" i="13"/>
  <c r="AI22" i="13"/>
  <c r="AD22" i="13"/>
  <c r="AS22" i="13" s="1"/>
  <c r="AP22" i="13"/>
  <c r="BZ22" i="13"/>
  <c r="CI22" i="13" s="1"/>
  <c r="CL22" i="13"/>
  <c r="DN22" i="13"/>
  <c r="AH23" i="13"/>
  <c r="CD23" i="13"/>
  <c r="CP23" i="13"/>
  <c r="AH24" i="13"/>
  <c r="AT24" i="13"/>
  <c r="CD24" i="13"/>
  <c r="CP24" i="13"/>
  <c r="AR25" i="13"/>
  <c r="AL25" i="13"/>
  <c r="AF25" i="13"/>
  <c r="AE25" i="13"/>
  <c r="AN25" i="13" s="1"/>
  <c r="CN25" i="13"/>
  <c r="CH25" i="13"/>
  <c r="CB25" i="13"/>
  <c r="CA25" i="13"/>
  <c r="CD25" i="13" s="1"/>
  <c r="CM25" i="13"/>
  <c r="ER25" i="13"/>
  <c r="EL22" i="13"/>
  <c r="AS26" i="13"/>
  <c r="AM26" i="13"/>
  <c r="AG26" i="13"/>
  <c r="AH26" i="13"/>
  <c r="AT26" i="13"/>
  <c r="CM26" i="13"/>
  <c r="CA26" i="13"/>
  <c r="CJ26" i="13" s="1"/>
  <c r="AR27" i="13"/>
  <c r="AL27" i="13"/>
  <c r="AF27" i="13"/>
  <c r="AE27" i="13"/>
  <c r="AN27" i="13" s="1"/>
  <c r="AI27" i="13"/>
  <c r="AQ27" i="13"/>
  <c r="CN27" i="13"/>
  <c r="CH27" i="13"/>
  <c r="CB27" i="13"/>
  <c r="CA27" i="13"/>
  <c r="CD27" i="13" s="1"/>
  <c r="CM27" i="13"/>
  <c r="AR28" i="13"/>
  <c r="AL28" i="13"/>
  <c r="AF28" i="13"/>
  <c r="AE28" i="13"/>
  <c r="AH28" i="13" s="1"/>
  <c r="AQ28" i="13"/>
  <c r="CN28" i="13"/>
  <c r="CH28" i="13"/>
  <c r="CB28" i="13"/>
  <c r="CA28" i="13"/>
  <c r="CD28" i="13" s="1"/>
  <c r="CM28" i="13"/>
  <c r="AR29" i="13"/>
  <c r="AL29" i="13"/>
  <c r="AF29" i="13"/>
  <c r="AE29" i="13"/>
  <c r="AH29" i="13" s="1"/>
  <c r="AQ29" i="13"/>
  <c r="CN29" i="13"/>
  <c r="CH29" i="13"/>
  <c r="CB29" i="13"/>
  <c r="CA29" i="13"/>
  <c r="CD29" i="13" s="1"/>
  <c r="CM29" i="13"/>
  <c r="AR30" i="13"/>
  <c r="AL30" i="13"/>
  <c r="AF30" i="13"/>
  <c r="AE30" i="13"/>
  <c r="AH30" i="13" s="1"/>
  <c r="AQ30" i="13"/>
  <c r="CN30" i="13"/>
  <c r="CH30" i="13"/>
  <c r="CB30" i="13"/>
  <c r="CA30" i="13"/>
  <c r="CD30" i="13" s="1"/>
  <c r="CM30" i="13"/>
  <c r="AR31" i="13"/>
  <c r="AL31" i="13"/>
  <c r="AF31" i="13"/>
  <c r="AE31" i="13"/>
  <c r="AH31" i="13" s="1"/>
  <c r="AQ31" i="13"/>
  <c r="CN31" i="13"/>
  <c r="CH31" i="13"/>
  <c r="CB31" i="13"/>
  <c r="CA31" i="13"/>
  <c r="CD31" i="13" s="1"/>
  <c r="CM31" i="13"/>
  <c r="AU32" i="13"/>
  <c r="Y32" i="13"/>
  <c r="Y22" i="13" s="1"/>
  <c r="W22" i="13"/>
  <c r="W11" i="13" s="1"/>
  <c r="W10" i="13" s="1"/>
  <c r="AE32" i="13"/>
  <c r="AH32" i="13" s="1"/>
  <c r="AT32" i="13"/>
  <c r="CO32" i="13"/>
  <c r="CI32" i="13"/>
  <c r="CC32" i="13"/>
  <c r="CD32" i="13"/>
  <c r="CP32" i="13"/>
  <c r="DK32" i="13"/>
  <c r="DH32" i="13"/>
  <c r="AP33" i="13"/>
  <c r="AO33" i="13"/>
  <c r="CH33" i="13"/>
  <c r="CN33" i="13"/>
  <c r="CC33" i="13"/>
  <c r="CO33" i="13"/>
  <c r="EA33" i="13"/>
  <c r="FW33" i="13"/>
  <c r="FW10" i="13" s="1"/>
  <c r="AR34" i="13"/>
  <c r="AL34" i="13"/>
  <c r="AF34" i="13"/>
  <c r="AE34" i="13"/>
  <c r="AE33" i="13" s="1"/>
  <c r="AH33" i="13" s="1"/>
  <c r="AO34" i="13"/>
  <c r="AQ34" i="13"/>
  <c r="CN34" i="13"/>
  <c r="CH34" i="13"/>
  <c r="CB34" i="13"/>
  <c r="CA34" i="13"/>
  <c r="CK34" i="13"/>
  <c r="CM34" i="13"/>
  <c r="HC34" i="13"/>
  <c r="V35" i="13"/>
  <c r="V33" i="13" s="1"/>
  <c r="V10" i="13" s="1"/>
  <c r="T33" i="13"/>
  <c r="T10" i="13" s="1"/>
  <c r="AW35" i="13"/>
  <c r="AB33" i="13"/>
  <c r="AS35" i="13"/>
  <c r="AM35" i="13"/>
  <c r="AG35" i="13"/>
  <c r="AD33" i="13"/>
  <c r="AM33" i="13" s="1"/>
  <c r="AT35" i="13"/>
  <c r="AZ35" i="13"/>
  <c r="AZ33" i="13" s="1"/>
  <c r="CN35" i="13"/>
  <c r="CH35" i="13"/>
  <c r="CB35" i="13"/>
  <c r="CA35" i="13"/>
  <c r="CD35" i="13" s="1"/>
  <c r="CK35" i="13"/>
  <c r="CM35" i="13"/>
  <c r="E36" i="13"/>
  <c r="AI36" i="13" s="1"/>
  <c r="AP36" i="13"/>
  <c r="AC36" i="13"/>
  <c r="AF36" i="13" s="1"/>
  <c r="AG36" i="13"/>
  <c r="AS36" i="13"/>
  <c r="BA36" i="13"/>
  <c r="CL36" i="13"/>
  <c r="CV36" i="13"/>
  <c r="CV10" i="13" s="1"/>
  <c r="DN36" i="13"/>
  <c r="DN10" i="13" s="1"/>
  <c r="AH37" i="13"/>
  <c r="AT37" i="13"/>
  <c r="CD37" i="13"/>
  <c r="BL37" i="13"/>
  <c r="BL36" i="13" s="1"/>
  <c r="CM36" i="13" s="1"/>
  <c r="BJ36" i="13"/>
  <c r="CK36" i="13" s="1"/>
  <c r="CP37" i="13"/>
  <c r="EX36" i="13"/>
  <c r="EX10" i="13" s="1"/>
  <c r="EX151" i="13" s="1"/>
  <c r="FJ37" i="13"/>
  <c r="FD36" i="13"/>
  <c r="FJ36" i="13" s="1"/>
  <c r="GB36" i="13"/>
  <c r="GB10" i="13" s="1"/>
  <c r="GN37" i="13"/>
  <c r="GH36" i="13"/>
  <c r="GN36" i="13" s="1"/>
  <c r="AI38" i="13"/>
  <c r="G38" i="13"/>
  <c r="G36" i="13" s="1"/>
  <c r="AQ38" i="13"/>
  <c r="AU38" i="13"/>
  <c r="Y38" i="13"/>
  <c r="AW38" i="13" s="1"/>
  <c r="AE38" i="13"/>
  <c r="AN38" i="13" s="1"/>
  <c r="AZ38" i="13"/>
  <c r="AZ36" i="13" s="1"/>
  <c r="AX36" i="13"/>
  <c r="CG38" i="13"/>
  <c r="BF36" i="13"/>
  <c r="CS38" i="13"/>
  <c r="BX36" i="13"/>
  <c r="CO38" i="13"/>
  <c r="CI38" i="13"/>
  <c r="CC38" i="13"/>
  <c r="BZ36" i="13"/>
  <c r="CD38" i="13"/>
  <c r="DK38" i="13"/>
  <c r="DH38" i="13"/>
  <c r="EC38" i="13"/>
  <c r="DZ38" i="13"/>
  <c r="ER38" i="13"/>
  <c r="EL36" i="13"/>
  <c r="HC38" i="13"/>
  <c r="GW36" i="13"/>
  <c r="AQ39" i="13"/>
  <c r="AE39" i="13"/>
  <c r="AN39" i="13" s="1"/>
  <c r="CJ39" i="13"/>
  <c r="AH40" i="13"/>
  <c r="CD40" i="13"/>
  <c r="AH41" i="13"/>
  <c r="CD41" i="13"/>
  <c r="AH42" i="13"/>
  <c r="CD42" i="13"/>
  <c r="AH43" i="13"/>
  <c r="P43" i="13"/>
  <c r="P36" i="13" s="1"/>
  <c r="AQ36" i="13" s="1"/>
  <c r="N36" i="13"/>
  <c r="AO36" i="13" s="1"/>
  <c r="CD43" i="13"/>
  <c r="AH44" i="13"/>
  <c r="CD44" i="13"/>
  <c r="AQ45" i="13"/>
  <c r="AU45" i="13"/>
  <c r="Y45" i="13"/>
  <c r="AW45" i="13" s="1"/>
  <c r="AE45" i="13"/>
  <c r="AT45" i="13" s="1"/>
  <c r="CA45" i="13"/>
  <c r="AS46" i="13"/>
  <c r="AM46" i="13"/>
  <c r="AG46" i="13"/>
  <c r="AH46" i="13"/>
  <c r="CG46" i="13"/>
  <c r="CO46" i="13"/>
  <c r="CI46" i="13"/>
  <c r="CC46" i="13"/>
  <c r="CD46" i="13"/>
  <c r="DK46" i="13"/>
  <c r="DH46" i="13"/>
  <c r="EC46" i="13"/>
  <c r="DZ46" i="13"/>
  <c r="AG47" i="13"/>
  <c r="AM47" i="13"/>
  <c r="AW47" i="13"/>
  <c r="AF47" i="13"/>
  <c r="CC47" i="13"/>
  <c r="CK47" i="13"/>
  <c r="CM47" i="13"/>
  <c r="CO47" i="13"/>
  <c r="CB47" i="13"/>
  <c r="CN47" i="13"/>
  <c r="DQ47" i="13"/>
  <c r="DQ10" i="13" s="1"/>
  <c r="DT47" i="13"/>
  <c r="FS47" i="13"/>
  <c r="FY47" i="13" s="1"/>
  <c r="GW47" i="13"/>
  <c r="HC47" i="13" s="1"/>
  <c r="G48" i="13"/>
  <c r="G47" i="13" s="1"/>
  <c r="AK47" i="13" s="1"/>
  <c r="E47" i="13"/>
  <c r="AI47" i="13" s="1"/>
  <c r="CM48" i="13"/>
  <c r="CA48" i="13"/>
  <c r="DK48" i="13"/>
  <c r="DH48" i="13"/>
  <c r="EC48" i="13"/>
  <c r="DZ48" i="13"/>
  <c r="AK49" i="13"/>
  <c r="AS49" i="13"/>
  <c r="AM49" i="13"/>
  <c r="AG49" i="13"/>
  <c r="AH49" i="13"/>
  <c r="AT49" i="13"/>
  <c r="CE49" i="13"/>
  <c r="BC49" i="13"/>
  <c r="BC47" i="13" s="1"/>
  <c r="BA47" i="13"/>
  <c r="CE47" i="13" s="1"/>
  <c r="CM49" i="13"/>
  <c r="CA49" i="13"/>
  <c r="CJ49" i="13" s="1"/>
  <c r="AO50" i="13"/>
  <c r="AD50" i="13"/>
  <c r="AM50" i="13" s="1"/>
  <c r="AP50" i="13"/>
  <c r="CE50" i="13"/>
  <c r="CK50" i="13"/>
  <c r="CL50" i="13"/>
  <c r="DE50" i="13"/>
  <c r="DE10" i="13" s="1"/>
  <c r="DW50" i="13"/>
  <c r="FY50" i="13"/>
  <c r="GM50" i="13"/>
  <c r="GM10" i="13" s="1"/>
  <c r="AI51" i="13"/>
  <c r="G51" i="13"/>
  <c r="G50" i="13" s="1"/>
  <c r="E50" i="13"/>
  <c r="AI50" i="13" s="1"/>
  <c r="AQ51" i="13"/>
  <c r="AE51" i="13"/>
  <c r="CP51" i="13"/>
  <c r="GN51" i="13"/>
  <c r="GQ51" i="13"/>
  <c r="GQ50" i="13" s="1"/>
  <c r="GZ51" i="13"/>
  <c r="GZ50" i="13" s="1"/>
  <c r="HA51" i="13"/>
  <c r="M52" i="13"/>
  <c r="K50" i="13"/>
  <c r="S50" i="13"/>
  <c r="AR52" i="13"/>
  <c r="AL52" i="13"/>
  <c r="AF52" i="13"/>
  <c r="AC50" i="13"/>
  <c r="AL50" i="13" s="1"/>
  <c r="AE52" i="13"/>
  <c r="AH52" i="13" s="1"/>
  <c r="AO52" i="13"/>
  <c r="AQ52" i="13"/>
  <c r="AW52" i="13"/>
  <c r="CN52" i="13"/>
  <c r="CH52" i="13"/>
  <c r="CB52" i="13"/>
  <c r="CA52" i="13"/>
  <c r="CD52" i="13" s="1"/>
  <c r="CM52" i="13"/>
  <c r="AF53" i="13"/>
  <c r="AP53" i="13"/>
  <c r="AR53" i="13"/>
  <c r="AG53" i="13"/>
  <c r="AO53" i="13"/>
  <c r="AS53" i="13"/>
  <c r="CJ53" i="13"/>
  <c r="CK53" i="13"/>
  <c r="AR54" i="13"/>
  <c r="AL54" i="13"/>
  <c r="AF54" i="13"/>
  <c r="AE54" i="13"/>
  <c r="CO54" i="13"/>
  <c r="CI54" i="13"/>
  <c r="CC54" i="13"/>
  <c r="BZ53" i="13"/>
  <c r="CI53" i="13" s="1"/>
  <c r="CD54" i="13"/>
  <c r="R55" i="13"/>
  <c r="Z55" i="13"/>
  <c r="DR55" i="13"/>
  <c r="EL55" i="13"/>
  <c r="FR55" i="13"/>
  <c r="AI56" i="13"/>
  <c r="CE56" i="13"/>
  <c r="CB56" i="13"/>
  <c r="CN56" i="13"/>
  <c r="CY56" i="13"/>
  <c r="DB56" i="13"/>
  <c r="DQ56" i="13"/>
  <c r="DT56" i="13"/>
  <c r="FK55" i="13"/>
  <c r="FK151" i="13" s="1"/>
  <c r="FM55" i="13"/>
  <c r="FO55" i="13"/>
  <c r="FO151" i="13" s="1"/>
  <c r="FW56" i="13"/>
  <c r="FW55" i="13" s="1"/>
  <c r="GU56" i="13"/>
  <c r="C55" i="13"/>
  <c r="C9" i="13" s="1"/>
  <c r="C8" i="13" s="1"/>
  <c r="M57" i="13"/>
  <c r="M56" i="13" s="1"/>
  <c r="O55" i="13"/>
  <c r="O9" i="13" s="1"/>
  <c r="O8" i="13" s="1"/>
  <c r="AP57" i="13"/>
  <c r="AC57" i="13"/>
  <c r="AO57" i="13"/>
  <c r="AY55" i="13"/>
  <c r="AY9" i="13" s="1"/>
  <c r="AY8" i="13" s="1"/>
  <c r="CB57" i="13"/>
  <c r="BI57" i="13"/>
  <c r="BI56" i="13" s="1"/>
  <c r="BK55" i="13"/>
  <c r="BK9" i="13" s="1"/>
  <c r="BK8" i="13" s="1"/>
  <c r="CL57" i="13"/>
  <c r="BR57" i="13"/>
  <c r="BR56" i="13" s="1"/>
  <c r="BS55" i="13"/>
  <c r="BU57" i="13"/>
  <c r="BU56" i="13" s="1"/>
  <c r="CR57" i="13"/>
  <c r="BW56" i="13"/>
  <c r="CA57" i="13"/>
  <c r="CA56" i="13" s="1"/>
  <c r="CE57" i="13"/>
  <c r="CQ57" i="13"/>
  <c r="HB57" i="13"/>
  <c r="GZ57" i="13"/>
  <c r="GZ56" i="13" s="1"/>
  <c r="CP58" i="13"/>
  <c r="CM59" i="13"/>
  <c r="CA59" i="13"/>
  <c r="CJ59" i="13" s="1"/>
  <c r="V60" i="13"/>
  <c r="T57" i="13"/>
  <c r="AW60" i="13"/>
  <c r="AS60" i="13"/>
  <c r="AM60" i="13"/>
  <c r="AG60" i="13"/>
  <c r="AD57" i="13"/>
  <c r="AT60" i="13"/>
  <c r="CO60" i="13"/>
  <c r="CI60" i="13"/>
  <c r="CC60" i="13"/>
  <c r="CD60" i="13"/>
  <c r="AQ61" i="13"/>
  <c r="AE61" i="13"/>
  <c r="AN61" i="13" s="1"/>
  <c r="CO61" i="13"/>
  <c r="CI61" i="13"/>
  <c r="CC61" i="13"/>
  <c r="CD61" i="13"/>
  <c r="CP61" i="13"/>
  <c r="GE61" i="13"/>
  <c r="GN61" i="13"/>
  <c r="GL61" i="13"/>
  <c r="AG62" i="13"/>
  <c r="AO62" i="13"/>
  <c r="AS62" i="13"/>
  <c r="CK62" i="13"/>
  <c r="CU55" i="13"/>
  <c r="CU151" i="13" s="1"/>
  <c r="DJ62" i="13"/>
  <c r="DJ55" i="13" s="1"/>
  <c r="DJ151" i="13" s="1"/>
  <c r="DA55" i="13"/>
  <c r="DG62" i="13"/>
  <c r="DW62" i="13"/>
  <c r="EA62" i="13"/>
  <c r="EA55" i="13" s="1"/>
  <c r="EP62" i="13"/>
  <c r="EU62" i="13"/>
  <c r="EQ62" i="13"/>
  <c r="EQ55" i="13" s="1"/>
  <c r="EQ151" i="13" s="1"/>
  <c r="FI62" i="13"/>
  <c r="GH62" i="13"/>
  <c r="GN62" i="13" s="1"/>
  <c r="AO63" i="13"/>
  <c r="V63" i="13"/>
  <c r="V62" i="13" s="1"/>
  <c r="AP63" i="13"/>
  <c r="AZ63" i="13"/>
  <c r="AZ62" i="13" s="1"/>
  <c r="CK63" i="13"/>
  <c r="BR63" i="13"/>
  <c r="BR62" i="13" s="1"/>
  <c r="CL63" i="13"/>
  <c r="DK63" i="13"/>
  <c r="DH63" i="13"/>
  <c r="EP63" i="13"/>
  <c r="FG55" i="13"/>
  <c r="HB63" i="13"/>
  <c r="GW63" i="13"/>
  <c r="D64" i="13"/>
  <c r="G63" i="13"/>
  <c r="G62" i="13" s="1"/>
  <c r="G64" i="13"/>
  <c r="AK64" i="13" s="1"/>
  <c r="M64" i="13"/>
  <c r="K63" i="13"/>
  <c r="AR64" i="13"/>
  <c r="AL64" i="13"/>
  <c r="AF64" i="13"/>
  <c r="AC63" i="13"/>
  <c r="AR63" i="13" s="1"/>
  <c r="AE64" i="13"/>
  <c r="AH64" i="13" s="1"/>
  <c r="AI64" i="13"/>
  <c r="CD64" i="13"/>
  <c r="AH65" i="13"/>
  <c r="AT65" i="13"/>
  <c r="CD65" i="13"/>
  <c r="AH66" i="13"/>
  <c r="AT66" i="13"/>
  <c r="CD66" i="13"/>
  <c r="AH67" i="13"/>
  <c r="AT67" i="13"/>
  <c r="CD67" i="13"/>
  <c r="AH68" i="13"/>
  <c r="AT68" i="13"/>
  <c r="CD68" i="13"/>
  <c r="AH69" i="13"/>
  <c r="AT69" i="13"/>
  <c r="CD69" i="13"/>
  <c r="E70" i="13"/>
  <c r="AI70" i="13" s="1"/>
  <c r="AO70" i="13"/>
  <c r="BA70" i="13"/>
  <c r="CE70" i="13" s="1"/>
  <c r="CL70" i="13"/>
  <c r="CM70" i="13"/>
  <c r="CV70" i="13"/>
  <c r="DG70" i="13"/>
  <c r="FI70" i="13"/>
  <c r="D70" i="13"/>
  <c r="J70" i="13"/>
  <c r="AR71" i="13"/>
  <c r="AL71" i="13"/>
  <c r="AF71" i="13"/>
  <c r="AE71" i="13"/>
  <c r="AE70" i="13" s="1"/>
  <c r="AN70" i="13" s="1"/>
  <c r="AK71" i="13"/>
  <c r="AQ71" i="13"/>
  <c r="CN71" i="13"/>
  <c r="CH71" i="13"/>
  <c r="CB71" i="13"/>
  <c r="CA71" i="13"/>
  <c r="EC71" i="13"/>
  <c r="DZ71" i="13"/>
  <c r="EU70" i="13"/>
  <c r="ER70" i="13"/>
  <c r="ER71" i="13"/>
  <c r="GB71" i="13"/>
  <c r="GB70" i="13" s="1"/>
  <c r="GE71" i="13"/>
  <c r="GE70" i="13" s="1"/>
  <c r="GM70" i="13"/>
  <c r="GM71" i="13"/>
  <c r="GT71" i="13"/>
  <c r="GT70" i="13" s="1"/>
  <c r="HA70" i="13"/>
  <c r="GW71" i="13"/>
  <c r="AR72" i="13"/>
  <c r="AL72" i="13"/>
  <c r="AF72" i="13"/>
  <c r="AE72" i="13"/>
  <c r="AT72" i="13" s="1"/>
  <c r="AQ72" i="13"/>
  <c r="CN72" i="13"/>
  <c r="CH72" i="13"/>
  <c r="CB72" i="13"/>
  <c r="CA72" i="13"/>
  <c r="CP72" i="13" s="1"/>
  <c r="CM72" i="13"/>
  <c r="AB70" i="13"/>
  <c r="AS73" i="13"/>
  <c r="AM73" i="13"/>
  <c r="AG73" i="13"/>
  <c r="AD70" i="13"/>
  <c r="AM70" i="13" s="1"/>
  <c r="AT73" i="13"/>
  <c r="AZ73" i="13"/>
  <c r="AZ70" i="13" s="1"/>
  <c r="AX70" i="13"/>
  <c r="BF70" i="13"/>
  <c r="CN73" i="13"/>
  <c r="CH73" i="13"/>
  <c r="CB73" i="13"/>
  <c r="CA73" i="13"/>
  <c r="CP73" i="13" s="1"/>
  <c r="CE73" i="13"/>
  <c r="CG73" i="13"/>
  <c r="CM73" i="13"/>
  <c r="H74" i="13"/>
  <c r="N74" i="13"/>
  <c r="AO74" i="13" s="1"/>
  <c r="AP74" i="13"/>
  <c r="BN74" i="13"/>
  <c r="BV74" i="13"/>
  <c r="BX74" i="13"/>
  <c r="DY74" i="13"/>
  <c r="DW74" i="13"/>
  <c r="DX74" i="13"/>
  <c r="DX55" i="13" s="1"/>
  <c r="FI74" i="13"/>
  <c r="D75" i="13"/>
  <c r="D74" i="13" s="1"/>
  <c r="G75" i="13"/>
  <c r="M75" i="13"/>
  <c r="K74" i="13"/>
  <c r="AR75" i="13"/>
  <c r="AL75" i="13"/>
  <c r="AF75" i="13"/>
  <c r="AC74" i="13"/>
  <c r="AL74" i="13" s="1"/>
  <c r="AE75" i="13"/>
  <c r="AI75" i="13"/>
  <c r="AZ75" i="13"/>
  <c r="CE75" i="13"/>
  <c r="BC75" i="13"/>
  <c r="BC74" i="13" s="1"/>
  <c r="CM75" i="13"/>
  <c r="CA75" i="13"/>
  <c r="CP75" i="13" s="1"/>
  <c r="DZ75" i="13"/>
  <c r="FY75" i="13"/>
  <c r="GB74" i="13"/>
  <c r="GH74" i="13"/>
  <c r="GN75" i="13"/>
  <c r="GT75" i="13"/>
  <c r="GZ74" i="13"/>
  <c r="HC74" i="13" s="1"/>
  <c r="M76" i="13"/>
  <c r="AP76" i="13"/>
  <c r="AX76" i="13"/>
  <c r="BF76" i="13"/>
  <c r="CK76" i="13"/>
  <c r="CO76" i="13"/>
  <c r="BZ76" i="13"/>
  <c r="BZ74" i="13" s="1"/>
  <c r="CC74" i="13" s="1"/>
  <c r="CL76" i="13"/>
  <c r="DI76" i="13"/>
  <c r="DB76" i="13"/>
  <c r="DF76" i="13"/>
  <c r="DZ76" i="13"/>
  <c r="FW76" i="13"/>
  <c r="FY76" i="13"/>
  <c r="FX76" i="13"/>
  <c r="GK76" i="13"/>
  <c r="GQ76" i="13"/>
  <c r="GQ74" i="13" s="1"/>
  <c r="GQ55" i="13" s="1"/>
  <c r="HB74" i="13"/>
  <c r="HB76" i="13"/>
  <c r="AW77" i="13"/>
  <c r="AS77" i="13"/>
  <c r="AM77" i="13"/>
  <c r="AG77" i="13"/>
  <c r="AH77" i="13"/>
  <c r="BC77" i="13"/>
  <c r="CG77" i="13" s="1"/>
  <c r="BA76" i="13"/>
  <c r="BC76" i="13" s="1"/>
  <c r="CP77" i="13"/>
  <c r="FY77" i="13"/>
  <c r="G78" i="13"/>
  <c r="AK78" i="13" s="1"/>
  <c r="E76" i="13"/>
  <c r="G76" i="13" s="1"/>
  <c r="AT78" i="13"/>
  <c r="CG78" i="13"/>
  <c r="CM78" i="13"/>
  <c r="CA78" i="13"/>
  <c r="CP78" i="13" s="1"/>
  <c r="HC76" i="13"/>
  <c r="HC78" i="13"/>
  <c r="AF80" i="13"/>
  <c r="AP80" i="13"/>
  <c r="AG80" i="13"/>
  <c r="AO80" i="13"/>
  <c r="CB80" i="13"/>
  <c r="CL80" i="13"/>
  <c r="CK80" i="13"/>
  <c r="AH81" i="13"/>
  <c r="CD81" i="13"/>
  <c r="AF82" i="13"/>
  <c r="AP82" i="13"/>
  <c r="AG82" i="13"/>
  <c r="AO82" i="13"/>
  <c r="CB82" i="13"/>
  <c r="CL82" i="13"/>
  <c r="CK82" i="13"/>
  <c r="CD83" i="13"/>
  <c r="AH84" i="13"/>
  <c r="CD84" i="13"/>
  <c r="CD85" i="13"/>
  <c r="AH86" i="13"/>
  <c r="CD86" i="13"/>
  <c r="CD87" i="13"/>
  <c r="AH88" i="13"/>
  <c r="CD88" i="13"/>
  <c r="CD89" i="13"/>
  <c r="AH90" i="13"/>
  <c r="CD90" i="13"/>
  <c r="CD91" i="13"/>
  <c r="AH92" i="13"/>
  <c r="CD92" i="13"/>
  <c r="CD93" i="13"/>
  <c r="G94" i="13"/>
  <c r="I94" i="13"/>
  <c r="I79" i="13" s="1"/>
  <c r="Q94" i="13"/>
  <c r="S94" i="13"/>
  <c r="AC94" i="13"/>
  <c r="AC79" i="13" s="1"/>
  <c r="BE94" i="13"/>
  <c r="BM94" i="13"/>
  <c r="BO94" i="13"/>
  <c r="BY94" i="13"/>
  <c r="CB94" i="13" s="1"/>
  <c r="AQ95" i="13"/>
  <c r="AE95" i="13"/>
  <c r="AZ79" i="13"/>
  <c r="CG95" i="13"/>
  <c r="BF94" i="13"/>
  <c r="BR79" i="13"/>
  <c r="BX79" i="13"/>
  <c r="CI95" i="13"/>
  <c r="CC95" i="13"/>
  <c r="BZ94" i="13"/>
  <c r="CD95" i="13"/>
  <c r="CD96" i="13"/>
  <c r="AF97" i="13"/>
  <c r="AP97" i="13"/>
  <c r="AG97" i="13"/>
  <c r="AO97" i="13"/>
  <c r="CB97" i="13"/>
  <c r="CL97" i="13"/>
  <c r="CC97" i="13"/>
  <c r="CK97" i="13"/>
  <c r="AH98" i="13"/>
  <c r="AH99" i="13"/>
  <c r="AH100" i="13"/>
  <c r="AH101" i="13"/>
  <c r="AH102" i="13"/>
  <c r="AH103" i="13"/>
  <c r="AH104" i="13"/>
  <c r="AF105" i="13"/>
  <c r="AP105" i="13"/>
  <c r="AG105" i="13"/>
  <c r="AO105" i="13"/>
  <c r="CB105" i="13"/>
  <c r="CL105" i="13"/>
  <c r="CC105" i="13"/>
  <c r="CK105" i="13"/>
  <c r="AH106" i="13"/>
  <c r="AH107" i="13"/>
  <c r="AH108" i="13"/>
  <c r="AH109" i="13"/>
  <c r="AH110" i="13"/>
  <c r="AH112" i="13"/>
  <c r="AH113" i="13"/>
  <c r="AF114" i="13"/>
  <c r="AP114" i="13"/>
  <c r="AG114" i="13"/>
  <c r="AO114" i="13"/>
  <c r="CB114" i="13"/>
  <c r="CL114" i="13"/>
  <c r="CC114" i="13"/>
  <c r="CK114" i="13"/>
  <c r="AF115" i="13"/>
  <c r="AP115" i="13"/>
  <c r="AG115" i="13"/>
  <c r="AO115" i="13"/>
  <c r="CB115" i="13"/>
  <c r="CL115" i="13"/>
  <c r="CC115" i="13"/>
  <c r="CK115" i="13"/>
  <c r="AH117" i="13"/>
  <c r="AH118" i="13"/>
  <c r="CD118" i="13"/>
  <c r="CD119" i="13"/>
  <c r="AH120" i="13"/>
  <c r="CD120" i="13"/>
  <c r="CD121" i="13"/>
  <c r="AH122" i="13"/>
  <c r="CD122" i="13"/>
  <c r="AQ123" i="13"/>
  <c r="AL123" i="13"/>
  <c r="AP126" i="13"/>
  <c r="AM127" i="13"/>
  <c r="AG127" i="13"/>
  <c r="AP130" i="13"/>
  <c r="BB130" i="13"/>
  <c r="CF130" i="13" s="1"/>
  <c r="BD130" i="13"/>
  <c r="BN130" i="13"/>
  <c r="CL131" i="13"/>
  <c r="AE131" i="13"/>
  <c r="AH131" i="13" s="1"/>
  <c r="AN132" i="13"/>
  <c r="CI132" i="13"/>
  <c r="CC132" i="13"/>
  <c r="CI133" i="13"/>
  <c r="CC133" i="13"/>
  <c r="CI134" i="13"/>
  <c r="CC134" i="13"/>
  <c r="CI135" i="13"/>
  <c r="CC135" i="13"/>
  <c r="CI136" i="13"/>
  <c r="CC136" i="13"/>
  <c r="CI137" i="13"/>
  <c r="CC137" i="13"/>
  <c r="CI138" i="13"/>
  <c r="CC138" i="13"/>
  <c r="CE139" i="13"/>
  <c r="CB139" i="13"/>
  <c r="BF139" i="13"/>
  <c r="BZ139" i="13"/>
  <c r="BZ130" i="13" s="1"/>
  <c r="CC130" i="13" s="1"/>
  <c r="CL141" i="13"/>
  <c r="AE141" i="13"/>
  <c r="AN141" i="13" s="1"/>
  <c r="AN142" i="13"/>
  <c r="CI142" i="13"/>
  <c r="CC142" i="13"/>
  <c r="CI143" i="13"/>
  <c r="CC143" i="13"/>
  <c r="CI144" i="13"/>
  <c r="CC144" i="13"/>
  <c r="CI145" i="13"/>
  <c r="CC145" i="13"/>
  <c r="CE146" i="13"/>
  <c r="CB146" i="13"/>
  <c r="BF146" i="13"/>
  <c r="BZ146" i="13"/>
  <c r="CI146" i="13" s="1"/>
  <c r="CL149" i="13"/>
  <c r="AE149" i="13"/>
  <c r="AN149" i="13" s="1"/>
  <c r="AN150" i="13"/>
  <c r="CI150" i="13"/>
  <c r="CC150" i="13"/>
  <c r="H10" i="14"/>
  <c r="C9" i="14"/>
  <c r="AT11" i="14"/>
  <c r="AT10" i="14"/>
  <c r="I22" i="14"/>
  <c r="R22" i="14"/>
  <c r="I37" i="14"/>
  <c r="D35" i="14"/>
  <c r="I35" i="14" s="1"/>
  <c r="I47" i="14"/>
  <c r="R47" i="14"/>
  <c r="I48" i="14"/>
  <c r="D46" i="14"/>
  <c r="I46" i="14" s="1"/>
  <c r="H52" i="14"/>
  <c r="P53" i="14"/>
  <c r="K52" i="14"/>
  <c r="M53" i="14"/>
  <c r="R53" i="14" s="1"/>
  <c r="AJ52" i="14"/>
  <c r="AJ8" i="14" s="1"/>
  <c r="P58" i="14"/>
  <c r="M58" i="14"/>
  <c r="R58" i="14" s="1"/>
  <c r="I59" i="14"/>
  <c r="M70" i="14"/>
  <c r="R70" i="14" s="1"/>
  <c r="R73" i="14"/>
  <c r="AQ11" i="15"/>
  <c r="AY11" i="15"/>
  <c r="BG11" i="15"/>
  <c r="DF11" i="15"/>
  <c r="DC11" i="15"/>
  <c r="W12" i="15"/>
  <c r="Y12" i="15"/>
  <c r="AA12" i="15"/>
  <c r="AV12" i="15"/>
  <c r="AY12" i="15"/>
  <c r="CI11" i="15"/>
  <c r="CI154" i="15" s="1"/>
  <c r="CR12" i="15"/>
  <c r="L13" i="15"/>
  <c r="AV13" i="15"/>
  <c r="AY13" i="15"/>
  <c r="S14" i="15"/>
  <c r="J13" i="15"/>
  <c r="P14" i="15"/>
  <c r="CM12" i="15"/>
  <c r="CP14" i="15"/>
  <c r="CS14" i="15"/>
  <c r="N15" i="15"/>
  <c r="D15" i="15"/>
  <c r="P15" i="15" s="1"/>
  <c r="B13" i="15"/>
  <c r="K15" i="15"/>
  <c r="AW15" i="15"/>
  <c r="BL15" i="15"/>
  <c r="CP15" i="15"/>
  <c r="N16" i="15"/>
  <c r="D16" i="15"/>
  <c r="M16" i="15" s="1"/>
  <c r="K16" i="15"/>
  <c r="P16" i="15"/>
  <c r="AW16" i="15"/>
  <c r="BX12" i="15"/>
  <c r="CA16" i="15"/>
  <c r="CD16" i="15"/>
  <c r="CJ12" i="15"/>
  <c r="CJ11" i="15" s="1"/>
  <c r="DE16" i="15"/>
  <c r="DH16" i="15"/>
  <c r="S17" i="15"/>
  <c r="G13" i="15"/>
  <c r="M17" i="15"/>
  <c r="BL17" i="15"/>
  <c r="DE17" i="15"/>
  <c r="P18" i="15"/>
  <c r="BL18" i="15"/>
  <c r="CP18" i="15"/>
  <c r="N19" i="15"/>
  <c r="D19" i="15"/>
  <c r="M19" i="15" s="1"/>
  <c r="K19" i="15"/>
  <c r="P19" i="15"/>
  <c r="AW19" i="15"/>
  <c r="BL19" i="15"/>
  <c r="DE19" i="15"/>
  <c r="P20" i="15"/>
  <c r="BL20" i="15"/>
  <c r="CP20" i="15"/>
  <c r="S21" i="15"/>
  <c r="P21" i="15"/>
  <c r="CP21" i="15"/>
  <c r="N22" i="15"/>
  <c r="D22" i="15"/>
  <c r="M22" i="15" s="1"/>
  <c r="K22" i="15"/>
  <c r="P22" i="15"/>
  <c r="AW22" i="15"/>
  <c r="CA22" i="15"/>
  <c r="DE22" i="15"/>
  <c r="E12" i="15"/>
  <c r="R23" i="15"/>
  <c r="O23" i="15"/>
  <c r="I12" i="15"/>
  <c r="Q23" i="15"/>
  <c r="AM11" i="15"/>
  <c r="AM154" i="15" s="1"/>
  <c r="AF24" i="15"/>
  <c r="V24" i="15"/>
  <c r="T23" i="15"/>
  <c r="AC23" i="15" s="1"/>
  <c r="AC24" i="15"/>
  <c r="AH24" i="15"/>
  <c r="AK25" i="15"/>
  <c r="AB23" i="15"/>
  <c r="AH25" i="15"/>
  <c r="CS26" i="15"/>
  <c r="CS23" i="15" s="1"/>
  <c r="CQ23" i="15"/>
  <c r="AE27" i="15"/>
  <c r="AF28" i="15"/>
  <c r="V28" i="15"/>
  <c r="AC28" i="15"/>
  <c r="AH28" i="15"/>
  <c r="AH30" i="15"/>
  <c r="CA32" i="15"/>
  <c r="P33" i="15"/>
  <c r="BO23" i="15"/>
  <c r="BL33" i="15"/>
  <c r="BO33" i="15"/>
  <c r="K34" i="15"/>
  <c r="S34" i="15"/>
  <c r="AD34" i="15"/>
  <c r="CS34" i="15"/>
  <c r="CU11" i="15"/>
  <c r="CU154" i="15" s="1"/>
  <c r="S36" i="15"/>
  <c r="AK36" i="15"/>
  <c r="Y34" i="15"/>
  <c r="L37" i="15"/>
  <c r="AQ37" i="15"/>
  <c r="S38" i="15"/>
  <c r="J37" i="15"/>
  <c r="P38" i="15"/>
  <c r="S44" i="15"/>
  <c r="AK44" i="15"/>
  <c r="AB37" i="15"/>
  <c r="AH44" i="15"/>
  <c r="AH45" i="15"/>
  <c r="R48" i="15"/>
  <c r="O48" i="15"/>
  <c r="Q48" i="15"/>
  <c r="AV48" i="15"/>
  <c r="AY48" i="15"/>
  <c r="BM48" i="15"/>
  <c r="AF49" i="15"/>
  <c r="V49" i="15"/>
  <c r="T48" i="15"/>
  <c r="AF48" i="15" s="1"/>
  <c r="AC49" i="15"/>
  <c r="AF50" i="15"/>
  <c r="V50" i="15"/>
  <c r="AC50" i="15"/>
  <c r="AH50" i="15"/>
  <c r="AV51" i="15"/>
  <c r="AY51" i="15"/>
  <c r="BJ51" i="15"/>
  <c r="F56" i="15"/>
  <c r="R57" i="15"/>
  <c r="L57" i="15"/>
  <c r="AL56" i="15"/>
  <c r="AN56" i="15" s="1"/>
  <c r="AN57" i="15"/>
  <c r="AU57" i="15"/>
  <c r="AR56" i="15"/>
  <c r="AT57" i="15"/>
  <c r="BY57" i="15"/>
  <c r="CB57" i="15" s="1"/>
  <c r="BV56" i="15"/>
  <c r="BX56" i="15"/>
  <c r="CA57" i="15"/>
  <c r="CD57" i="15" s="1"/>
  <c r="DC57" i="15"/>
  <c r="DF57" i="15" s="1"/>
  <c r="CZ56" i="15"/>
  <c r="CZ154" i="15" s="1"/>
  <c r="DE57" i="15"/>
  <c r="DH57" i="15" s="1"/>
  <c r="Q58" i="15"/>
  <c r="H57" i="15"/>
  <c r="J58" i="15"/>
  <c r="BO58" i="15"/>
  <c r="BL58" i="15"/>
  <c r="BI57" i="15"/>
  <c r="CA58" i="15"/>
  <c r="CJ56" i="15"/>
  <c r="DH58" i="15"/>
  <c r="DE58" i="15"/>
  <c r="N59" i="15"/>
  <c r="D59" i="15"/>
  <c r="P59" i="15" s="1"/>
  <c r="K59" i="15"/>
  <c r="B58" i="15"/>
  <c r="N60" i="15"/>
  <c r="D60" i="15"/>
  <c r="K60" i="15"/>
  <c r="P60" i="15"/>
  <c r="N61" i="15"/>
  <c r="D61" i="15"/>
  <c r="K61" i="15"/>
  <c r="P61" i="15"/>
  <c r="AQ62" i="15"/>
  <c r="O63" i="15"/>
  <c r="AK67" i="15"/>
  <c r="AH67" i="15"/>
  <c r="S69" i="15"/>
  <c r="AK69" i="15"/>
  <c r="AE69" i="15"/>
  <c r="Q70" i="15"/>
  <c r="N70" i="15"/>
  <c r="AC70" i="15"/>
  <c r="AI70" i="15"/>
  <c r="AF70" i="15"/>
  <c r="AB70" i="15"/>
  <c r="Q74" i="15"/>
  <c r="AD75" i="15"/>
  <c r="AG75" i="15"/>
  <c r="B74" i="15"/>
  <c r="K74" i="15" s="1"/>
  <c r="AD77" i="15"/>
  <c r="U76" i="15"/>
  <c r="U74" i="15" s="1"/>
  <c r="AG74" i="15" s="1"/>
  <c r="AG77" i="15"/>
  <c r="AK83" i="15"/>
  <c r="AH83" i="15"/>
  <c r="AB82" i="15"/>
  <c r="AK84" i="15"/>
  <c r="AH84" i="15"/>
  <c r="AK85" i="15"/>
  <c r="AH85" i="15"/>
  <c r="AK86" i="15"/>
  <c r="AH86" i="15"/>
  <c r="AK87" i="15"/>
  <c r="AH87" i="15"/>
  <c r="AK88" i="15"/>
  <c r="AH88" i="15"/>
  <c r="AK89" i="15"/>
  <c r="AH89" i="15"/>
  <c r="AK90" i="15"/>
  <c r="AH90" i="15"/>
  <c r="AK91" i="15"/>
  <c r="AH91" i="15"/>
  <c r="AK92" i="15"/>
  <c r="AH92" i="15"/>
  <c r="AK93" i="15"/>
  <c r="AH93" i="15"/>
  <c r="AD115" i="15"/>
  <c r="DT22" i="13"/>
  <c r="DX22" i="13"/>
  <c r="EP22" i="13"/>
  <c r="DF33" i="13"/>
  <c r="DT33" i="13"/>
  <c r="DX33" i="13"/>
  <c r="EP33" i="13"/>
  <c r="DB36" i="13"/>
  <c r="DF36" i="13"/>
  <c r="DT36" i="13"/>
  <c r="DX36" i="13"/>
  <c r="EP36" i="13"/>
  <c r="J57" i="13"/>
  <c r="AB57" i="13"/>
  <c r="BF57" i="13"/>
  <c r="BX57" i="13"/>
  <c r="GH57" i="13"/>
  <c r="DB62" i="13"/>
  <c r="DT62" i="13"/>
  <c r="ER62" i="13"/>
  <c r="S63" i="13"/>
  <c r="BO63" i="13"/>
  <c r="DB70" i="13"/>
  <c r="DT70" i="13"/>
  <c r="GH71" i="13"/>
  <c r="P73" i="13"/>
  <c r="P70" i="13" s="1"/>
  <c r="AQ70" i="13" s="1"/>
  <c r="S76" i="13"/>
  <c r="S74" i="13" s="1"/>
  <c r="BO76" i="13"/>
  <c r="G77" i="13"/>
  <c r="AK77" i="13" s="1"/>
  <c r="AM123" i="13"/>
  <c r="CL123" i="13"/>
  <c r="AQ124" i="13"/>
  <c r="AE124" i="13"/>
  <c r="CI124" i="13"/>
  <c r="CC124" i="13"/>
  <c r="CD124" i="13"/>
  <c r="AQ125" i="13"/>
  <c r="AE125" i="13"/>
  <c r="AN125" i="13" s="1"/>
  <c r="CI125" i="13"/>
  <c r="CC125" i="13"/>
  <c r="CD125" i="13"/>
  <c r="AG126" i="13"/>
  <c r="AO126" i="13"/>
  <c r="AQ126" i="13"/>
  <c r="CI126" i="13"/>
  <c r="CL126" i="13"/>
  <c r="AQ127" i="13"/>
  <c r="AE127" i="13"/>
  <c r="CA127" i="13"/>
  <c r="AQ128" i="13"/>
  <c r="AE128" i="13"/>
  <c r="AN128" i="13" s="1"/>
  <c r="CI128" i="13"/>
  <c r="CC128" i="13"/>
  <c r="CD128" i="13"/>
  <c r="AQ129" i="13"/>
  <c r="AE129" i="13"/>
  <c r="AN129" i="13" s="1"/>
  <c r="CI129" i="13"/>
  <c r="CC129" i="13"/>
  <c r="CD129" i="13"/>
  <c r="AO130" i="13"/>
  <c r="CK130" i="13"/>
  <c r="CM130" i="13"/>
  <c r="AP131" i="13"/>
  <c r="CC131" i="13"/>
  <c r="CK131" i="13"/>
  <c r="CM131" i="13"/>
  <c r="AM132" i="13"/>
  <c r="AG132" i="13"/>
  <c r="AH132" i="13"/>
  <c r="CM132" i="13"/>
  <c r="CA132" i="13"/>
  <c r="CD132" i="13" s="1"/>
  <c r="AM133" i="13"/>
  <c r="AG133" i="13"/>
  <c r="AH133" i="13"/>
  <c r="CM133" i="13"/>
  <c r="CA133" i="13"/>
  <c r="CJ133" i="13" s="1"/>
  <c r="AM134" i="13"/>
  <c r="AG134" i="13"/>
  <c r="AH134" i="13"/>
  <c r="CM134" i="13"/>
  <c r="CA134" i="13"/>
  <c r="CJ134" i="13" s="1"/>
  <c r="AM135" i="13"/>
  <c r="AG135" i="13"/>
  <c r="AH135" i="13"/>
  <c r="CM135" i="13"/>
  <c r="CA135" i="13"/>
  <c r="CJ135" i="13" s="1"/>
  <c r="AM136" i="13"/>
  <c r="AG136" i="13"/>
  <c r="AH136" i="13"/>
  <c r="CM136" i="13"/>
  <c r="CA136" i="13"/>
  <c r="CJ136" i="13" s="1"/>
  <c r="AM137" i="13"/>
  <c r="AG137" i="13"/>
  <c r="AH137" i="13"/>
  <c r="CM137" i="13"/>
  <c r="CA137" i="13"/>
  <c r="CJ137" i="13" s="1"/>
  <c r="AM138" i="13"/>
  <c r="AG138" i="13"/>
  <c r="AH138" i="13"/>
  <c r="CM138" i="13"/>
  <c r="CA138" i="13"/>
  <c r="CJ138" i="13" s="1"/>
  <c r="AP139" i="13"/>
  <c r="CK139" i="13"/>
  <c r="CM139" i="13"/>
  <c r="AM140" i="13"/>
  <c r="AG140" i="13"/>
  <c r="AH140" i="13"/>
  <c r="CM140" i="13"/>
  <c r="CA140" i="13"/>
  <c r="CD140" i="13" s="1"/>
  <c r="AP141" i="13"/>
  <c r="CC141" i="13"/>
  <c r="CK141" i="13"/>
  <c r="CM141" i="13"/>
  <c r="AM142" i="13"/>
  <c r="AG142" i="13"/>
  <c r="AH142" i="13"/>
  <c r="CM142" i="13"/>
  <c r="CA142" i="13"/>
  <c r="CD142" i="13" s="1"/>
  <c r="AM143" i="13"/>
  <c r="AG143" i="13"/>
  <c r="AH143" i="13"/>
  <c r="CM143" i="13"/>
  <c r="CA143" i="13"/>
  <c r="CJ143" i="13" s="1"/>
  <c r="AM144" i="13"/>
  <c r="AG144" i="13"/>
  <c r="AH144" i="13"/>
  <c r="CM144" i="13"/>
  <c r="CA144" i="13"/>
  <c r="CJ144" i="13" s="1"/>
  <c r="AM145" i="13"/>
  <c r="AG145" i="13"/>
  <c r="AH145" i="13"/>
  <c r="CM145" i="13"/>
  <c r="CA145" i="13"/>
  <c r="CJ145" i="13" s="1"/>
  <c r="AH146" i="13"/>
  <c r="AP146" i="13"/>
  <c r="CK146" i="13"/>
  <c r="CM146" i="13"/>
  <c r="AM147" i="13"/>
  <c r="AG147" i="13"/>
  <c r="AH147" i="13"/>
  <c r="CM147" i="13"/>
  <c r="CA147" i="13"/>
  <c r="AM148" i="13"/>
  <c r="AG148" i="13"/>
  <c r="AH148" i="13"/>
  <c r="CM148" i="13"/>
  <c r="CA148" i="13"/>
  <c r="CJ148" i="13" s="1"/>
  <c r="AH149" i="13"/>
  <c r="AP149" i="13"/>
  <c r="CC149" i="13"/>
  <c r="CK149" i="13"/>
  <c r="CM149" i="13"/>
  <c r="AM150" i="13"/>
  <c r="AG150" i="13"/>
  <c r="AH150" i="13"/>
  <c r="CM150" i="13"/>
  <c r="CA150" i="13"/>
  <c r="M151" i="13"/>
  <c r="M130" i="13" s="1"/>
  <c r="X8" i="14"/>
  <c r="Q10" i="14"/>
  <c r="L9" i="14"/>
  <c r="G11" i="14"/>
  <c r="B10" i="14"/>
  <c r="D11" i="14"/>
  <c r="I11" i="14" s="1"/>
  <c r="P11" i="14"/>
  <c r="K10" i="14"/>
  <c r="M11" i="14"/>
  <c r="R11" i="14" s="1"/>
  <c r="I34" i="14"/>
  <c r="D32" i="14"/>
  <c r="I32" i="14" s="1"/>
  <c r="G35" i="14"/>
  <c r="P35" i="14"/>
  <c r="R35" i="14"/>
  <c r="R48" i="14"/>
  <c r="M46" i="14"/>
  <c r="R46" i="14" s="1"/>
  <c r="Q52" i="14"/>
  <c r="Z58" i="14"/>
  <c r="Z52" i="14" s="1"/>
  <c r="Z8" i="14" s="1"/>
  <c r="G66" i="14"/>
  <c r="P66" i="14"/>
  <c r="R66" i="14"/>
  <c r="P70" i="14"/>
  <c r="BQ154" i="15"/>
  <c r="BZ154" i="15" s="1"/>
  <c r="AD12" i="15"/>
  <c r="AX12" i="15"/>
  <c r="CB12" i="15"/>
  <c r="BY12" i="15"/>
  <c r="BV11" i="15"/>
  <c r="CQ12" i="15"/>
  <c r="CN12" i="15"/>
  <c r="CK11" i="15"/>
  <c r="DC12" i="15"/>
  <c r="DF12" i="15" s="1"/>
  <c r="AD13" i="15"/>
  <c r="AX13" i="15"/>
  <c r="BF12" i="15"/>
  <c r="BF11" i="15" s="1"/>
  <c r="M14" i="15"/>
  <c r="AE14" i="15"/>
  <c r="CD14" i="15"/>
  <c r="DH14" i="15"/>
  <c r="AH15" i="15"/>
  <c r="CD15" i="15"/>
  <c r="DH15" i="15"/>
  <c r="AH16" i="15"/>
  <c r="BO16" i="15"/>
  <c r="CS16" i="15"/>
  <c r="AZ17" i="15"/>
  <c r="CS17" i="15"/>
  <c r="M18" i="15"/>
  <c r="AF18" i="15"/>
  <c r="V18" i="15"/>
  <c r="V13" i="15" s="1"/>
  <c r="T13" i="15"/>
  <c r="T12" i="15" s="1"/>
  <c r="T11" i="15" s="1"/>
  <c r="AH18" i="15"/>
  <c r="AZ18" i="15"/>
  <c r="CD18" i="15"/>
  <c r="DH18" i="15"/>
  <c r="AH19" i="15"/>
  <c r="CD19" i="15"/>
  <c r="CS19" i="15"/>
  <c r="M20" i="15"/>
  <c r="AF20" i="15"/>
  <c r="V20" i="15"/>
  <c r="AE20" i="15" s="1"/>
  <c r="AH20" i="15"/>
  <c r="AZ20" i="15"/>
  <c r="CD20" i="15"/>
  <c r="DH20" i="15"/>
  <c r="M21" i="15"/>
  <c r="AE21" i="15"/>
  <c r="DH21" i="15"/>
  <c r="AH22" i="15"/>
  <c r="BO22" i="15"/>
  <c r="CS22" i="15"/>
  <c r="L23" i="15"/>
  <c r="AN23" i="15"/>
  <c r="AW23" i="15" s="1"/>
  <c r="AQ23" i="15"/>
  <c r="AZ23" i="15" s="1"/>
  <c r="S24" i="15"/>
  <c r="J23" i="15"/>
  <c r="P24" i="15"/>
  <c r="AE24" i="15"/>
  <c r="BO24" i="15"/>
  <c r="M25" i="15"/>
  <c r="AE25" i="15"/>
  <c r="M26" i="15"/>
  <c r="AF26" i="15"/>
  <c r="V26" i="15"/>
  <c r="AE26" i="15" s="1"/>
  <c r="CA26" i="15"/>
  <c r="N27" i="15"/>
  <c r="D27" i="15"/>
  <c r="B23" i="15"/>
  <c r="K23" i="15" s="1"/>
  <c r="P27" i="15"/>
  <c r="P28" i="15"/>
  <c r="AE28" i="15"/>
  <c r="N29" i="15"/>
  <c r="D29" i="15"/>
  <c r="M29" i="15" s="1"/>
  <c r="N30" i="15"/>
  <c r="D30" i="15"/>
  <c r="P30" i="15" s="1"/>
  <c r="AE30" i="15"/>
  <c r="AW30" i="15"/>
  <c r="BL30" i="15"/>
  <c r="CA31" i="15"/>
  <c r="P32" i="15"/>
  <c r="AE32" i="15"/>
  <c r="M33" i="15"/>
  <c r="AF33" i="15"/>
  <c r="V33" i="15"/>
  <c r="AH33" i="15" s="1"/>
  <c r="AZ33" i="15"/>
  <c r="L34" i="15"/>
  <c r="N34" i="15"/>
  <c r="AN34" i="15"/>
  <c r="AV34" i="15"/>
  <c r="DA154" i="15"/>
  <c r="DF34" i="15"/>
  <c r="M35" i="15"/>
  <c r="AK35" i="15"/>
  <c r="AB34" i="15"/>
  <c r="AH35" i="15"/>
  <c r="CA35" i="15"/>
  <c r="DH34" i="15"/>
  <c r="DE34" i="15"/>
  <c r="DE35" i="15"/>
  <c r="DH35" i="15"/>
  <c r="AD37" i="15"/>
  <c r="AF37" i="15"/>
  <c r="AT37" i="15"/>
  <c r="M38" i="15"/>
  <c r="AE38" i="15"/>
  <c r="BL37" i="15"/>
  <c r="BL38" i="15"/>
  <c r="BO38" i="15"/>
  <c r="DE37" i="15"/>
  <c r="DH37" i="15" s="1"/>
  <c r="DE38" i="15"/>
  <c r="DH38" i="15"/>
  <c r="P39" i="15"/>
  <c r="AE39" i="15"/>
  <c r="BL39" i="15"/>
  <c r="DE39" i="15"/>
  <c r="P40" i="15"/>
  <c r="AE40" i="15"/>
  <c r="BL40" i="15"/>
  <c r="DE40" i="15"/>
  <c r="P41" i="15"/>
  <c r="AE41" i="15"/>
  <c r="BL41" i="15"/>
  <c r="DE41" i="15"/>
  <c r="P42" i="15"/>
  <c r="AE42" i="15"/>
  <c r="BL42" i="15"/>
  <c r="DE42" i="15"/>
  <c r="P43" i="15"/>
  <c r="AE43" i="15"/>
  <c r="N44" i="15"/>
  <c r="D44" i="15"/>
  <c r="D37" i="15" s="1"/>
  <c r="M37" i="15" s="1"/>
  <c r="B37" i="15"/>
  <c r="K37" i="15" s="1"/>
  <c r="P44" i="15"/>
  <c r="AE44" i="15"/>
  <c r="AW44" i="15"/>
  <c r="CP44" i="15"/>
  <c r="N45" i="15"/>
  <c r="D45" i="15"/>
  <c r="M45" i="15" s="1"/>
  <c r="P45" i="15"/>
  <c r="AE45" i="15"/>
  <c r="AW45" i="15"/>
  <c r="CP45" i="15"/>
  <c r="N46" i="15"/>
  <c r="D46" i="15"/>
  <c r="M46" i="15" s="1"/>
  <c r="P46" i="15"/>
  <c r="P47" i="15"/>
  <c r="AE47" i="15"/>
  <c r="BL47" i="15"/>
  <c r="DE47" i="15"/>
  <c r="L48" i="15"/>
  <c r="AG48" i="15"/>
  <c r="AX48" i="15"/>
  <c r="DC48" i="15"/>
  <c r="DF48" i="15" s="1"/>
  <c r="S49" i="15"/>
  <c r="J48" i="15"/>
  <c r="P49" i="15"/>
  <c r="AE49" i="15"/>
  <c r="BO48" i="15"/>
  <c r="BL48" i="15"/>
  <c r="BL49" i="15"/>
  <c r="BO49" i="15"/>
  <c r="DE49" i="15"/>
  <c r="P50" i="15"/>
  <c r="AE50" i="15"/>
  <c r="BL50" i="15"/>
  <c r="DE50" i="15"/>
  <c r="AG51" i="15"/>
  <c r="AX51" i="15"/>
  <c r="DC51" i="15"/>
  <c r="DF51" i="15" s="1"/>
  <c r="N52" i="15"/>
  <c r="D52" i="15"/>
  <c r="D51" i="15" s="1"/>
  <c r="M51" i="15" s="1"/>
  <c r="K52" i="15"/>
  <c r="B51" i="15"/>
  <c r="K51" i="15" s="1"/>
  <c r="AW52" i="15"/>
  <c r="CA51" i="15"/>
  <c r="CD51" i="15" s="1"/>
  <c r="CA52" i="15"/>
  <c r="CD52" i="15"/>
  <c r="DE52" i="15"/>
  <c r="S53" i="15"/>
  <c r="J51" i="15"/>
  <c r="P53" i="15"/>
  <c r="AE53" i="15"/>
  <c r="R54" i="15"/>
  <c r="F11" i="15"/>
  <c r="L54" i="15"/>
  <c r="AJ54" i="15"/>
  <c r="X11" i="15"/>
  <c r="AD54" i="15"/>
  <c r="N55" i="15"/>
  <c r="D55" i="15"/>
  <c r="D54" i="15" s="1"/>
  <c r="P54" i="15" s="1"/>
  <c r="K55" i="15"/>
  <c r="P55" i="15"/>
  <c r="BA154" i="15"/>
  <c r="BC154" i="15" s="1"/>
  <c r="CN56" i="15"/>
  <c r="CF56" i="15"/>
  <c r="CF154" i="15" s="1"/>
  <c r="CH56" i="15"/>
  <c r="CH154" i="15" s="1"/>
  <c r="CL56" i="15"/>
  <c r="CQ57" i="15"/>
  <c r="AI58" i="15"/>
  <c r="Z57" i="15"/>
  <c r="AB58" i="15"/>
  <c r="AQ58" i="15"/>
  <c r="AO57" i="15"/>
  <c r="L62" i="15"/>
  <c r="AU62" i="15"/>
  <c r="AX62" i="15"/>
  <c r="DE62" i="15"/>
  <c r="DH62" i="15"/>
  <c r="DF62" i="15"/>
  <c r="W62" i="15"/>
  <c r="AI62" i="15" s="1"/>
  <c r="Y63" i="15"/>
  <c r="AJ63" i="15"/>
  <c r="AA62" i="15"/>
  <c r="AG63" i="15"/>
  <c r="AI63" i="15"/>
  <c r="M66" i="15"/>
  <c r="S67" i="15"/>
  <c r="P67" i="15"/>
  <c r="L68" i="15"/>
  <c r="D68" i="15"/>
  <c r="M68" i="15" s="1"/>
  <c r="P68" i="15"/>
  <c r="O68" i="15"/>
  <c r="AD70" i="15"/>
  <c r="AT70" i="15"/>
  <c r="AX70" i="15"/>
  <c r="CC70" i="15"/>
  <c r="DE70" i="15"/>
  <c r="DH70" i="15"/>
  <c r="DF70" i="15"/>
  <c r="AD71" i="15"/>
  <c r="V71" i="15"/>
  <c r="U70" i="15"/>
  <c r="AH71" i="15"/>
  <c r="AG71" i="15"/>
  <c r="BL72" i="15"/>
  <c r="CP72" i="15"/>
  <c r="D73" i="15"/>
  <c r="D70" i="15" s="1"/>
  <c r="S73" i="15"/>
  <c r="P73" i="15"/>
  <c r="N73" i="15"/>
  <c r="BL73" i="15"/>
  <c r="CP73" i="15"/>
  <c r="AY74" i="15"/>
  <c r="L75" i="15"/>
  <c r="O75" i="15"/>
  <c r="CP75" i="15"/>
  <c r="CM74" i="15"/>
  <c r="CP74" i="15" s="1"/>
  <c r="CS74" i="15" s="1"/>
  <c r="CS75" i="15"/>
  <c r="K76" i="15"/>
  <c r="J76" i="15"/>
  <c r="AG76" i="15"/>
  <c r="DG76" i="15"/>
  <c r="L77" i="15"/>
  <c r="C76" i="15"/>
  <c r="D76" i="15" s="1"/>
  <c r="O77" i="15"/>
  <c r="P78" i="15"/>
  <c r="CA78" i="15"/>
  <c r="DE78" i="15"/>
  <c r="V79" i="15"/>
  <c r="AK81" i="15"/>
  <c r="AH81" i="15"/>
  <c r="AB80" i="15"/>
  <c r="S95" i="15"/>
  <c r="P95" i="15"/>
  <c r="J94" i="15"/>
  <c r="M96" i="15"/>
  <c r="L98" i="15"/>
  <c r="F94" i="15"/>
  <c r="Q98" i="15"/>
  <c r="H94" i="15"/>
  <c r="N98" i="15"/>
  <c r="S98" i="15"/>
  <c r="P98" i="15"/>
  <c r="S99" i="15"/>
  <c r="P99" i="15"/>
  <c r="S100" i="15"/>
  <c r="P100" i="15"/>
  <c r="S101" i="15"/>
  <c r="P101" i="15"/>
  <c r="S102" i="15"/>
  <c r="P102" i="15"/>
  <c r="S103" i="15"/>
  <c r="P103" i="15"/>
  <c r="S104" i="15"/>
  <c r="P104" i="15"/>
  <c r="S105" i="15"/>
  <c r="P105" i="15"/>
  <c r="Q106" i="15"/>
  <c r="N106" i="15"/>
  <c r="S106" i="15"/>
  <c r="P106" i="15"/>
  <c r="S107" i="15"/>
  <c r="P107" i="15"/>
  <c r="S108" i="15"/>
  <c r="P108" i="15"/>
  <c r="S109" i="15"/>
  <c r="P109" i="15"/>
  <c r="S110" i="15"/>
  <c r="P110" i="15"/>
  <c r="S111" i="15"/>
  <c r="P111" i="15"/>
  <c r="S112" i="15"/>
  <c r="P112" i="15"/>
  <c r="S113" i="15"/>
  <c r="P113" i="15"/>
  <c r="S114" i="15"/>
  <c r="P114" i="15"/>
  <c r="L115" i="15"/>
  <c r="AI124" i="15"/>
  <c r="W79" i="15"/>
  <c r="AJ124" i="15"/>
  <c r="AG124" i="15"/>
  <c r="AC124" i="15"/>
  <c r="AJ127" i="15"/>
  <c r="AG127" i="15"/>
  <c r="AC127" i="15"/>
  <c r="AL154" i="15"/>
  <c r="AN154" i="15" s="1"/>
  <c r="AN11" i="15"/>
  <c r="AT11" i="15"/>
  <c r="AX11" i="15"/>
  <c r="AT12" i="15"/>
  <c r="AT13" i="15"/>
  <c r="CA14" i="15"/>
  <c r="DE14" i="15"/>
  <c r="CA15" i="15"/>
  <c r="DE15" i="15"/>
  <c r="BL16" i="15"/>
  <c r="CP16" i="15"/>
  <c r="AW17" i="15"/>
  <c r="CP17" i="15"/>
  <c r="AW18" i="15"/>
  <c r="CA18" i="15"/>
  <c r="DE18" i="15"/>
  <c r="CA19" i="15"/>
  <c r="CP19" i="15"/>
  <c r="AW20" i="15"/>
  <c r="CA20" i="15"/>
  <c r="DE20" i="15"/>
  <c r="DE21" i="15"/>
  <c r="BL22" i="15"/>
  <c r="CP22" i="15"/>
  <c r="BJ23" i="15"/>
  <c r="BL24" i="15"/>
  <c r="BL26" i="15"/>
  <c r="CA27" i="15"/>
  <c r="CA28" i="15"/>
  <c r="CA29" i="15"/>
  <c r="CA30" i="15"/>
  <c r="AW33" i="15"/>
  <c r="AT34" i="15"/>
  <c r="BJ34" i="15"/>
  <c r="BY34" i="15"/>
  <c r="BL35" i="15"/>
  <c r="CP35" i="15"/>
  <c r="D36" i="15"/>
  <c r="M36" i="15" s="1"/>
  <c r="V36" i="15"/>
  <c r="AE36" i="15" s="1"/>
  <c r="AW38" i="15"/>
  <c r="CP38" i="15"/>
  <c r="AW39" i="15"/>
  <c r="CP39" i="15"/>
  <c r="AW40" i="15"/>
  <c r="CP40" i="15"/>
  <c r="AW41" i="15"/>
  <c r="CP41" i="15"/>
  <c r="AW42" i="15"/>
  <c r="CP42" i="15"/>
  <c r="BL43" i="15"/>
  <c r="BL44" i="15"/>
  <c r="DE44" i="15"/>
  <c r="BL45" i="15"/>
  <c r="DE45" i="15"/>
  <c r="AW47" i="15"/>
  <c r="CP47" i="15"/>
  <c r="AT48" i="15"/>
  <c r="AW49" i="15"/>
  <c r="CP49" i="15"/>
  <c r="AW50" i="15"/>
  <c r="CP50" i="15"/>
  <c r="AT51" i="15"/>
  <c r="BL51" i="15"/>
  <c r="AH52" i="15"/>
  <c r="BO52" i="15"/>
  <c r="CS52" i="15"/>
  <c r="M53" i="15"/>
  <c r="AF53" i="15"/>
  <c r="V53" i="15"/>
  <c r="V51" i="15" s="1"/>
  <c r="AE51" i="15" s="1"/>
  <c r="AH53" i="15"/>
  <c r="AZ53" i="15"/>
  <c r="K54" i="15"/>
  <c r="N54" i="15"/>
  <c r="AC54" i="15"/>
  <c r="AF54" i="15"/>
  <c r="M54" i="15"/>
  <c r="S55" i="15"/>
  <c r="AE54" i="15"/>
  <c r="AE55" i="15"/>
  <c r="BJ56" i="15"/>
  <c r="BZ56" i="15"/>
  <c r="AC57" i="15"/>
  <c r="AP56" i="15"/>
  <c r="AP154" i="15" s="1"/>
  <c r="BJ57" i="15"/>
  <c r="BM57" i="15"/>
  <c r="CS57" i="15"/>
  <c r="AZ58" i="15"/>
  <c r="AW58" i="15"/>
  <c r="AX58" i="15"/>
  <c r="CS58" i="15"/>
  <c r="M59" i="15"/>
  <c r="AH59" i="15"/>
  <c r="M60" i="15"/>
  <c r="AH60" i="15"/>
  <c r="M61" i="15"/>
  <c r="AH61" i="15"/>
  <c r="BD56" i="15"/>
  <c r="BF56" i="15"/>
  <c r="BK62" i="15"/>
  <c r="BH56" i="15"/>
  <c r="BY62" i="15"/>
  <c r="CA62" i="15"/>
  <c r="CD62" i="15" s="1"/>
  <c r="DG62" i="15"/>
  <c r="G63" i="15"/>
  <c r="R63" i="15"/>
  <c r="I62" i="15"/>
  <c r="Q63" i="15"/>
  <c r="AD63" i="15"/>
  <c r="AV63" i="15"/>
  <c r="AT63" i="15"/>
  <c r="AS62" i="15"/>
  <c r="AY63" i="15"/>
  <c r="CP63" i="15"/>
  <c r="CM62" i="15"/>
  <c r="DH63" i="15"/>
  <c r="K64" i="15"/>
  <c r="B63" i="15"/>
  <c r="D64" i="15"/>
  <c r="P64" i="15" s="1"/>
  <c r="N64" i="15"/>
  <c r="AC64" i="15"/>
  <c r="T63" i="15"/>
  <c r="V64" i="15"/>
  <c r="AH64" i="15" s="1"/>
  <c r="AF64" i="15"/>
  <c r="AF65" i="15"/>
  <c r="V65" i="15"/>
  <c r="AH65" i="15" s="1"/>
  <c r="AH66" i="15"/>
  <c r="M67" i="15"/>
  <c r="AE67" i="15"/>
  <c r="AK68" i="15"/>
  <c r="AE68" i="15"/>
  <c r="L69" i="15"/>
  <c r="D69" i="15"/>
  <c r="M69" i="15" s="1"/>
  <c r="O69" i="15"/>
  <c r="K70" i="15"/>
  <c r="M70" i="15"/>
  <c r="AG70" i="15"/>
  <c r="AY70" i="15"/>
  <c r="BM70" i="15"/>
  <c r="BY70" i="15"/>
  <c r="CA70" i="15"/>
  <c r="CB70" i="15"/>
  <c r="CO70" i="15"/>
  <c r="DG70" i="15"/>
  <c r="P71" i="15"/>
  <c r="AK71" i="15"/>
  <c r="BC70" i="15"/>
  <c r="BC56" i="15" s="1"/>
  <c r="BI70" i="15"/>
  <c r="BL71" i="15"/>
  <c r="BO71" i="15"/>
  <c r="BU70" i="15"/>
  <c r="CG70" i="15"/>
  <c r="CG56" i="15" s="1"/>
  <c r="CG154" i="15" s="1"/>
  <c r="CP71" i="15"/>
  <c r="CM70" i="15"/>
  <c r="DH71" i="15"/>
  <c r="N72" i="15"/>
  <c r="AE72" i="15"/>
  <c r="CD72" i="15"/>
  <c r="DH72" i="15"/>
  <c r="AE73" i="15"/>
  <c r="CD73" i="15"/>
  <c r="DH73" i="15"/>
  <c r="AC74" i="15"/>
  <c r="AF74" i="15"/>
  <c r="AQ74" i="15"/>
  <c r="AU74" i="15"/>
  <c r="AT74" i="15"/>
  <c r="AX74" i="15"/>
  <c r="BK74" i="15"/>
  <c r="CC74" i="15"/>
  <c r="CQ74" i="15"/>
  <c r="DC74" i="15"/>
  <c r="DF74" i="15" s="1"/>
  <c r="AZ75" i="15"/>
  <c r="BL75" i="15"/>
  <c r="BI74" i="15"/>
  <c r="CD75" i="15"/>
  <c r="AC76" i="15"/>
  <c r="AB76" i="15"/>
  <c r="AF76" i="15"/>
  <c r="AU76" i="15"/>
  <c r="AW76" i="15"/>
  <c r="AX76" i="15"/>
  <c r="BO76" i="15"/>
  <c r="CA76" i="15"/>
  <c r="CY76" i="15"/>
  <c r="CY74" i="15" s="1"/>
  <c r="CY56" i="15" s="1"/>
  <c r="CY154" i="15" s="1"/>
  <c r="DC76" i="15"/>
  <c r="DB76" i="15"/>
  <c r="DF76" i="15"/>
  <c r="AZ77" i="15"/>
  <c r="CA77" i="15"/>
  <c r="CS77" i="15"/>
  <c r="DE77" i="15"/>
  <c r="M78" i="15"/>
  <c r="AF78" i="15"/>
  <c r="V78" i="15"/>
  <c r="AH78" i="15" s="1"/>
  <c r="AZ78" i="15"/>
  <c r="CS78" i="15"/>
  <c r="B79" i="15"/>
  <c r="K79" i="15" s="1"/>
  <c r="D79" i="15"/>
  <c r="L80" i="15"/>
  <c r="F79" i="15"/>
  <c r="L79" i="15" s="1"/>
  <c r="Q80" i="15"/>
  <c r="S80" i="15"/>
  <c r="P80" i="15"/>
  <c r="R80" i="15"/>
  <c r="S81" i="15"/>
  <c r="P81" i="15"/>
  <c r="S82" i="15"/>
  <c r="P82" i="15"/>
  <c r="R82" i="15"/>
  <c r="S83" i="15"/>
  <c r="P83" i="15"/>
  <c r="S84" i="15"/>
  <c r="P84" i="15"/>
  <c r="S85" i="15"/>
  <c r="P85" i="15"/>
  <c r="S86" i="15"/>
  <c r="P86" i="15"/>
  <c r="S87" i="15"/>
  <c r="P87" i="15"/>
  <c r="S88" i="15"/>
  <c r="P88" i="15"/>
  <c r="S89" i="15"/>
  <c r="P89" i="15"/>
  <c r="S90" i="15"/>
  <c r="P90" i="15"/>
  <c r="S91" i="15"/>
  <c r="P91" i="15"/>
  <c r="S92" i="15"/>
  <c r="P92" i="15"/>
  <c r="S93" i="15"/>
  <c r="P93" i="15"/>
  <c r="T79" i="15"/>
  <c r="AJ94" i="15"/>
  <c r="X79" i="15"/>
  <c r="AD79" i="15" s="1"/>
  <c r="AK95" i="15"/>
  <c r="AH95" i="15"/>
  <c r="S97" i="15"/>
  <c r="M97" i="15"/>
  <c r="G94" i="15"/>
  <c r="AK97" i="15"/>
  <c r="AH97" i="15"/>
  <c r="AK99" i="15"/>
  <c r="AH99" i="15"/>
  <c r="AB98" i="15"/>
  <c r="AK100" i="15"/>
  <c r="AH100" i="15"/>
  <c r="AK101" i="15"/>
  <c r="AH101" i="15"/>
  <c r="AK102" i="15"/>
  <c r="AH102" i="15"/>
  <c r="AK103" i="15"/>
  <c r="AH103" i="15"/>
  <c r="AK104" i="15"/>
  <c r="AH104" i="15"/>
  <c r="AK105" i="15"/>
  <c r="AH105" i="15"/>
  <c r="AK107" i="15"/>
  <c r="AH107" i="15"/>
  <c r="AB106" i="15"/>
  <c r="AK108" i="15"/>
  <c r="AH108" i="15"/>
  <c r="AK109" i="15"/>
  <c r="AH109" i="15"/>
  <c r="AK110" i="15"/>
  <c r="AH110" i="15"/>
  <c r="AK111" i="15"/>
  <c r="AH111" i="15"/>
  <c r="AK112" i="15"/>
  <c r="AH112" i="15"/>
  <c r="AK113" i="15"/>
  <c r="AH113" i="15"/>
  <c r="AK114" i="15"/>
  <c r="AH114" i="15"/>
  <c r="Q116" i="15"/>
  <c r="H115" i="15"/>
  <c r="S116" i="15"/>
  <c r="P116" i="15"/>
  <c r="J115" i="15"/>
  <c r="R116" i="15"/>
  <c r="S117" i="15"/>
  <c r="P117" i="15"/>
  <c r="S118" i="15"/>
  <c r="P118" i="15"/>
  <c r="S119" i="15"/>
  <c r="P119" i="15"/>
  <c r="L132" i="15"/>
  <c r="F131" i="15"/>
  <c r="L131" i="15" s="1"/>
  <c r="Q132" i="15"/>
  <c r="H131" i="15"/>
  <c r="N132" i="15"/>
  <c r="S132" i="15"/>
  <c r="P132" i="15"/>
  <c r="J131" i="15"/>
  <c r="AK148" i="15"/>
  <c r="Y147" i="15"/>
  <c r="AE148" i="15"/>
  <c r="AE149" i="15"/>
  <c r="BL52" i="15"/>
  <c r="CP52" i="15"/>
  <c r="AW53" i="15"/>
  <c r="G58" i="15"/>
  <c r="Y58" i="15"/>
  <c r="CP58" i="15"/>
  <c r="J63" i="15"/>
  <c r="AB63" i="15"/>
  <c r="CA63" i="15"/>
  <c r="AW71" i="15"/>
  <c r="CA71" i="15"/>
  <c r="I72" i="15"/>
  <c r="CA72" i="15"/>
  <c r="DE72" i="15"/>
  <c r="CA73" i="15"/>
  <c r="DE73" i="15"/>
  <c r="D75" i="15"/>
  <c r="V75" i="15"/>
  <c r="CA75" i="15"/>
  <c r="G76" i="15"/>
  <c r="Y76" i="15"/>
  <c r="D77" i="15"/>
  <c r="M77" i="15" s="1"/>
  <c r="V77" i="15"/>
  <c r="AE77" i="15" s="1"/>
  <c r="AW78" i="15"/>
  <c r="CP78" i="15"/>
  <c r="AI79" i="15"/>
  <c r="AF79" i="15"/>
  <c r="K80" i="15"/>
  <c r="M80" i="15"/>
  <c r="AF80" i="15"/>
  <c r="M81" i="15"/>
  <c r="AE81" i="15"/>
  <c r="K82" i="15"/>
  <c r="M82" i="15"/>
  <c r="AF82" i="15"/>
  <c r="M83" i="15"/>
  <c r="AE83" i="15"/>
  <c r="M84" i="15"/>
  <c r="AE84" i="15"/>
  <c r="M85" i="15"/>
  <c r="AE85" i="15"/>
  <c r="M86" i="15"/>
  <c r="AE86" i="15"/>
  <c r="M87" i="15"/>
  <c r="AE87" i="15"/>
  <c r="M88" i="15"/>
  <c r="AE88" i="15"/>
  <c r="M89" i="15"/>
  <c r="AE89" i="15"/>
  <c r="M90" i="15"/>
  <c r="AE90" i="15"/>
  <c r="M91" i="15"/>
  <c r="AE91" i="15"/>
  <c r="M92" i="15"/>
  <c r="AE92" i="15"/>
  <c r="M93" i="15"/>
  <c r="AE93" i="15"/>
  <c r="K94" i="15"/>
  <c r="AC94" i="15"/>
  <c r="AF94" i="15"/>
  <c r="M95" i="15"/>
  <c r="AE95" i="15"/>
  <c r="AE94" i="15"/>
  <c r="AE96" i="15"/>
  <c r="AE97" i="15"/>
  <c r="K98" i="15"/>
  <c r="M98" i="15"/>
  <c r="AF98" i="15"/>
  <c r="M99" i="15"/>
  <c r="AE99" i="15"/>
  <c r="M100" i="15"/>
  <c r="AE100" i="15"/>
  <c r="M101" i="15"/>
  <c r="AE101" i="15"/>
  <c r="M102" i="15"/>
  <c r="AE102" i="15"/>
  <c r="M103" i="15"/>
  <c r="AE103" i="15"/>
  <c r="M104" i="15"/>
  <c r="AE104" i="15"/>
  <c r="M105" i="15"/>
  <c r="AE105" i="15"/>
  <c r="K106" i="15"/>
  <c r="M106" i="15"/>
  <c r="AF106" i="15"/>
  <c r="M107" i="15"/>
  <c r="AE107" i="15"/>
  <c r="M108" i="15"/>
  <c r="AE108" i="15"/>
  <c r="M109" i="15"/>
  <c r="AE109" i="15"/>
  <c r="M110" i="15"/>
  <c r="AE110" i="15"/>
  <c r="M111" i="15"/>
  <c r="AE111" i="15"/>
  <c r="M112" i="15"/>
  <c r="AE112" i="15"/>
  <c r="M113" i="15"/>
  <c r="AE113" i="15"/>
  <c r="M114" i="15"/>
  <c r="AE114" i="15"/>
  <c r="K115" i="15"/>
  <c r="AC115" i="15"/>
  <c r="AF115" i="15"/>
  <c r="K116" i="15"/>
  <c r="M116" i="15"/>
  <c r="AF116" i="15"/>
  <c r="M117" i="15"/>
  <c r="AE117" i="15"/>
  <c r="M118" i="15"/>
  <c r="AE118" i="15"/>
  <c r="M119" i="15"/>
  <c r="AE115" i="15"/>
  <c r="AE120" i="15"/>
  <c r="L124" i="15"/>
  <c r="AD124" i="15"/>
  <c r="L127" i="15"/>
  <c r="AD127" i="15"/>
  <c r="Y132" i="15"/>
  <c r="AK133" i="15"/>
  <c r="AE133" i="15"/>
  <c r="AE139" i="15"/>
  <c r="AK143" i="15"/>
  <c r="Y142" i="15"/>
  <c r="AE143" i="15"/>
  <c r="AE144" i="15"/>
  <c r="AE145" i="15"/>
  <c r="AE146" i="15"/>
  <c r="AK151" i="15"/>
  <c r="Y150" i="15"/>
  <c r="AE151" i="15"/>
  <c r="K132" i="15"/>
  <c r="M132" i="15"/>
  <c r="O140" i="15"/>
  <c r="AJ140" i="15"/>
  <c r="AA131" i="15"/>
  <c r="AG140" i="15"/>
  <c r="O142" i="15"/>
  <c r="AG142" i="15"/>
  <c r="O147" i="15"/>
  <c r="AG147" i="15"/>
  <c r="O150" i="15"/>
  <c r="AG150" i="15"/>
  <c r="CP52" i="13" l="1"/>
  <c r="CA50" i="13"/>
  <c r="CD50" i="13" s="1"/>
  <c r="R131" i="15"/>
  <c r="S147" i="15"/>
  <c r="AH127" i="15"/>
  <c r="AK127" i="15"/>
  <c r="AJ115" i="15"/>
  <c r="AE79" i="15"/>
  <c r="AE64" i="15"/>
  <c r="P36" i="15"/>
  <c r="P29" i="15"/>
  <c r="AH26" i="15"/>
  <c r="AE18" i="15"/>
  <c r="AV11" i="15"/>
  <c r="V37" i="15"/>
  <c r="AE37" i="15" s="1"/>
  <c r="D34" i="15"/>
  <c r="D23" i="15"/>
  <c r="M23" i="15" s="1"/>
  <c r="V48" i="15"/>
  <c r="AE48" i="15" s="1"/>
  <c r="M27" i="15"/>
  <c r="N37" i="15"/>
  <c r="BO34" i="15"/>
  <c r="BL34" i="15"/>
  <c r="DB11" i="15"/>
  <c r="DE12" i="15"/>
  <c r="DH12" i="15" s="1"/>
  <c r="AQ130" i="13"/>
  <c r="CD136" i="13"/>
  <c r="AH141" i="13"/>
  <c r="CC139" i="13"/>
  <c r="AH139" i="13"/>
  <c r="CD144" i="13"/>
  <c r="CI139" i="13"/>
  <c r="CD138" i="13"/>
  <c r="CD134" i="13"/>
  <c r="AF130" i="13"/>
  <c r="CD148" i="13"/>
  <c r="AN146" i="13"/>
  <c r="L8" i="13"/>
  <c r="AJ130" i="13"/>
  <c r="AH128" i="13"/>
  <c r="AH121" i="13"/>
  <c r="AH119" i="13"/>
  <c r="AH116" i="13"/>
  <c r="X8" i="13"/>
  <c r="CG115" i="13"/>
  <c r="BC114" i="13"/>
  <c r="CJ80" i="13"/>
  <c r="AH96" i="13"/>
  <c r="G79" i="13"/>
  <c r="AH93" i="13"/>
  <c r="AH91" i="13"/>
  <c r="AH89" i="13"/>
  <c r="AH87" i="13"/>
  <c r="AH85" i="13"/>
  <c r="CC82" i="13"/>
  <c r="CC80" i="13"/>
  <c r="CJ81" i="13"/>
  <c r="GB55" i="13"/>
  <c r="DW55" i="13"/>
  <c r="DW151" i="13" s="1"/>
  <c r="D55" i="13"/>
  <c r="DQ55" i="13"/>
  <c r="DQ151" i="13" s="1"/>
  <c r="GB151" i="13"/>
  <c r="DN151" i="13"/>
  <c r="CJ77" i="13"/>
  <c r="N55" i="13"/>
  <c r="AJ74" i="13"/>
  <c r="DV151" i="13"/>
  <c r="FF151" i="13"/>
  <c r="DP151" i="13"/>
  <c r="BP9" i="13"/>
  <c r="BP8" i="13" s="1"/>
  <c r="U9" i="13"/>
  <c r="U8" i="13" s="1"/>
  <c r="FJ55" i="13"/>
  <c r="FW151" i="13"/>
  <c r="CD58" i="13"/>
  <c r="CX55" i="13"/>
  <c r="CX151" i="13" s="1"/>
  <c r="CO63" i="13"/>
  <c r="CP69" i="13"/>
  <c r="CP68" i="13"/>
  <c r="CP67" i="13"/>
  <c r="CP66" i="13"/>
  <c r="CP65" i="13"/>
  <c r="CP64" i="13"/>
  <c r="CO62" i="13"/>
  <c r="CP60" i="13"/>
  <c r="AH60" i="13"/>
  <c r="AT59" i="13"/>
  <c r="AH58" i="13"/>
  <c r="BU55" i="13"/>
  <c r="FS55" i="13"/>
  <c r="ES55" i="13"/>
  <c r="DE55" i="13"/>
  <c r="DE151" i="13" s="1"/>
  <c r="ES151" i="13"/>
  <c r="DL151" i="13"/>
  <c r="EO151" i="13"/>
  <c r="CC63" i="13"/>
  <c r="AT52" i="13"/>
  <c r="AH48" i="13"/>
  <c r="DA151" i="13"/>
  <c r="FM151" i="13"/>
  <c r="FR151" i="13"/>
  <c r="GQ10" i="13"/>
  <c r="GQ151" i="13" s="1"/>
  <c r="CP49" i="13"/>
  <c r="CG47" i="13"/>
  <c r="AT48" i="13"/>
  <c r="EA10" i="13"/>
  <c r="EA151" i="13" s="1"/>
  <c r="CD49" i="13"/>
  <c r="CO22" i="13"/>
  <c r="BC36" i="13"/>
  <c r="CP31" i="13"/>
  <c r="CP30" i="13"/>
  <c r="CP29" i="13"/>
  <c r="CP28" i="13"/>
  <c r="CP27" i="13"/>
  <c r="CD26" i="13"/>
  <c r="CP25" i="13"/>
  <c r="CP19" i="13"/>
  <c r="CJ14" i="13"/>
  <c r="CD17" i="13"/>
  <c r="EF10" i="13"/>
  <c r="EF151" i="13" s="1"/>
  <c r="BR10" i="13"/>
  <c r="AJ11" i="13"/>
  <c r="CN12" i="13"/>
  <c r="AV11" i="13"/>
  <c r="AA10" i="13"/>
  <c r="AV10" i="13" s="1"/>
  <c r="CB12" i="13"/>
  <c r="AH27" i="13"/>
  <c r="CC22" i="13"/>
  <c r="BJ10" i="13"/>
  <c r="BJ9" i="13" s="1"/>
  <c r="BJ8" i="13" s="1"/>
  <c r="AT31" i="13"/>
  <c r="AT30" i="13"/>
  <c r="AT29" i="13"/>
  <c r="AT28" i="13"/>
  <c r="AT27" i="13"/>
  <c r="AT19" i="13"/>
  <c r="CD13" i="13"/>
  <c r="CJ19" i="13"/>
  <c r="CD14" i="13"/>
  <c r="FJ33" i="13"/>
  <c r="FG10" i="13"/>
  <c r="FG151" i="13" s="1"/>
  <c r="CY10" i="13"/>
  <c r="D11" i="13"/>
  <c r="D10" i="13" s="1"/>
  <c r="D9" i="13" s="1"/>
  <c r="D8" i="13" s="1"/>
  <c r="BC11" i="13"/>
  <c r="CR11" i="13"/>
  <c r="BW10" i="13"/>
  <c r="CV151" i="13"/>
  <c r="AZ10" i="13"/>
  <c r="AE13" i="15"/>
  <c r="Y11" i="13"/>
  <c r="AW22" i="13"/>
  <c r="BL55" i="13"/>
  <c r="P10" i="13"/>
  <c r="AK150" i="15"/>
  <c r="AE150" i="15"/>
  <c r="AK142" i="15"/>
  <c r="AE142" i="15"/>
  <c r="M76" i="15"/>
  <c r="AE75" i="15"/>
  <c r="O72" i="15"/>
  <c r="I70" i="15"/>
  <c r="R72" i="15"/>
  <c r="J72" i="15"/>
  <c r="AK63" i="15"/>
  <c r="AB62" i="15"/>
  <c r="G57" i="15"/>
  <c r="S115" i="15"/>
  <c r="P115" i="15"/>
  <c r="AK98" i="15"/>
  <c r="AH98" i="15"/>
  <c r="AB94" i="15"/>
  <c r="J79" i="15"/>
  <c r="DE76" i="15"/>
  <c r="DB74" i="15"/>
  <c r="DH76" i="15"/>
  <c r="BO74" i="15"/>
  <c r="BL74" i="15"/>
  <c r="G74" i="15"/>
  <c r="AW74" i="15"/>
  <c r="AZ74" i="15"/>
  <c r="BU56" i="15"/>
  <c r="BU154" i="15" s="1"/>
  <c r="CD70" i="15"/>
  <c r="V63" i="15"/>
  <c r="V62" i="15" s="1"/>
  <c r="T62" i="15"/>
  <c r="D63" i="15"/>
  <c r="D62" i="15" s="1"/>
  <c r="K63" i="15"/>
  <c r="B62" i="15"/>
  <c r="AY62" i="15"/>
  <c r="AS56" i="15"/>
  <c r="AV62" i="15"/>
  <c r="O62" i="15"/>
  <c r="R62" i="15"/>
  <c r="I56" i="15"/>
  <c r="G62" i="15"/>
  <c r="M63" i="15"/>
  <c r="BD154" i="15"/>
  <c r="BM56" i="15"/>
  <c r="AZ48" i="15"/>
  <c r="AW48" i="15"/>
  <c r="AZ34" i="15"/>
  <c r="AW34" i="15"/>
  <c r="AZ13" i="15"/>
  <c r="AW13" i="15"/>
  <c r="S94" i="15"/>
  <c r="P94" i="15"/>
  <c r="AE78" i="15"/>
  <c r="P77" i="15"/>
  <c r="S76" i="15"/>
  <c r="P76" i="15"/>
  <c r="J74" i="15"/>
  <c r="V70" i="15"/>
  <c r="AE70" i="15" s="1"/>
  <c r="AE71" i="15"/>
  <c r="AE65" i="15"/>
  <c r="AC63" i="15"/>
  <c r="N63" i="15"/>
  <c r="AT62" i="15"/>
  <c r="AQ57" i="15"/>
  <c r="AZ57" i="15" s="1"/>
  <c r="AO56" i="15"/>
  <c r="AK58" i="15"/>
  <c r="AH58" i="15"/>
  <c r="AB57" i="15"/>
  <c r="CR56" i="15"/>
  <c r="CO56" i="15"/>
  <c r="L11" i="15"/>
  <c r="F10" i="15"/>
  <c r="P51" i="15"/>
  <c r="S51" i="15"/>
  <c r="P48" i="15"/>
  <c r="S48" i="15"/>
  <c r="AZ37" i="15"/>
  <c r="AW37" i="15"/>
  <c r="DG154" i="15"/>
  <c r="DD154" i="15"/>
  <c r="N23" i="15"/>
  <c r="AF13" i="15"/>
  <c r="BV154" i="15"/>
  <c r="BY11" i="15"/>
  <c r="CB11" i="15"/>
  <c r="AF12" i="15"/>
  <c r="AF11" i="15"/>
  <c r="M10" i="14"/>
  <c r="R10" i="14" s="1"/>
  <c r="K9" i="14"/>
  <c r="P10" i="14"/>
  <c r="CA146" i="13"/>
  <c r="CJ146" i="13" s="1"/>
  <c r="CJ147" i="13"/>
  <c r="AE126" i="13"/>
  <c r="AN127" i="13"/>
  <c r="AH127" i="13"/>
  <c r="AN124" i="13"/>
  <c r="AE123" i="13"/>
  <c r="AN123" i="13" s="1"/>
  <c r="CM76" i="13"/>
  <c r="BO74" i="13"/>
  <c r="DZ70" i="13"/>
  <c r="EC70" i="13"/>
  <c r="CM63" i="13"/>
  <c r="BO62" i="13"/>
  <c r="DH62" i="13"/>
  <c r="DK62" i="13"/>
  <c r="CP57" i="13"/>
  <c r="BX56" i="13"/>
  <c r="CS57" i="13"/>
  <c r="AT57" i="13"/>
  <c r="AW57" i="13"/>
  <c r="AB56" i="13"/>
  <c r="DZ36" i="13"/>
  <c r="EC36" i="13"/>
  <c r="DH36" i="13"/>
  <c r="DK36" i="13"/>
  <c r="AK82" i="15"/>
  <c r="AH82" i="15"/>
  <c r="AH75" i="15"/>
  <c r="N74" i="15"/>
  <c r="AK70" i="15"/>
  <c r="AH70" i="15"/>
  <c r="D58" i="15"/>
  <c r="D57" i="15" s="1"/>
  <c r="B57" i="15"/>
  <c r="BO57" i="15"/>
  <c r="BL57" i="15"/>
  <c r="BI56" i="15"/>
  <c r="S58" i="15"/>
  <c r="P58" i="15"/>
  <c r="J57" i="15"/>
  <c r="Q57" i="15"/>
  <c r="H56" i="15"/>
  <c r="K58" i="15"/>
  <c r="CA56" i="15"/>
  <c r="AX56" i="15"/>
  <c r="AT56" i="15"/>
  <c r="AU56" i="15"/>
  <c r="AX57" i="15"/>
  <c r="M44" i="15"/>
  <c r="AE33" i="15"/>
  <c r="M30" i="15"/>
  <c r="AK23" i="15"/>
  <c r="AF23" i="15"/>
  <c r="R12" i="15"/>
  <c r="O12" i="15"/>
  <c r="I11" i="15"/>
  <c r="BX11" i="15"/>
  <c r="CD12" i="15"/>
  <c r="CA12" i="15"/>
  <c r="J12" i="15"/>
  <c r="S13" i="15"/>
  <c r="D13" i="15"/>
  <c r="D12" i="15" s="1"/>
  <c r="D11" i="15" s="1"/>
  <c r="AJ12" i="15"/>
  <c r="AG12" i="15"/>
  <c r="AA11" i="15"/>
  <c r="AC12" i="15"/>
  <c r="W11" i="15"/>
  <c r="AI12" i="15"/>
  <c r="DC154" i="15"/>
  <c r="DF154" i="15"/>
  <c r="BM11" i="15"/>
  <c r="BJ11" i="15"/>
  <c r="C8" i="14"/>
  <c r="H8" i="14" s="1"/>
  <c r="H9" i="14"/>
  <c r="CG146" i="13"/>
  <c r="AE130" i="13"/>
  <c r="AN130" i="13" s="1"/>
  <c r="AN131" i="13"/>
  <c r="BF130" i="13"/>
  <c r="BZ79" i="13"/>
  <c r="CI79" i="13" s="1"/>
  <c r="CI94" i="13"/>
  <c r="AN95" i="13"/>
  <c r="AE94" i="13"/>
  <c r="AH94" i="13" s="1"/>
  <c r="CH94" i="13"/>
  <c r="CK94" i="13"/>
  <c r="AL94" i="13"/>
  <c r="AO94" i="13"/>
  <c r="BM79" i="13"/>
  <c r="AJ79" i="13"/>
  <c r="GT76" i="13"/>
  <c r="GT74" i="13" s="1"/>
  <c r="GT55" i="13" s="1"/>
  <c r="GT151" i="13" s="1"/>
  <c r="GK74" i="13"/>
  <c r="GN74" i="13" s="1"/>
  <c r="DH76" i="13"/>
  <c r="DK76" i="13"/>
  <c r="CG76" i="13"/>
  <c r="BF74" i="13"/>
  <c r="AZ76" i="13"/>
  <c r="AX74" i="13"/>
  <c r="AX55" i="13" s="1"/>
  <c r="AZ74" i="13"/>
  <c r="AZ55" i="13" s="1"/>
  <c r="AQ74" i="13"/>
  <c r="G74" i="13"/>
  <c r="AK75" i="13"/>
  <c r="CS74" i="13"/>
  <c r="CI74" i="13"/>
  <c r="CL74" i="13"/>
  <c r="AF74" i="13"/>
  <c r="CJ73" i="13"/>
  <c r="CD73" i="13"/>
  <c r="AT70" i="13"/>
  <c r="AW70" i="13"/>
  <c r="AQ73" i="13"/>
  <c r="GW70" i="13"/>
  <c r="HC70" i="13" s="1"/>
  <c r="HC71" i="13"/>
  <c r="CA70" i="13"/>
  <c r="CJ71" i="13"/>
  <c r="AN71" i="13"/>
  <c r="AH71" i="13"/>
  <c r="AS70" i="13"/>
  <c r="AG70" i="13"/>
  <c r="M63" i="13"/>
  <c r="M62" i="13" s="1"/>
  <c r="K62" i="13"/>
  <c r="K55" i="13" s="1"/>
  <c r="V57" i="13"/>
  <c r="V56" i="13" s="1"/>
  <c r="V55" i="13" s="1"/>
  <c r="V9" i="13" s="1"/>
  <c r="V8" i="13" s="1"/>
  <c r="T56" i="13"/>
  <c r="T55" i="13" s="1"/>
  <c r="T9" i="13" s="1"/>
  <c r="T8" i="13" s="1"/>
  <c r="BW55" i="13"/>
  <c r="CR56" i="13"/>
  <c r="BR55" i="13"/>
  <c r="AC56" i="13"/>
  <c r="AE57" i="13"/>
  <c r="AE56" i="13" s="1"/>
  <c r="AF57" i="13"/>
  <c r="GU55" i="13"/>
  <c r="GU151" i="13" s="1"/>
  <c r="HA56" i="13"/>
  <c r="HA55" i="13" s="1"/>
  <c r="HA151" i="13" s="1"/>
  <c r="EC56" i="13"/>
  <c r="DZ56" i="13"/>
  <c r="DT55" i="13"/>
  <c r="DK56" i="13"/>
  <c r="DH56" i="13"/>
  <c r="DB55" i="13"/>
  <c r="BN55" i="13"/>
  <c r="AP55" i="13"/>
  <c r="AT54" i="13"/>
  <c r="AN54" i="13"/>
  <c r="AH54" i="13"/>
  <c r="AE53" i="13"/>
  <c r="CO53" i="13"/>
  <c r="CC53" i="13"/>
  <c r="AQ50" i="13"/>
  <c r="AE50" i="13"/>
  <c r="AN50" i="13" s="1"/>
  <c r="AN51" i="13"/>
  <c r="CA47" i="13"/>
  <c r="CJ48" i="13"/>
  <c r="CP45" i="13"/>
  <c r="CJ45" i="13"/>
  <c r="HC36" i="13"/>
  <c r="GW10" i="13"/>
  <c r="ER36" i="13"/>
  <c r="EU36" i="13"/>
  <c r="CE36" i="13"/>
  <c r="BA10" i="13"/>
  <c r="CJ35" i="13"/>
  <c r="CA33" i="13"/>
  <c r="CJ34" i="13"/>
  <c r="ER22" i="13"/>
  <c r="EU22" i="13"/>
  <c r="AH25" i="13"/>
  <c r="AM22" i="13"/>
  <c r="CJ20" i="13"/>
  <c r="AN20" i="13"/>
  <c r="BZ11" i="13"/>
  <c r="CI12" i="13"/>
  <c r="BF11" i="13"/>
  <c r="CG12" i="13"/>
  <c r="AD11" i="13"/>
  <c r="AM12" i="13"/>
  <c r="J11" i="13"/>
  <c r="GN11" i="13"/>
  <c r="GN10" i="13" s="1"/>
  <c r="GL11" i="13"/>
  <c r="GL10" i="13" s="1"/>
  <c r="GL151" i="13" s="1"/>
  <c r="GH10" i="13"/>
  <c r="EL11" i="13"/>
  <c r="DT10" i="13"/>
  <c r="DT151" i="13" s="1"/>
  <c r="EC11" i="13"/>
  <c r="DZ11" i="13"/>
  <c r="BD10" i="13"/>
  <c r="CE11" i="13"/>
  <c r="AI131" i="15"/>
  <c r="AF131" i="15"/>
  <c r="R79" i="15"/>
  <c r="O79" i="15"/>
  <c r="AD74" i="15"/>
  <c r="AH48" i="15"/>
  <c r="BL13" i="15"/>
  <c r="BO13" i="15"/>
  <c r="BI12" i="15"/>
  <c r="AC13" i="15"/>
  <c r="D52" i="14"/>
  <c r="I52" i="14" s="1"/>
  <c r="G52" i="14"/>
  <c r="CA115" i="13"/>
  <c r="CA105" i="13"/>
  <c r="CA97" i="13"/>
  <c r="AH95" i="13"/>
  <c r="J79" i="13"/>
  <c r="AK94" i="13"/>
  <c r="AE82" i="13"/>
  <c r="AH78" i="13"/>
  <c r="CA76" i="13"/>
  <c r="CJ76" i="13" s="1"/>
  <c r="BY74" i="13"/>
  <c r="CH76" i="13"/>
  <c r="CB76" i="13"/>
  <c r="Y76" i="13"/>
  <c r="Y74" i="13" s="1"/>
  <c r="W74" i="13"/>
  <c r="CN76" i="13"/>
  <c r="CS76" i="13"/>
  <c r="CP76" i="13"/>
  <c r="AW76" i="13"/>
  <c r="AB74" i="13"/>
  <c r="AK76" i="13"/>
  <c r="J74" i="13"/>
  <c r="AT75" i="13"/>
  <c r="EC74" i="13"/>
  <c r="DZ74" i="13"/>
  <c r="DK74" i="13"/>
  <c r="DH74" i="13"/>
  <c r="CD71" i="13"/>
  <c r="CA63" i="13"/>
  <c r="CA62" i="13" s="1"/>
  <c r="CH63" i="13"/>
  <c r="BY62" i="13"/>
  <c r="AT64" i="13"/>
  <c r="CB63" i="13"/>
  <c r="CQ62" i="13"/>
  <c r="CL62" i="13"/>
  <c r="CI62" i="13"/>
  <c r="CE62" i="13"/>
  <c r="BD55" i="13"/>
  <c r="AW63" i="13"/>
  <c r="AB62" i="13"/>
  <c r="AK63" i="13"/>
  <c r="J62" i="13"/>
  <c r="DY55" i="13"/>
  <c r="DY151" i="13" s="1"/>
  <c r="DC55" i="13"/>
  <c r="DC151" i="13" s="1"/>
  <c r="AT61" i="13"/>
  <c r="CD59" i="13"/>
  <c r="AN59" i="13"/>
  <c r="AN58" i="13"/>
  <c r="CK56" i="13"/>
  <c r="BM55" i="13"/>
  <c r="CH56" i="13"/>
  <c r="BE55" i="13"/>
  <c r="CF56" i="13"/>
  <c r="BC55" i="13"/>
  <c r="AA55" i="13"/>
  <c r="AV56" i="13"/>
  <c r="Y55" i="13"/>
  <c r="AN57" i="13"/>
  <c r="S56" i="13"/>
  <c r="AQ57" i="13"/>
  <c r="AL57" i="13"/>
  <c r="ER55" i="13"/>
  <c r="CV55" i="13"/>
  <c r="HC51" i="13"/>
  <c r="GW50" i="13"/>
  <c r="HC50" i="13" s="1"/>
  <c r="CJ51" i="13"/>
  <c r="BC50" i="13"/>
  <c r="CG50" i="13" s="1"/>
  <c r="CG51" i="13"/>
  <c r="AH51" i="13"/>
  <c r="EC50" i="13"/>
  <c r="DZ50" i="13"/>
  <c r="DK50" i="13"/>
  <c r="DH50" i="13"/>
  <c r="AF50" i="13"/>
  <c r="CG49" i="13"/>
  <c r="CD48" i="13"/>
  <c r="AK48" i="13"/>
  <c r="AQ47" i="13"/>
  <c r="AN47" i="13"/>
  <c r="CD45" i="13"/>
  <c r="CJ44" i="13"/>
  <c r="AN44" i="13"/>
  <c r="CJ43" i="13"/>
  <c r="AN43" i="13"/>
  <c r="CJ42" i="13"/>
  <c r="AN42" i="13"/>
  <c r="CJ41" i="13"/>
  <c r="AN41" i="13"/>
  <c r="CJ40" i="13"/>
  <c r="AN40" i="13"/>
  <c r="CD39" i="13"/>
  <c r="AH38" i="13"/>
  <c r="AK36" i="13"/>
  <c r="FY36" i="13"/>
  <c r="FS10" i="13"/>
  <c r="AL36" i="13"/>
  <c r="CP35" i="13"/>
  <c r="CD34" i="13"/>
  <c r="N10" i="13"/>
  <c r="AH34" i="13"/>
  <c r="AN33" i="13"/>
  <c r="AT25" i="13"/>
  <c r="K10" i="13"/>
  <c r="CH22" i="13"/>
  <c r="BY11" i="13"/>
  <c r="BU22" i="13"/>
  <c r="AE22" i="13"/>
  <c r="AQ22" i="13"/>
  <c r="AN22" i="13"/>
  <c r="S11" i="13"/>
  <c r="M10" i="13"/>
  <c r="CN22" i="13"/>
  <c r="AG22" i="13"/>
  <c r="CP20" i="13"/>
  <c r="AT20" i="13"/>
  <c r="CO12" i="13"/>
  <c r="AS12" i="13"/>
  <c r="FY10" i="13"/>
  <c r="FY151" i="13" s="1"/>
  <c r="CK10" i="13"/>
  <c r="P55" i="13"/>
  <c r="AT17" i="13"/>
  <c r="CJ15" i="13"/>
  <c r="BY79" i="13"/>
  <c r="CB79" i="13" s="1"/>
  <c r="GN76" i="13"/>
  <c r="F55" i="13"/>
  <c r="F9" i="13" s="1"/>
  <c r="F8" i="13" s="1"/>
  <c r="DF10" i="13"/>
  <c r="CP15" i="13"/>
  <c r="AT15" i="13"/>
  <c r="AG131" i="15"/>
  <c r="AJ131" i="15"/>
  <c r="AE132" i="15"/>
  <c r="Y131" i="15"/>
  <c r="AE131" i="15" s="1"/>
  <c r="D74" i="15"/>
  <c r="M75" i="15"/>
  <c r="S63" i="15"/>
  <c r="J62" i="15"/>
  <c r="AE58" i="15"/>
  <c r="Y57" i="15"/>
  <c r="AK147" i="15"/>
  <c r="AE147" i="15"/>
  <c r="P131" i="15"/>
  <c r="S131" i="15"/>
  <c r="N131" i="15"/>
  <c r="Q131" i="15"/>
  <c r="Q115" i="15"/>
  <c r="N115" i="15"/>
  <c r="AK106" i="15"/>
  <c r="AH106" i="15"/>
  <c r="M94" i="15"/>
  <c r="G79" i="15"/>
  <c r="M79" i="15" s="1"/>
  <c r="H79" i="15"/>
  <c r="AK76" i="15"/>
  <c r="AB74" i="15"/>
  <c r="O76" i="15"/>
  <c r="Y74" i="15"/>
  <c r="M73" i="15"/>
  <c r="CS70" i="15"/>
  <c r="CP70" i="15"/>
  <c r="BO70" i="15"/>
  <c r="BL70" i="15"/>
  <c r="P69" i="15"/>
  <c r="CM56" i="15"/>
  <c r="CP62" i="15"/>
  <c r="CS62" i="15" s="1"/>
  <c r="AZ63" i="15"/>
  <c r="AW63" i="15"/>
  <c r="AF63" i="15"/>
  <c r="BN56" i="15"/>
  <c r="BH154" i="15"/>
  <c r="BK56" i="15"/>
  <c r="BF154" i="15"/>
  <c r="BG154" i="15"/>
  <c r="M55" i="15"/>
  <c r="M52" i="15"/>
  <c r="AZ51" i="15"/>
  <c r="AW51" i="15"/>
  <c r="AZ12" i="15"/>
  <c r="AW12" i="15"/>
  <c r="AZ11" i="15"/>
  <c r="AW11" i="15"/>
  <c r="AC79" i="15"/>
  <c r="Q94" i="15"/>
  <c r="N94" i="15"/>
  <c r="R94" i="15"/>
  <c r="L94" i="15"/>
  <c r="AK80" i="15"/>
  <c r="AH80" i="15"/>
  <c r="AJ79" i="15"/>
  <c r="P75" i="15"/>
  <c r="C74" i="15"/>
  <c r="U56" i="15"/>
  <c r="U10" i="15" s="1"/>
  <c r="U9" i="15" s="1"/>
  <c r="AW70" i="15"/>
  <c r="AZ70" i="15"/>
  <c r="AG62" i="15"/>
  <c r="AJ62" i="15"/>
  <c r="AA56" i="15"/>
  <c r="Y62" i="15"/>
  <c r="AE63" i="15"/>
  <c r="AC62" i="15"/>
  <c r="W56" i="15"/>
  <c r="AI57" i="15"/>
  <c r="Z56" i="15"/>
  <c r="AF57" i="15"/>
  <c r="CQ56" i="15"/>
  <c r="AD11" i="15"/>
  <c r="X10" i="15"/>
  <c r="P52" i="15"/>
  <c r="AH36" i="15"/>
  <c r="AK34" i="15"/>
  <c r="V34" i="15"/>
  <c r="AH34" i="15" s="1"/>
  <c r="P23" i="15"/>
  <c r="S23" i="15"/>
  <c r="M15" i="15"/>
  <c r="CK154" i="15"/>
  <c r="CN11" i="15"/>
  <c r="CQ11" i="15"/>
  <c r="AR154" i="15"/>
  <c r="D10" i="14"/>
  <c r="I10" i="14" s="1"/>
  <c r="G10" i="14"/>
  <c r="B9" i="14"/>
  <c r="L8" i="14"/>
  <c r="Q8" i="14" s="1"/>
  <c r="Q9" i="14"/>
  <c r="CA149" i="13"/>
  <c r="CJ150" i="13"/>
  <c r="CC146" i="13"/>
  <c r="CA141" i="13"/>
  <c r="CJ142" i="13"/>
  <c r="CA139" i="13"/>
  <c r="CJ139" i="13" s="1"/>
  <c r="CJ140" i="13"/>
  <c r="CA131" i="13"/>
  <c r="CJ132" i="13"/>
  <c r="CA126" i="13"/>
  <c r="CJ127" i="13"/>
  <c r="CD127" i="13"/>
  <c r="CD123" i="13"/>
  <c r="AQ76" i="13"/>
  <c r="GN71" i="13"/>
  <c r="GH70" i="13"/>
  <c r="GN70" i="13" s="1"/>
  <c r="DH70" i="13"/>
  <c r="DK70" i="13"/>
  <c r="AQ63" i="13"/>
  <c r="S62" i="13"/>
  <c r="DZ62" i="13"/>
  <c r="EC62" i="13"/>
  <c r="GN57" i="13"/>
  <c r="GH56" i="13"/>
  <c r="CD57" i="13"/>
  <c r="CG57" i="13"/>
  <c r="BF56" i="13"/>
  <c r="AH57" i="13"/>
  <c r="AK57" i="13"/>
  <c r="J56" i="13"/>
  <c r="EC33" i="13"/>
  <c r="DZ33" i="13"/>
  <c r="DZ22" i="13"/>
  <c r="EC22" i="13"/>
  <c r="AH77" i="15"/>
  <c r="V76" i="15"/>
  <c r="AH76" i="15" s="1"/>
  <c r="AD76" i="15"/>
  <c r="L76" i="15"/>
  <c r="N58" i="15"/>
  <c r="DF56" i="15"/>
  <c r="DC56" i="15"/>
  <c r="CB56" i="15"/>
  <c r="BY56" i="15"/>
  <c r="AW57" i="15"/>
  <c r="AH49" i="15"/>
  <c r="AC48" i="15"/>
  <c r="AH37" i="15"/>
  <c r="AK37" i="15"/>
  <c r="P37" i="15"/>
  <c r="S37" i="15"/>
  <c r="V23" i="15"/>
  <c r="AE23" i="15" s="1"/>
  <c r="Q12" i="15"/>
  <c r="E11" i="15"/>
  <c r="M13" i="15"/>
  <c r="G12" i="15"/>
  <c r="CJ154" i="15"/>
  <c r="B12" i="15"/>
  <c r="K13" i="15"/>
  <c r="CS12" i="15"/>
  <c r="CM11" i="15"/>
  <c r="CP12" i="15"/>
  <c r="Y11" i="15"/>
  <c r="M52" i="14"/>
  <c r="R52" i="14" s="1"/>
  <c r="P52" i="14"/>
  <c r="P46" i="14" s="1"/>
  <c r="CD150" i="13"/>
  <c r="CD145" i="13"/>
  <c r="CD143" i="13"/>
  <c r="CG139" i="13"/>
  <c r="CD139" i="13"/>
  <c r="CD137" i="13"/>
  <c r="CD135" i="13"/>
  <c r="CD133" i="13"/>
  <c r="CI130" i="13"/>
  <c r="CL130" i="13"/>
  <c r="CE130" i="13"/>
  <c r="CB130" i="13"/>
  <c r="CD116" i="13"/>
  <c r="CD113" i="13"/>
  <c r="CD112" i="13"/>
  <c r="CD110" i="13"/>
  <c r="CD109" i="13"/>
  <c r="CD108" i="13"/>
  <c r="CD107" i="13"/>
  <c r="CD106" i="13"/>
  <c r="CD104" i="13"/>
  <c r="CD103" i="13"/>
  <c r="CD102" i="13"/>
  <c r="CD101" i="13"/>
  <c r="CD100" i="13"/>
  <c r="CD99" i="13"/>
  <c r="CD98" i="13"/>
  <c r="BF79" i="13"/>
  <c r="CG94" i="13"/>
  <c r="CM94" i="13"/>
  <c r="CF94" i="13"/>
  <c r="CC94" i="13"/>
  <c r="AN94" i="13"/>
  <c r="AQ94" i="13"/>
  <c r="S79" i="13"/>
  <c r="AJ94" i="13"/>
  <c r="AG94" i="13"/>
  <c r="AH80" i="13"/>
  <c r="BO79" i="13"/>
  <c r="BE79" i="13"/>
  <c r="Q79" i="13"/>
  <c r="CJ78" i="13"/>
  <c r="CD78" i="13"/>
  <c r="CE76" i="13"/>
  <c r="CA74" i="13"/>
  <c r="CP74" i="13" s="1"/>
  <c r="CJ75" i="13"/>
  <c r="BA74" i="13"/>
  <c r="CE74" i="13" s="1"/>
  <c r="AN75" i="13"/>
  <c r="M74" i="13"/>
  <c r="M55" i="13" s="1"/>
  <c r="E74" i="13"/>
  <c r="AI74" i="13" s="1"/>
  <c r="CQ74" i="13"/>
  <c r="CD70" i="13"/>
  <c r="CG70" i="13"/>
  <c r="AW73" i="13"/>
  <c r="AK73" i="13"/>
  <c r="CJ72" i="13"/>
  <c r="AN72" i="13"/>
  <c r="AH70" i="13"/>
  <c r="AK70" i="13"/>
  <c r="AE63" i="13"/>
  <c r="AE62" i="13" s="1"/>
  <c r="AL63" i="13"/>
  <c r="AC62" i="13"/>
  <c r="AL62" i="13" s="1"/>
  <c r="AN64" i="13"/>
  <c r="GW62" i="13"/>
  <c r="HC62" i="13" s="1"/>
  <c r="HC63" i="13"/>
  <c r="FI55" i="13"/>
  <c r="FI151" i="13" s="1"/>
  <c r="DG55" i="13"/>
  <c r="DG151" i="13" s="1"/>
  <c r="AM57" i="13"/>
  <c r="AD56" i="13"/>
  <c r="GZ55" i="13"/>
  <c r="GZ151" i="13" s="1"/>
  <c r="AS57" i="13"/>
  <c r="AG57" i="13"/>
  <c r="AR57" i="13"/>
  <c r="CY55" i="13"/>
  <c r="BV55" i="13"/>
  <c r="CJ52" i="13"/>
  <c r="AN52" i="13"/>
  <c r="CD51" i="13"/>
  <c r="CP50" i="13"/>
  <c r="AS50" i="13"/>
  <c r="AG50" i="13"/>
  <c r="DZ49" i="13"/>
  <c r="EC47" i="13"/>
  <c r="DZ47" i="13"/>
  <c r="AR47" i="13"/>
  <c r="AN45" i="13"/>
  <c r="AH45" i="13"/>
  <c r="AT39" i="13"/>
  <c r="CI36" i="13"/>
  <c r="CO36" i="13"/>
  <c r="CC36" i="13"/>
  <c r="CS36" i="13"/>
  <c r="CG36" i="13"/>
  <c r="AT38" i="13"/>
  <c r="Y36" i="13"/>
  <c r="AR36" i="13"/>
  <c r="AT33" i="13"/>
  <c r="AW33" i="13"/>
  <c r="AN34" i="13"/>
  <c r="CK33" i="13"/>
  <c r="AS33" i="13"/>
  <c r="AG33" i="13"/>
  <c r="AN32" i="13"/>
  <c r="CJ31" i="13"/>
  <c r="AN31" i="13"/>
  <c r="CJ30" i="13"/>
  <c r="AN30" i="13"/>
  <c r="CJ29" i="13"/>
  <c r="AN29" i="13"/>
  <c r="CJ28" i="13"/>
  <c r="AN28" i="13"/>
  <c r="CJ27" i="13"/>
  <c r="AK27" i="13"/>
  <c r="CJ25" i="13"/>
  <c r="AT23" i="13"/>
  <c r="G12" i="13"/>
  <c r="G11" i="13" s="1"/>
  <c r="G10" i="13" s="1"/>
  <c r="EC12" i="13"/>
  <c r="DZ12" i="13"/>
  <c r="DK12" i="13"/>
  <c r="DH12" i="13"/>
  <c r="BX11" i="13"/>
  <c r="CS12" i="13"/>
  <c r="AX10" i="13"/>
  <c r="AB11" i="13"/>
  <c r="AW12" i="13"/>
  <c r="B10" i="13"/>
  <c r="B9" i="13" s="1"/>
  <c r="B8" i="13" s="1"/>
  <c r="FH11" i="13"/>
  <c r="FH10" i="13" s="1"/>
  <c r="FH151" i="13" s="1"/>
  <c r="FD10" i="13"/>
  <c r="FD151" i="13" s="1"/>
  <c r="FJ11" i="13"/>
  <c r="FJ10" i="13" s="1"/>
  <c r="FJ151" i="13" s="1"/>
  <c r="EP10" i="13"/>
  <c r="DX10" i="13"/>
  <c r="DX151" i="13" s="1"/>
  <c r="BV10" i="13"/>
  <c r="CQ11" i="13"/>
  <c r="Z10" i="13"/>
  <c r="AU11" i="13"/>
  <c r="DR151" i="13"/>
  <c r="CL10" i="13"/>
  <c r="AP10" i="13"/>
  <c r="R9" i="13"/>
  <c r="AK140" i="15"/>
  <c r="AE140" i="15"/>
  <c r="AH131" i="15"/>
  <c r="AK132" i="15"/>
  <c r="AK116" i="15"/>
  <c r="AB115" i="15"/>
  <c r="AH116" i="15"/>
  <c r="M64" i="15"/>
  <c r="BO62" i="15"/>
  <c r="BL62" i="15"/>
  <c r="AD56" i="15"/>
  <c r="AH38" i="15"/>
  <c r="P35" i="15"/>
  <c r="AH13" i="15"/>
  <c r="AB12" i="15"/>
  <c r="AK13" i="15"/>
  <c r="N13" i="15"/>
  <c r="CL154" i="15"/>
  <c r="AK130" i="13"/>
  <c r="CD147" i="13"/>
  <c r="AH129" i="13"/>
  <c r="AP79" i="13"/>
  <c r="AF79" i="13"/>
  <c r="AI79" i="13"/>
  <c r="AH124" i="13"/>
  <c r="AK123" i="13"/>
  <c r="CJ117" i="13"/>
  <c r="CD117" i="13"/>
  <c r="CJ116" i="13"/>
  <c r="AE115" i="13"/>
  <c r="CJ111" i="13"/>
  <c r="CD111" i="13"/>
  <c r="CJ106" i="13"/>
  <c r="AE105" i="13"/>
  <c r="CJ98" i="13"/>
  <c r="AE97" i="13"/>
  <c r="CA94" i="13"/>
  <c r="CD94" i="13" s="1"/>
  <c r="AD79" i="13"/>
  <c r="AG79" i="13" s="1"/>
  <c r="AM94" i="13"/>
  <c r="AF94" i="13"/>
  <c r="CA82" i="13"/>
  <c r="AN83" i="13"/>
  <c r="AN81" i="13"/>
  <c r="AN80" i="13"/>
  <c r="AE76" i="13"/>
  <c r="AT76" i="13" s="1"/>
  <c r="AL76" i="13"/>
  <c r="GM74" i="13"/>
  <c r="GM55" i="13" s="1"/>
  <c r="GM151" i="13" s="1"/>
  <c r="GJ55" i="13"/>
  <c r="GJ151" i="13" s="1"/>
  <c r="CI76" i="13"/>
  <c r="CC76" i="13"/>
  <c r="AF76" i="13"/>
  <c r="AU76" i="13"/>
  <c r="AI76" i="13"/>
  <c r="CD75" i="13"/>
  <c r="CG75" i="13"/>
  <c r="AH75" i="13"/>
  <c r="DF74" i="13"/>
  <c r="DF55" i="13" s="1"/>
  <c r="DI74" i="13"/>
  <c r="DI55" i="13" s="1"/>
  <c r="AR74" i="13"/>
  <c r="CP71" i="13"/>
  <c r="AT71" i="13"/>
  <c r="BI63" i="13"/>
  <c r="BI62" i="13" s="1"/>
  <c r="BI55" i="13" s="1"/>
  <c r="BI8" i="13" s="1"/>
  <c r="BG62" i="13"/>
  <c r="BG55" i="13" s="1"/>
  <c r="BG9" i="13" s="1"/>
  <c r="BG8" i="13" s="1"/>
  <c r="CN63" i="13"/>
  <c r="CS63" i="13"/>
  <c r="BX62" i="13"/>
  <c r="CG63" i="13"/>
  <c r="BF62" i="13"/>
  <c r="CD63" i="13"/>
  <c r="AF63" i="13"/>
  <c r="AU62" i="13"/>
  <c r="AP62" i="13"/>
  <c r="AM62" i="13"/>
  <c r="AI62" i="13"/>
  <c r="H55" i="13"/>
  <c r="CW55" i="13"/>
  <c r="CW151" i="13" s="1"/>
  <c r="AH61" i="13"/>
  <c r="CP59" i="13"/>
  <c r="CI57" i="13"/>
  <c r="CO57" i="13"/>
  <c r="BZ56" i="13"/>
  <c r="GW56" i="13"/>
  <c r="HC57" i="13"/>
  <c r="GE55" i="13"/>
  <c r="GE151" i="13" s="1"/>
  <c r="CC57" i="13"/>
  <c r="CJ57" i="13"/>
  <c r="BO56" i="13"/>
  <c r="CM57" i="13"/>
  <c r="BA55" i="13"/>
  <c r="AO56" i="13"/>
  <c r="Q55" i="13"/>
  <c r="AG56" i="13"/>
  <c r="I55" i="13"/>
  <c r="AJ56" i="13"/>
  <c r="G55" i="13"/>
  <c r="HB55" i="13"/>
  <c r="HB151" i="13" s="1"/>
  <c r="EP55" i="13"/>
  <c r="EU55" i="13"/>
  <c r="CH50" i="13"/>
  <c r="CB50" i="13"/>
  <c r="CM50" i="13"/>
  <c r="CJ50" i="13"/>
  <c r="AT51" i="13"/>
  <c r="AK51" i="13"/>
  <c r="CN50" i="13"/>
  <c r="AR50" i="13"/>
  <c r="CP48" i="13"/>
  <c r="AN48" i="13"/>
  <c r="AH47" i="13"/>
  <c r="AQ43" i="13"/>
  <c r="AH39" i="13"/>
  <c r="AW36" i="13"/>
  <c r="AK38" i="13"/>
  <c r="CM37" i="13"/>
  <c r="CA36" i="13"/>
  <c r="CJ36" i="13" s="1"/>
  <c r="CJ37" i="13"/>
  <c r="AE36" i="13"/>
  <c r="AN36" i="13" s="1"/>
  <c r="AN37" i="13"/>
  <c r="CP34" i="13"/>
  <c r="AT34" i="13"/>
  <c r="AQ33" i="13"/>
  <c r="BS9" i="13"/>
  <c r="BS8" i="13" s="1"/>
  <c r="AW32" i="13"/>
  <c r="AI11" i="13"/>
  <c r="E10" i="13"/>
  <c r="CP26" i="13"/>
  <c r="CA22" i="13"/>
  <c r="CM22" i="13"/>
  <c r="CJ22" i="13"/>
  <c r="BO11" i="13"/>
  <c r="AL22" i="13"/>
  <c r="AF22" i="13"/>
  <c r="AC11" i="13"/>
  <c r="AN23" i="13"/>
  <c r="CB22" i="13"/>
  <c r="CQ22" i="13"/>
  <c r="AU22" i="13"/>
  <c r="CA12" i="13"/>
  <c r="CP12" i="13" s="1"/>
  <c r="AE12" i="13"/>
  <c r="CC12" i="13"/>
  <c r="AG12" i="13"/>
  <c r="BB8" i="13"/>
  <c r="AH19" i="13"/>
  <c r="CJ17" i="13"/>
  <c r="AN17" i="13"/>
  <c r="BL10" i="13"/>
  <c r="AN15" i="13"/>
  <c r="CP13" i="13"/>
  <c r="AT13" i="13"/>
  <c r="HC10" i="13"/>
  <c r="CR10" i="13"/>
  <c r="GY55" i="13"/>
  <c r="GY151" i="13" s="1"/>
  <c r="DB10" i="13"/>
  <c r="DK11" i="13"/>
  <c r="DK10" i="13" s="1"/>
  <c r="DH11" i="13"/>
  <c r="DH10" i="13" s="1"/>
  <c r="DI10" i="13"/>
  <c r="AN13" i="13"/>
  <c r="J10" i="11"/>
  <c r="H10" i="11"/>
  <c r="AB10" i="11"/>
  <c r="Z10" i="11"/>
  <c r="S10" i="11"/>
  <c r="Q10" i="11"/>
  <c r="AK131" i="15" l="1"/>
  <c r="AE76" i="15"/>
  <c r="V74" i="15"/>
  <c r="M58" i="15"/>
  <c r="AE34" i="15"/>
  <c r="DH11" i="15"/>
  <c r="DE11" i="15"/>
  <c r="P13" i="15"/>
  <c r="P34" i="15"/>
  <c r="M34" i="15"/>
  <c r="AH130" i="13"/>
  <c r="CG114" i="13"/>
  <c r="BC79" i="13"/>
  <c r="CG79" i="13" s="1"/>
  <c r="AM79" i="13"/>
  <c r="GK55" i="13"/>
  <c r="GK151" i="13" s="1"/>
  <c r="AN76" i="13"/>
  <c r="CA55" i="13"/>
  <c r="AH76" i="13"/>
  <c r="AE74" i="13"/>
  <c r="AN74" i="13" s="1"/>
  <c r="DB151" i="13"/>
  <c r="AF62" i="13"/>
  <c r="AR62" i="13"/>
  <c r="DF151" i="13"/>
  <c r="K9" i="13"/>
  <c r="K8" i="13" s="1"/>
  <c r="FS151" i="13"/>
  <c r="EC55" i="13"/>
  <c r="CY151" i="13"/>
  <c r="BR9" i="13"/>
  <c r="BR8" i="13" s="1"/>
  <c r="CD12" i="13"/>
  <c r="Y10" i="13"/>
  <c r="DI151" i="13"/>
  <c r="AE11" i="13"/>
  <c r="AE10" i="13" s="1"/>
  <c r="AN12" i="13"/>
  <c r="AC10" i="13"/>
  <c r="AF11" i="13"/>
  <c r="AL11" i="13"/>
  <c r="CD22" i="13"/>
  <c r="CP22" i="13"/>
  <c r="AT36" i="13"/>
  <c r="AO55" i="13"/>
  <c r="Q9" i="13"/>
  <c r="CM56" i="13"/>
  <c r="BO55" i="13"/>
  <c r="CJ56" i="13"/>
  <c r="BZ55" i="13"/>
  <c r="CC55" i="13" s="1"/>
  <c r="CI56" i="13"/>
  <c r="CP62" i="13"/>
  <c r="CS62" i="13"/>
  <c r="CJ82" i="13"/>
  <c r="CD82" i="13"/>
  <c r="CO154" i="15"/>
  <c r="CR154" i="15"/>
  <c r="AK115" i="15"/>
  <c r="AH115" i="15"/>
  <c r="AP9" i="13"/>
  <c r="R8" i="13"/>
  <c r="AR11" i="13"/>
  <c r="BV9" i="13"/>
  <c r="CQ10" i="13"/>
  <c r="AT12" i="13"/>
  <c r="CD36" i="13"/>
  <c r="CP36" i="13"/>
  <c r="AL79" i="13"/>
  <c r="AO79" i="13"/>
  <c r="CM79" i="13"/>
  <c r="AQ79" i="13"/>
  <c r="CJ94" i="13"/>
  <c r="CM154" i="15"/>
  <c r="CS11" i="15"/>
  <c r="CP11" i="15"/>
  <c r="E10" i="15"/>
  <c r="Q11" i="15"/>
  <c r="CG56" i="13"/>
  <c r="BF55" i="13"/>
  <c r="CD56" i="13"/>
  <c r="AN63" i="13"/>
  <c r="CJ149" i="13"/>
  <c r="CD149" i="13"/>
  <c r="AU154" i="15"/>
  <c r="AD10" i="15"/>
  <c r="X9" i="15"/>
  <c r="AD9" i="15" s="1"/>
  <c r="AI56" i="15"/>
  <c r="Z10" i="15"/>
  <c r="AJ56" i="15"/>
  <c r="AG56" i="15"/>
  <c r="O74" i="15"/>
  <c r="C56" i="15"/>
  <c r="L74" i="15"/>
  <c r="AB79" i="15"/>
  <c r="BK154" i="15"/>
  <c r="BN154" i="15"/>
  <c r="CP56" i="15"/>
  <c r="CS56" i="15"/>
  <c r="AK74" i="15"/>
  <c r="AH74" i="15"/>
  <c r="N79" i="15"/>
  <c r="Q79" i="15"/>
  <c r="M9" i="13"/>
  <c r="M8" i="13" s="1"/>
  <c r="AH22" i="13"/>
  <c r="AT22" i="13"/>
  <c r="BY10" i="13"/>
  <c r="CN10" i="13" s="1"/>
  <c r="CH11" i="13"/>
  <c r="N9" i="13"/>
  <c r="N8" i="13" s="1"/>
  <c r="AO10" i="13"/>
  <c r="AQ56" i="13"/>
  <c r="S55" i="13"/>
  <c r="AN56" i="13"/>
  <c r="AV55" i="13"/>
  <c r="AA9" i="13"/>
  <c r="CF55" i="13"/>
  <c r="BE9" i="13"/>
  <c r="AH62" i="13"/>
  <c r="AK62" i="13"/>
  <c r="AT63" i="13"/>
  <c r="CH62" i="13"/>
  <c r="BY55" i="13"/>
  <c r="CH55" i="13" s="1"/>
  <c r="AW74" i="13"/>
  <c r="AT74" i="13"/>
  <c r="W55" i="13"/>
  <c r="AU74" i="13"/>
  <c r="CH74" i="13"/>
  <c r="CB74" i="13"/>
  <c r="AN82" i="13"/>
  <c r="AH82" i="13"/>
  <c r="AK79" i="13"/>
  <c r="CJ105" i="13"/>
  <c r="CD105" i="13"/>
  <c r="AI10" i="13"/>
  <c r="CB10" i="13"/>
  <c r="BD9" i="13"/>
  <c r="CE10" i="13"/>
  <c r="DZ10" i="13"/>
  <c r="AH11" i="13"/>
  <c r="J10" i="13"/>
  <c r="AK11" i="13"/>
  <c r="BZ10" i="13"/>
  <c r="CI11" i="13"/>
  <c r="CC11" i="13"/>
  <c r="CO11" i="13"/>
  <c r="CJ33" i="13"/>
  <c r="CP33" i="13"/>
  <c r="CD33" i="13"/>
  <c r="BA9" i="13"/>
  <c r="BA8" i="13" s="1"/>
  <c r="AN53" i="13"/>
  <c r="AT53" i="13"/>
  <c r="AH53" i="13"/>
  <c r="CL55" i="13"/>
  <c r="DH55" i="13"/>
  <c r="AC55" i="13"/>
  <c r="AR55" i="13" s="1"/>
  <c r="AR56" i="13"/>
  <c r="AF56" i="13"/>
  <c r="CO56" i="13"/>
  <c r="CP70" i="13"/>
  <c r="CJ70" i="13"/>
  <c r="CG74" i="13"/>
  <c r="CD74" i="13"/>
  <c r="CG130" i="13"/>
  <c r="AC11" i="15"/>
  <c r="AI11" i="15"/>
  <c r="W10" i="15"/>
  <c r="AJ11" i="15"/>
  <c r="AG11" i="15"/>
  <c r="AA10" i="15"/>
  <c r="R11" i="15"/>
  <c r="O11" i="15"/>
  <c r="I10" i="15"/>
  <c r="AW56" i="15"/>
  <c r="H10" i="15"/>
  <c r="Q56" i="15"/>
  <c r="S57" i="15"/>
  <c r="P57" i="15"/>
  <c r="B56" i="15"/>
  <c r="K56" i="15" s="1"/>
  <c r="K57" i="15"/>
  <c r="AW56" i="13"/>
  <c r="AT56" i="13"/>
  <c r="AB55" i="13"/>
  <c r="CS56" i="13"/>
  <c r="CP56" i="13"/>
  <c r="BX55" i="13"/>
  <c r="CJ62" i="13"/>
  <c r="CM62" i="13"/>
  <c r="CM74" i="13"/>
  <c r="CJ74" i="13"/>
  <c r="AN126" i="13"/>
  <c r="AH126" i="13"/>
  <c r="P9" i="14"/>
  <c r="M9" i="14"/>
  <c r="R9" i="14" s="1"/>
  <c r="K8" i="14"/>
  <c r="BY154" i="15"/>
  <c r="CB154" i="15"/>
  <c r="F9" i="15"/>
  <c r="AK57" i="15"/>
  <c r="AB56" i="15"/>
  <c r="AH57" i="15"/>
  <c r="R56" i="15"/>
  <c r="O56" i="15"/>
  <c r="AV56" i="15"/>
  <c r="AY56" i="15"/>
  <c r="AS154" i="15"/>
  <c r="N62" i="15"/>
  <c r="K62" i="15"/>
  <c r="V56" i="15"/>
  <c r="AK94" i="15"/>
  <c r="AH94" i="15"/>
  <c r="S72" i="15"/>
  <c r="J70" i="15"/>
  <c r="P72" i="15"/>
  <c r="O70" i="15"/>
  <c r="R70" i="15"/>
  <c r="Y9" i="13"/>
  <c r="Y8" i="13" s="1"/>
  <c r="DH151" i="13"/>
  <c r="BL9" i="13"/>
  <c r="BL8" i="13" s="1"/>
  <c r="CA11" i="13"/>
  <c r="CA10" i="13" s="1"/>
  <c r="CA9" i="13" s="1"/>
  <c r="CJ12" i="13"/>
  <c r="CJ11" i="13"/>
  <c r="CM11" i="13"/>
  <c r="BO10" i="13"/>
  <c r="AJ55" i="13"/>
  <c r="I9" i="13"/>
  <c r="AL56" i="13"/>
  <c r="GW55" i="13"/>
  <c r="GW151" i="13" s="1"/>
  <c r="HC56" i="13"/>
  <c r="HC55" i="13" s="1"/>
  <c r="HC151" i="13" s="1"/>
  <c r="CD62" i="13"/>
  <c r="CG62" i="13"/>
  <c r="CP63" i="13"/>
  <c r="AH97" i="13"/>
  <c r="AN97" i="13"/>
  <c r="AH105" i="13"/>
  <c r="AN105" i="13"/>
  <c r="AE114" i="13"/>
  <c r="AE79" i="13" s="1"/>
  <c r="AH79" i="13" s="1"/>
  <c r="AH115" i="13"/>
  <c r="AN115" i="13"/>
  <c r="AH123" i="13"/>
  <c r="AB11" i="15"/>
  <c r="AK12" i="15"/>
  <c r="BN9" i="13"/>
  <c r="AR10" i="13"/>
  <c r="Z9" i="13"/>
  <c r="AU10" i="13"/>
  <c r="CN11" i="13"/>
  <c r="EP151" i="13"/>
  <c r="AT11" i="13"/>
  <c r="AB10" i="13"/>
  <c r="AW11" i="13"/>
  <c r="AX9" i="13"/>
  <c r="AX8" i="13" s="1"/>
  <c r="BX10" i="13"/>
  <c r="G9" i="13"/>
  <c r="G8" i="13" s="1"/>
  <c r="CQ55" i="13"/>
  <c r="AD55" i="13"/>
  <c r="AM55" i="13" s="1"/>
  <c r="AM56" i="13"/>
  <c r="CN74" i="13"/>
  <c r="CF79" i="13"/>
  <c r="CC79" i="13"/>
  <c r="B11" i="15"/>
  <c r="N12" i="15"/>
  <c r="M12" i="15"/>
  <c r="G11" i="15"/>
  <c r="K12" i="15"/>
  <c r="AK56" i="13"/>
  <c r="J55" i="13"/>
  <c r="AH56" i="13"/>
  <c r="GN56" i="13"/>
  <c r="GN55" i="13" s="1"/>
  <c r="GN151" i="13" s="1"/>
  <c r="GH55" i="13"/>
  <c r="GH151" i="13" s="1"/>
  <c r="AN62" i="13"/>
  <c r="AQ62" i="13"/>
  <c r="CJ126" i="13"/>
  <c r="CD126" i="13"/>
  <c r="CA130" i="13"/>
  <c r="CJ130" i="13" s="1"/>
  <c r="CJ131" i="13"/>
  <c r="CD131" i="13"/>
  <c r="CJ141" i="13"/>
  <c r="CD141" i="13"/>
  <c r="G9" i="14"/>
  <c r="D9" i="14"/>
  <c r="I9" i="14" s="1"/>
  <c r="B8" i="14"/>
  <c r="CQ154" i="15"/>
  <c r="CN154" i="15"/>
  <c r="AE62" i="15"/>
  <c r="BM154" i="15"/>
  <c r="BJ154" i="15"/>
  <c r="AE74" i="15"/>
  <c r="AE57" i="15"/>
  <c r="Y56" i="15"/>
  <c r="S62" i="15"/>
  <c r="P62" i="15"/>
  <c r="P63" i="15"/>
  <c r="AN11" i="13"/>
  <c r="AQ11" i="13"/>
  <c r="S10" i="13"/>
  <c r="BU11" i="13"/>
  <c r="BU10" i="13" s="1"/>
  <c r="BU9" i="13" s="1"/>
  <c r="BU8" i="13" s="1"/>
  <c r="CS22" i="13"/>
  <c r="AH36" i="13"/>
  <c r="E55" i="13"/>
  <c r="E9" i="13" s="1"/>
  <c r="E8" i="13" s="1"/>
  <c r="AS56" i="13"/>
  <c r="CC56" i="13"/>
  <c r="CK55" i="13"/>
  <c r="BM9" i="13"/>
  <c r="AH63" i="13"/>
  <c r="AT62" i="13"/>
  <c r="AW62" i="13"/>
  <c r="CE55" i="13"/>
  <c r="CB62" i="13"/>
  <c r="CN62" i="13"/>
  <c r="AK74" i="13"/>
  <c r="AH74" i="13"/>
  <c r="CJ97" i="13"/>
  <c r="CD97" i="13"/>
  <c r="CA114" i="13"/>
  <c r="CJ115" i="13"/>
  <c r="CD115" i="13"/>
  <c r="BL12" i="15"/>
  <c r="BO12" i="15"/>
  <c r="BI11" i="15"/>
  <c r="H9" i="13"/>
  <c r="CB11" i="13"/>
  <c r="EC10" i="13"/>
  <c r="EL10" i="13"/>
  <c r="EL151" i="13" s="1"/>
  <c r="EU11" i="13"/>
  <c r="EU10" i="13" s="1"/>
  <c r="EU151" i="13" s="1"/>
  <c r="ER11" i="13"/>
  <c r="ER10" i="13" s="1"/>
  <c r="ER151" i="13" s="1"/>
  <c r="AK12" i="13"/>
  <c r="AH12" i="13"/>
  <c r="AD10" i="13"/>
  <c r="AM11" i="13"/>
  <c r="AG11" i="13"/>
  <c r="AS11" i="13"/>
  <c r="BF10" i="13"/>
  <c r="CG11" i="13"/>
  <c r="CJ47" i="13"/>
  <c r="CD47" i="13"/>
  <c r="CP47" i="13"/>
  <c r="AH50" i="13"/>
  <c r="AT50" i="13"/>
  <c r="DK55" i="13"/>
  <c r="DK151" i="13" s="1"/>
  <c r="DZ55" i="13"/>
  <c r="AE55" i="13"/>
  <c r="CO55" i="13"/>
  <c r="CR55" i="13"/>
  <c r="BW9" i="13"/>
  <c r="CD76" i="13"/>
  <c r="CH79" i="13"/>
  <c r="CK79" i="13"/>
  <c r="CD146" i="13"/>
  <c r="P12" i="15"/>
  <c r="J11" i="15"/>
  <c r="S12" i="15"/>
  <c r="BX154" i="15"/>
  <c r="CD11" i="15"/>
  <c r="CA11" i="15"/>
  <c r="AH23" i="15"/>
  <c r="CD56" i="15"/>
  <c r="N57" i="15"/>
  <c r="BL56" i="15"/>
  <c r="BO56" i="15"/>
  <c r="D56" i="15"/>
  <c r="D10" i="15" s="1"/>
  <c r="D9" i="15" s="1"/>
  <c r="CJ63" i="13"/>
  <c r="AQ56" i="15"/>
  <c r="AZ56" i="15" s="1"/>
  <c r="AO154" i="15"/>
  <c r="AQ154" i="15" s="1"/>
  <c r="AW62" i="15"/>
  <c r="AZ62" i="15"/>
  <c r="S74" i="15"/>
  <c r="P74" i="15"/>
  <c r="M62" i="15"/>
  <c r="T56" i="15"/>
  <c r="T10" i="15" s="1"/>
  <c r="T9" i="15" s="1"/>
  <c r="AF62" i="15"/>
  <c r="M74" i="15"/>
  <c r="DE74" i="15"/>
  <c r="DH74" i="15" s="1"/>
  <c r="DB56" i="15"/>
  <c r="P79" i="15"/>
  <c r="S79" i="15"/>
  <c r="M57" i="15"/>
  <c r="G56" i="15"/>
  <c r="AK62" i="15"/>
  <c r="AH62" i="15"/>
  <c r="AH63" i="15"/>
  <c r="P9" i="13"/>
  <c r="P8" i="13" s="1"/>
  <c r="BC10" i="13"/>
  <c r="BC9" i="13" s="1"/>
  <c r="BC8" i="13" s="1"/>
  <c r="V12" i="15"/>
  <c r="AH12" i="15" s="1"/>
  <c r="AZ9" i="13"/>
  <c r="AZ8" i="13" s="1"/>
  <c r="G38" i="9"/>
  <c r="G27" i="9"/>
  <c r="P22" i="9"/>
  <c r="I22" i="9"/>
  <c r="P21" i="9"/>
  <c r="I21" i="9"/>
  <c r="C21" i="9"/>
  <c r="P20" i="9"/>
  <c r="I20" i="9"/>
  <c r="W17" i="9"/>
  <c r="V17" i="9"/>
  <c r="U17" i="9"/>
  <c r="T17" i="9"/>
  <c r="S17" i="9"/>
  <c r="R17" i="9"/>
  <c r="Q17" i="9"/>
  <c r="P17" i="9"/>
  <c r="O17" i="9"/>
  <c r="N17" i="9"/>
  <c r="M17" i="9"/>
  <c r="L17" i="9"/>
  <c r="K17" i="9"/>
  <c r="J17" i="9"/>
  <c r="I17" i="9"/>
  <c r="G17" i="9"/>
  <c r="F17" i="9"/>
  <c r="E17" i="9"/>
  <c r="D17" i="9"/>
  <c r="C17" i="9"/>
  <c r="W16" i="9"/>
  <c r="V16" i="9"/>
  <c r="U16" i="9"/>
  <c r="T16" i="9"/>
  <c r="S16" i="9"/>
  <c r="R16" i="9"/>
  <c r="Q16" i="9"/>
  <c r="P16" i="9"/>
  <c r="O16" i="9"/>
  <c r="N16" i="9"/>
  <c r="M16" i="9"/>
  <c r="L16" i="9"/>
  <c r="K16" i="9"/>
  <c r="J16" i="9"/>
  <c r="I16" i="9"/>
  <c r="G16" i="9"/>
  <c r="F16" i="9"/>
  <c r="E16" i="9"/>
  <c r="D16" i="9"/>
  <c r="C16" i="9"/>
  <c r="W15" i="9"/>
  <c r="V15" i="9"/>
  <c r="U15" i="9"/>
  <c r="T15" i="9"/>
  <c r="S15" i="9"/>
  <c r="R15" i="9"/>
  <c r="Q15" i="9"/>
  <c r="P15" i="9"/>
  <c r="O15" i="9"/>
  <c r="N15" i="9"/>
  <c r="M15" i="9"/>
  <c r="L15" i="9"/>
  <c r="K15" i="9"/>
  <c r="J15" i="9"/>
  <c r="I15" i="9"/>
  <c r="G15" i="9"/>
  <c r="F15" i="9"/>
  <c r="E15" i="9"/>
  <c r="D15" i="9"/>
  <c r="C15" i="9"/>
  <c r="W13" i="9"/>
  <c r="V13" i="9"/>
  <c r="U13" i="9"/>
  <c r="T13" i="9"/>
  <c r="S13" i="9"/>
  <c r="R13" i="9"/>
  <c r="Q13" i="9"/>
  <c r="P13" i="9"/>
  <c r="O13" i="9"/>
  <c r="N13" i="9"/>
  <c r="M13" i="9"/>
  <c r="L13" i="9"/>
  <c r="K13" i="9"/>
  <c r="J13" i="9"/>
  <c r="I13" i="9"/>
  <c r="G13" i="9"/>
  <c r="F13" i="9"/>
  <c r="E13" i="9"/>
  <c r="D13" i="9"/>
  <c r="C13" i="9"/>
  <c r="W12" i="9"/>
  <c r="V12" i="9"/>
  <c r="U12" i="9"/>
  <c r="T12" i="9"/>
  <c r="S12" i="9"/>
  <c r="R12" i="9"/>
  <c r="Q12" i="9"/>
  <c r="P12" i="9"/>
  <c r="L12" i="9"/>
  <c r="I12" i="9"/>
  <c r="E12" i="9"/>
  <c r="P11" i="9"/>
  <c r="I11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G9" i="9"/>
  <c r="F9" i="9"/>
  <c r="E9" i="9"/>
  <c r="D9" i="9"/>
  <c r="C9" i="9"/>
  <c r="W8" i="9"/>
  <c r="V8" i="9"/>
  <c r="U8" i="9"/>
  <c r="T8" i="9"/>
  <c r="S8" i="9"/>
  <c r="R8" i="9"/>
  <c r="Q8" i="9"/>
  <c r="P8" i="9"/>
  <c r="I8" i="9"/>
  <c r="W7" i="9"/>
  <c r="V7" i="9"/>
  <c r="U7" i="9"/>
  <c r="T7" i="9"/>
  <c r="S7" i="9"/>
  <c r="R7" i="9"/>
  <c r="Q7" i="9"/>
  <c r="P7" i="9"/>
  <c r="L7" i="9"/>
  <c r="I7" i="9"/>
  <c r="E7" i="9"/>
  <c r="W5" i="9"/>
  <c r="V5" i="9"/>
  <c r="U5" i="9"/>
  <c r="T5" i="9"/>
  <c r="S5" i="9"/>
  <c r="R5" i="9"/>
  <c r="Q5" i="9"/>
  <c r="P5" i="9"/>
  <c r="O5" i="9"/>
  <c r="N5" i="9"/>
  <c r="M5" i="9"/>
  <c r="L5" i="9"/>
  <c r="K5" i="9"/>
  <c r="J5" i="9"/>
  <c r="I5" i="9"/>
  <c r="G5" i="9"/>
  <c r="F5" i="9"/>
  <c r="E5" i="9"/>
  <c r="D5" i="9"/>
  <c r="C5" i="9"/>
  <c r="W4" i="9"/>
  <c r="V4" i="9"/>
  <c r="U4" i="9"/>
  <c r="T4" i="9"/>
  <c r="S4" i="9"/>
  <c r="R4" i="9"/>
  <c r="Q4" i="9"/>
  <c r="P4" i="9"/>
  <c r="I4" i="9"/>
  <c r="W3" i="9"/>
  <c r="V3" i="9"/>
  <c r="U3" i="9"/>
  <c r="T3" i="9"/>
  <c r="S3" i="9"/>
  <c r="R3" i="9"/>
  <c r="Q3" i="9"/>
  <c r="P3" i="9"/>
  <c r="L3" i="9"/>
  <c r="I3" i="9"/>
  <c r="E3" i="9"/>
  <c r="J107" i="7"/>
  <c r="I107" i="7"/>
  <c r="H107" i="7"/>
  <c r="G107" i="7"/>
  <c r="J106" i="7"/>
  <c r="I106" i="7"/>
  <c r="H106" i="7"/>
  <c r="G106" i="7"/>
  <c r="J105" i="7"/>
  <c r="I105" i="7"/>
  <c r="H105" i="7"/>
  <c r="G105" i="7"/>
  <c r="J96" i="7"/>
  <c r="I96" i="7"/>
  <c r="H96" i="7"/>
  <c r="J95" i="7"/>
  <c r="I95" i="7"/>
  <c r="H95" i="7"/>
  <c r="J90" i="7"/>
  <c r="I90" i="7"/>
  <c r="H90" i="7"/>
  <c r="G90" i="7"/>
  <c r="J89" i="7"/>
  <c r="I89" i="7"/>
  <c r="H89" i="7"/>
  <c r="G89" i="7"/>
  <c r="J88" i="7"/>
  <c r="I88" i="7"/>
  <c r="H88" i="7"/>
  <c r="G88" i="7"/>
  <c r="J87" i="7"/>
  <c r="I87" i="7"/>
  <c r="H87" i="7"/>
  <c r="G87" i="7"/>
  <c r="J80" i="7"/>
  <c r="I80" i="7"/>
  <c r="H80" i="7"/>
  <c r="G80" i="7"/>
  <c r="J79" i="7"/>
  <c r="I79" i="7"/>
  <c r="H79" i="7"/>
  <c r="G79" i="7"/>
  <c r="J77" i="7"/>
  <c r="I77" i="7"/>
  <c r="H77" i="7"/>
  <c r="G77" i="7"/>
  <c r="J76" i="7"/>
  <c r="I76" i="7"/>
  <c r="H76" i="7"/>
  <c r="G76" i="7"/>
  <c r="J75" i="7"/>
  <c r="I75" i="7"/>
  <c r="H75" i="7"/>
  <c r="G75" i="7"/>
  <c r="J74" i="7"/>
  <c r="I74" i="7"/>
  <c r="H74" i="7"/>
  <c r="G74" i="7"/>
  <c r="J73" i="7"/>
  <c r="I73" i="7"/>
  <c r="H73" i="7"/>
  <c r="G73" i="7"/>
  <c r="J72" i="7"/>
  <c r="I72" i="7"/>
  <c r="H72" i="7"/>
  <c r="G72" i="7"/>
  <c r="J71" i="7"/>
  <c r="I71" i="7"/>
  <c r="H71" i="7"/>
  <c r="G71" i="7"/>
  <c r="J70" i="7"/>
  <c r="I70" i="7"/>
  <c r="H70" i="7"/>
  <c r="G70" i="7"/>
  <c r="J69" i="7"/>
  <c r="I69" i="7"/>
  <c r="H69" i="7"/>
  <c r="G69" i="7"/>
  <c r="J67" i="7"/>
  <c r="I67" i="7"/>
  <c r="H67" i="7"/>
  <c r="G67" i="7"/>
  <c r="J66" i="7"/>
  <c r="I66" i="7"/>
  <c r="H66" i="7"/>
  <c r="G66" i="7"/>
  <c r="J65" i="7"/>
  <c r="I65" i="7"/>
  <c r="H65" i="7"/>
  <c r="G65" i="7"/>
  <c r="J64" i="7"/>
  <c r="I64" i="7"/>
  <c r="H64" i="7"/>
  <c r="G64" i="7"/>
  <c r="J63" i="7"/>
  <c r="I63" i="7"/>
  <c r="H63" i="7"/>
  <c r="G63" i="7"/>
  <c r="J62" i="7"/>
  <c r="I62" i="7"/>
  <c r="H62" i="7"/>
  <c r="G62" i="7"/>
  <c r="J61" i="7"/>
  <c r="I61" i="7"/>
  <c r="H61" i="7"/>
  <c r="G61" i="7"/>
  <c r="J60" i="7"/>
  <c r="I60" i="7"/>
  <c r="H60" i="7"/>
  <c r="G60" i="7"/>
  <c r="J59" i="7"/>
  <c r="I59" i="7"/>
  <c r="H59" i="7"/>
  <c r="G59" i="7"/>
  <c r="J57" i="7"/>
  <c r="I57" i="7"/>
  <c r="H57" i="7"/>
  <c r="G57" i="7"/>
  <c r="F57" i="7"/>
  <c r="E57" i="7"/>
  <c r="J56" i="7"/>
  <c r="I56" i="7"/>
  <c r="H56" i="7"/>
  <c r="G56" i="7"/>
  <c r="F56" i="7"/>
  <c r="E56" i="7"/>
  <c r="J55" i="7"/>
  <c r="I55" i="7"/>
  <c r="H55" i="7"/>
  <c r="G55" i="7"/>
  <c r="F55" i="7"/>
  <c r="E55" i="7"/>
  <c r="J54" i="7"/>
  <c r="I54" i="7"/>
  <c r="H54" i="7"/>
  <c r="G54" i="7"/>
  <c r="J53" i="7"/>
  <c r="I53" i="7"/>
  <c r="H53" i="7"/>
  <c r="G53" i="7"/>
  <c r="I52" i="7"/>
  <c r="H52" i="7"/>
  <c r="G52" i="7"/>
  <c r="F52" i="7"/>
  <c r="J52" i="7" s="1"/>
  <c r="E52" i="7"/>
  <c r="J51" i="7"/>
  <c r="I51" i="7"/>
  <c r="H51" i="7"/>
  <c r="G51" i="7"/>
  <c r="J50" i="7"/>
  <c r="I50" i="7"/>
  <c r="H50" i="7"/>
  <c r="G50" i="7"/>
  <c r="J49" i="7"/>
  <c r="I49" i="7"/>
  <c r="H49" i="7"/>
  <c r="G49" i="7"/>
  <c r="J47" i="7"/>
  <c r="I47" i="7"/>
  <c r="H47" i="7"/>
  <c r="G47" i="7"/>
  <c r="J46" i="7"/>
  <c r="I46" i="7"/>
  <c r="H46" i="7"/>
  <c r="G46" i="7"/>
  <c r="J45" i="7"/>
  <c r="I45" i="7"/>
  <c r="H45" i="7"/>
  <c r="G45" i="7"/>
  <c r="J44" i="7"/>
  <c r="I44" i="7"/>
  <c r="H44" i="7"/>
  <c r="G44" i="7"/>
  <c r="J43" i="7"/>
  <c r="I43" i="7"/>
  <c r="H43" i="7"/>
  <c r="G43" i="7"/>
  <c r="I42" i="7"/>
  <c r="G42" i="7"/>
  <c r="F42" i="7"/>
  <c r="J42" i="7" s="1"/>
  <c r="E42" i="7"/>
  <c r="H42" i="7" s="1"/>
  <c r="J41" i="7"/>
  <c r="I41" i="7"/>
  <c r="H41" i="7"/>
  <c r="G41" i="7"/>
  <c r="J40" i="7"/>
  <c r="I40" i="7"/>
  <c r="H40" i="7"/>
  <c r="G40" i="7"/>
  <c r="J39" i="7"/>
  <c r="I39" i="7"/>
  <c r="H39" i="7"/>
  <c r="G39" i="7"/>
  <c r="J37" i="7"/>
  <c r="I37" i="7"/>
  <c r="H37" i="7"/>
  <c r="G37" i="7"/>
  <c r="J36" i="7"/>
  <c r="I36" i="7"/>
  <c r="H36" i="7"/>
  <c r="G36" i="7"/>
  <c r="J35" i="7"/>
  <c r="I35" i="7"/>
  <c r="H35" i="7"/>
  <c r="G35" i="7"/>
  <c r="J34" i="7"/>
  <c r="I34" i="7"/>
  <c r="H34" i="7"/>
  <c r="G34" i="7"/>
  <c r="J33" i="7"/>
  <c r="I33" i="7"/>
  <c r="H33" i="7"/>
  <c r="G33" i="7"/>
  <c r="J32" i="7"/>
  <c r="I32" i="7"/>
  <c r="H32" i="7"/>
  <c r="G32" i="7"/>
  <c r="J31" i="7"/>
  <c r="I31" i="7"/>
  <c r="H31" i="7"/>
  <c r="G31" i="7"/>
  <c r="J30" i="7"/>
  <c r="I30" i="7"/>
  <c r="H30" i="7"/>
  <c r="G30" i="7"/>
  <c r="J29" i="7"/>
  <c r="I29" i="7"/>
  <c r="H29" i="7"/>
  <c r="G29" i="7"/>
  <c r="J27" i="7"/>
  <c r="I27" i="7"/>
  <c r="H27" i="7"/>
  <c r="G27" i="7"/>
  <c r="J26" i="7"/>
  <c r="I26" i="7"/>
  <c r="H26" i="7"/>
  <c r="G26" i="7"/>
  <c r="J25" i="7"/>
  <c r="I25" i="7"/>
  <c r="H25" i="7"/>
  <c r="G25" i="7"/>
  <c r="J24" i="7"/>
  <c r="I24" i="7"/>
  <c r="H24" i="7"/>
  <c r="G24" i="7"/>
  <c r="J23" i="7"/>
  <c r="I23" i="7"/>
  <c r="H23" i="7"/>
  <c r="G23" i="7"/>
  <c r="J22" i="7"/>
  <c r="I22" i="7"/>
  <c r="H22" i="7"/>
  <c r="G22" i="7"/>
  <c r="J21" i="7"/>
  <c r="I21" i="7"/>
  <c r="H21" i="7"/>
  <c r="G21" i="7"/>
  <c r="J20" i="7"/>
  <c r="I20" i="7"/>
  <c r="H20" i="7"/>
  <c r="G20" i="7"/>
  <c r="J19" i="7"/>
  <c r="I19" i="7"/>
  <c r="H19" i="7"/>
  <c r="G19" i="7"/>
  <c r="F17" i="7"/>
  <c r="E17" i="7"/>
  <c r="D17" i="7"/>
  <c r="C17" i="7"/>
  <c r="B17" i="7"/>
  <c r="J17" i="7" s="1"/>
  <c r="F16" i="7"/>
  <c r="E16" i="7"/>
  <c r="D16" i="7"/>
  <c r="C16" i="7"/>
  <c r="B16" i="7"/>
  <c r="I16" i="7" s="1"/>
  <c r="F15" i="7"/>
  <c r="E15" i="7"/>
  <c r="D15" i="7"/>
  <c r="C15" i="7"/>
  <c r="B15" i="7"/>
  <c r="J15" i="7" s="1"/>
  <c r="F14" i="7"/>
  <c r="E14" i="7"/>
  <c r="D14" i="7"/>
  <c r="C14" i="7"/>
  <c r="B14" i="7"/>
  <c r="I14" i="7" s="1"/>
  <c r="F13" i="7"/>
  <c r="E13" i="7"/>
  <c r="D13" i="7"/>
  <c r="C13" i="7"/>
  <c r="B13" i="7"/>
  <c r="J13" i="7" s="1"/>
  <c r="F12" i="7"/>
  <c r="E12" i="7"/>
  <c r="D12" i="7"/>
  <c r="C12" i="7"/>
  <c r="B12" i="7"/>
  <c r="I12" i="7" s="1"/>
  <c r="F11" i="7"/>
  <c r="E11" i="7"/>
  <c r="D11" i="7"/>
  <c r="C11" i="7"/>
  <c r="B11" i="7"/>
  <c r="J11" i="7" s="1"/>
  <c r="F10" i="7"/>
  <c r="E10" i="7"/>
  <c r="D10" i="7"/>
  <c r="C10" i="7"/>
  <c r="B10" i="7"/>
  <c r="I10" i="7" s="1"/>
  <c r="F9" i="7"/>
  <c r="E9" i="7"/>
  <c r="D9" i="7"/>
  <c r="C9" i="7"/>
  <c r="B9" i="7"/>
  <c r="J9" i="7" s="1"/>
  <c r="M27" i="12"/>
  <c r="L27" i="12"/>
  <c r="I26" i="12"/>
  <c r="M26" i="12" s="1"/>
  <c r="H26" i="12"/>
  <c r="L26" i="12" s="1"/>
  <c r="AF25" i="12"/>
  <c r="AD25" i="12"/>
  <c r="AC25" i="12"/>
  <c r="AA25" i="12"/>
  <c r="Z25" i="12"/>
  <c r="Y24" i="12"/>
  <c r="X24" i="12"/>
  <c r="S24" i="12"/>
  <c r="R24" i="12"/>
  <c r="AC23" i="12"/>
  <c r="Y23" i="12"/>
  <c r="X23" i="12"/>
  <c r="S23" i="12"/>
  <c r="R23" i="12"/>
  <c r="AF22" i="12"/>
  <c r="AE22" i="12"/>
  <c r="AD22" i="12"/>
  <c r="AC22" i="12"/>
  <c r="AB22" i="12"/>
  <c r="AA22" i="12"/>
  <c r="Z22" i="12"/>
  <c r="U22" i="12"/>
  <c r="T22" i="12"/>
  <c r="O22" i="12"/>
  <c r="N22" i="12"/>
  <c r="AE19" i="12"/>
  <c r="Y21" i="12"/>
  <c r="X21" i="12"/>
  <c r="S21" i="12"/>
  <c r="R21" i="12"/>
  <c r="Y20" i="12"/>
  <c r="X20" i="12"/>
  <c r="S20" i="12"/>
  <c r="R20" i="12"/>
  <c r="AC19" i="12"/>
  <c r="AA19" i="12"/>
  <c r="U19" i="12"/>
  <c r="Y19" i="12" s="1"/>
  <c r="O19" i="12"/>
  <c r="AF19" i="12"/>
  <c r="AD19" i="12"/>
  <c r="AB19" i="12"/>
  <c r="Z19" i="12"/>
  <c r="T19" i="12"/>
  <c r="X19" i="12" s="1"/>
  <c r="N19" i="12"/>
  <c r="AC18" i="12"/>
  <c r="M18" i="12"/>
  <c r="L18" i="12"/>
  <c r="AC17" i="12"/>
  <c r="M17" i="12"/>
  <c r="L17" i="12"/>
  <c r="AC16" i="12"/>
  <c r="M16" i="12"/>
  <c r="L16" i="12"/>
  <c r="AF15" i="12"/>
  <c r="AE15" i="12"/>
  <c r="AD15" i="12"/>
  <c r="AB15" i="12"/>
  <c r="AA15" i="12"/>
  <c r="AA13" i="12" s="1"/>
  <c r="Z15" i="12"/>
  <c r="I15" i="12"/>
  <c r="H15" i="12"/>
  <c r="M14" i="12"/>
  <c r="L14" i="12"/>
  <c r="I13" i="12"/>
  <c r="M13" i="12" s="1"/>
  <c r="AF13" i="12"/>
  <c r="AD13" i="12"/>
  <c r="AB13" i="12"/>
  <c r="Z13" i="12"/>
  <c r="H13" i="12"/>
  <c r="L13" i="12" s="1"/>
  <c r="M12" i="12"/>
  <c r="L12" i="12"/>
  <c r="G12" i="12"/>
  <c r="F12" i="12"/>
  <c r="M11" i="12"/>
  <c r="L11" i="12"/>
  <c r="G11" i="12"/>
  <c r="F11" i="12"/>
  <c r="AD10" i="12"/>
  <c r="AC10" i="12"/>
  <c r="AB10" i="12"/>
  <c r="AA10" i="12"/>
  <c r="Z10" i="12"/>
  <c r="I10" i="12"/>
  <c r="H10" i="12"/>
  <c r="C10" i="12"/>
  <c r="B10" i="12"/>
  <c r="AF9" i="12"/>
  <c r="AF8" i="12" s="1"/>
  <c r="AE9" i="12"/>
  <c r="AD9" i="12"/>
  <c r="AD8" i="12" s="1"/>
  <c r="AC9" i="12"/>
  <c r="AC8" i="12" s="1"/>
  <c r="AB9" i="12"/>
  <c r="AB8" i="12" s="1"/>
  <c r="AA9" i="12"/>
  <c r="AA8" i="12" s="1"/>
  <c r="Z9" i="12"/>
  <c r="Z8" i="12" s="1"/>
  <c r="I9" i="12"/>
  <c r="M9" i="12" s="1"/>
  <c r="H9" i="12"/>
  <c r="H8" i="12" s="1"/>
  <c r="L8" i="12" s="1"/>
  <c r="C9" i="12"/>
  <c r="G9" i="12" s="1"/>
  <c r="B9" i="12"/>
  <c r="F9" i="12" s="1"/>
  <c r="AE8" i="12"/>
  <c r="EU25" i="11"/>
  <c r="ET25" i="11"/>
  <c r="ES25" i="11"/>
  <c r="ER25" i="11"/>
  <c r="EQ25" i="11"/>
  <c r="EP25" i="11"/>
  <c r="EO25" i="11"/>
  <c r="EN25" i="11"/>
  <c r="EM25" i="11"/>
  <c r="EL25" i="11"/>
  <c r="EK25" i="11"/>
  <c r="EJ25" i="11"/>
  <c r="EI25" i="11"/>
  <c r="EH25" i="11"/>
  <c r="EG25" i="11"/>
  <c r="EF25" i="11"/>
  <c r="EE25" i="11"/>
  <c r="ED25" i="11"/>
  <c r="EC25" i="11"/>
  <c r="EB25" i="11"/>
  <c r="EA25" i="11"/>
  <c r="DZ25" i="11"/>
  <c r="DY25" i="11"/>
  <c r="DX25" i="11"/>
  <c r="DW25" i="11"/>
  <c r="DV25" i="11"/>
  <c r="DU25" i="11"/>
  <c r="DT25" i="11"/>
  <c r="DS25" i="11"/>
  <c r="DR25" i="11"/>
  <c r="DQ25" i="11"/>
  <c r="DP25" i="11"/>
  <c r="DO25" i="11"/>
  <c r="DN25" i="11"/>
  <c r="DM25" i="11"/>
  <c r="DL25" i="11"/>
  <c r="DK25" i="11"/>
  <c r="DJ25" i="11"/>
  <c r="DI25" i="11"/>
  <c r="DH25" i="11"/>
  <c r="DG25" i="11"/>
  <c r="DF25" i="11"/>
  <c r="DE25" i="11"/>
  <c r="DD25" i="11"/>
  <c r="DC25" i="11"/>
  <c r="DB25" i="11"/>
  <c r="DA25" i="11"/>
  <c r="CZ25" i="11"/>
  <c r="CY25" i="11"/>
  <c r="CX25" i="11"/>
  <c r="CW25" i="11"/>
  <c r="CV25" i="11"/>
  <c r="CU25" i="11"/>
  <c r="CT25" i="11"/>
  <c r="CS25" i="11"/>
  <c r="CR25" i="11"/>
  <c r="CQ25" i="11"/>
  <c r="CP25" i="11"/>
  <c r="CO25" i="11"/>
  <c r="CN25" i="11"/>
  <c r="CM25" i="11"/>
  <c r="CJ25" i="11"/>
  <c r="CH25" i="11"/>
  <c r="CG25" i="11"/>
  <c r="CE25" i="11"/>
  <c r="CB25" i="11"/>
  <c r="CA25" i="11"/>
  <c r="BZ25" i="11"/>
  <c r="BY25" i="11"/>
  <c r="BX25" i="11"/>
  <c r="BW25" i="11"/>
  <c r="BV25" i="11"/>
  <c r="BU25" i="11"/>
  <c r="BT25" i="11"/>
  <c r="BS25" i="11"/>
  <c r="BR25" i="11"/>
  <c r="BQ25" i="11"/>
  <c r="BP25" i="11"/>
  <c r="BO25" i="11"/>
  <c r="BN25" i="11"/>
  <c r="BM25" i="11"/>
  <c r="BL25" i="11"/>
  <c r="BK25" i="11"/>
  <c r="BJ25" i="11"/>
  <c r="BI25" i="11"/>
  <c r="BH25" i="11"/>
  <c r="BG25" i="11"/>
  <c r="BF25" i="11"/>
  <c r="BE25" i="11"/>
  <c r="BD25" i="11"/>
  <c r="BC25" i="11"/>
  <c r="BB25" i="11"/>
  <c r="BA25" i="11"/>
  <c r="AZ25" i="11"/>
  <c r="AY25" i="11"/>
  <c r="AX25" i="11"/>
  <c r="AW25" i="11"/>
  <c r="AV25" i="11"/>
  <c r="AU25" i="11"/>
  <c r="DB24" i="11"/>
  <c r="DA24" i="11"/>
  <c r="CZ24" i="11"/>
  <c r="CS24" i="11"/>
  <c r="CP24" i="11"/>
  <c r="CM24" i="11"/>
  <c r="CL24" i="11"/>
  <c r="CK24" i="11"/>
  <c r="CG24" i="11"/>
  <c r="CD24" i="11"/>
  <c r="CA24" i="11"/>
  <c r="BX24" i="11"/>
  <c r="BW24" i="11"/>
  <c r="BV24" i="11"/>
  <c r="BR24" i="11"/>
  <c r="BO24" i="11"/>
  <c r="BL24" i="11"/>
  <c r="BI24" i="11"/>
  <c r="BH24" i="11"/>
  <c r="BG24" i="11"/>
  <c r="AZ24" i="11"/>
  <c r="AW24" i="11"/>
  <c r="AT24" i="11"/>
  <c r="AS24" i="11"/>
  <c r="AR24" i="11"/>
  <c r="AQ24" i="11"/>
  <c r="AP24" i="11"/>
  <c r="AO24" i="11"/>
  <c r="AN24" i="11"/>
  <c r="AM24" i="11"/>
  <c r="AL24" i="11"/>
  <c r="AK24" i="11"/>
  <c r="AJ24" i="11"/>
  <c r="AI24" i="11"/>
  <c r="AH24" i="11"/>
  <c r="AE24" i="11"/>
  <c r="AB24" i="11"/>
  <c r="AA24" i="11"/>
  <c r="Z24" i="11"/>
  <c r="Y24" i="11"/>
  <c r="V24" i="11"/>
  <c r="S24" i="11"/>
  <c r="R24" i="11"/>
  <c r="Q24" i="11"/>
  <c r="P24" i="11"/>
  <c r="M24" i="11"/>
  <c r="J24" i="11"/>
  <c r="I24" i="11"/>
  <c r="H24" i="11"/>
  <c r="G24" i="11"/>
  <c r="D24" i="11"/>
  <c r="DB23" i="11"/>
  <c r="DA23" i="11"/>
  <c r="CZ23" i="11"/>
  <c r="CM23" i="11"/>
  <c r="CL23" i="11"/>
  <c r="CK23" i="11"/>
  <c r="CI23" i="11"/>
  <c r="CH23" i="11"/>
  <c r="CG23" i="11"/>
  <c r="CF23" i="11"/>
  <c r="CE23" i="11"/>
  <c r="CD23" i="11"/>
  <c r="CC23" i="11"/>
  <c r="CB23" i="11"/>
  <c r="CA23" i="11"/>
  <c r="BZ23" i="11"/>
  <c r="BY23" i="11"/>
  <c r="BX23" i="11"/>
  <c r="BW23" i="11"/>
  <c r="BV23" i="11"/>
  <c r="BR23" i="11"/>
  <c r="BQ23" i="11"/>
  <c r="BP23" i="11"/>
  <c r="BO23" i="11"/>
  <c r="BN23" i="11"/>
  <c r="BM23" i="11"/>
  <c r="BL23" i="11"/>
  <c r="BK23" i="11"/>
  <c r="BJ23" i="11"/>
  <c r="AZ23" i="11"/>
  <c r="AW23" i="11"/>
  <c r="AT23" i="11"/>
  <c r="AS23" i="11"/>
  <c r="AR23" i="11"/>
  <c r="AQ23" i="11"/>
  <c r="AP23" i="11"/>
  <c r="AO23" i="11"/>
  <c r="AN23" i="11"/>
  <c r="AM23" i="11"/>
  <c r="AL23" i="11"/>
  <c r="AK23" i="11"/>
  <c r="AJ23" i="11"/>
  <c r="AI23" i="11"/>
  <c r="AH23" i="11"/>
  <c r="AG23" i="11"/>
  <c r="AF23" i="11"/>
  <c r="AE23" i="11"/>
  <c r="AD23" i="11"/>
  <c r="AC23" i="11"/>
  <c r="AB23" i="11"/>
  <c r="AA23" i="11"/>
  <c r="Z23" i="11"/>
  <c r="Y23" i="11"/>
  <c r="X23" i="11"/>
  <c r="W23" i="11"/>
  <c r="V23" i="11"/>
  <c r="U23" i="11"/>
  <c r="T23" i="11"/>
  <c r="S23" i="11"/>
  <c r="R23" i="11"/>
  <c r="Q23" i="11"/>
  <c r="P23" i="11"/>
  <c r="O23" i="11"/>
  <c r="N23" i="11"/>
  <c r="M23" i="11"/>
  <c r="L23" i="11"/>
  <c r="K23" i="11"/>
  <c r="J23" i="11"/>
  <c r="I23" i="11"/>
  <c r="H23" i="11"/>
  <c r="G23" i="11"/>
  <c r="F23" i="11"/>
  <c r="E23" i="11"/>
  <c r="D23" i="11"/>
  <c r="C23" i="11"/>
  <c r="B23" i="11"/>
  <c r="EU22" i="11"/>
  <c r="ET22" i="11"/>
  <c r="ES22" i="11"/>
  <c r="EQ22" i="11"/>
  <c r="EP22" i="11"/>
  <c r="EO22" i="11"/>
  <c r="EN22" i="11"/>
  <c r="EM22" i="11"/>
  <c r="EL22" i="11"/>
  <c r="EK22" i="11"/>
  <c r="EJ22" i="11"/>
  <c r="EI22" i="11"/>
  <c r="EH22" i="11"/>
  <c r="EG22" i="11"/>
  <c r="EF22" i="11"/>
  <c r="EE22" i="11"/>
  <c r="ED22" i="11"/>
  <c r="DZ22" i="11"/>
  <c r="DY22" i="11"/>
  <c r="DX22" i="11"/>
  <c r="DW22" i="11"/>
  <c r="DV22" i="11"/>
  <c r="DU22" i="11"/>
  <c r="DT22" i="11"/>
  <c r="DS22" i="11"/>
  <c r="DR22" i="11"/>
  <c r="DQ22" i="11"/>
  <c r="DP22" i="11"/>
  <c r="DO22" i="11"/>
  <c r="DM22" i="11"/>
  <c r="DL22" i="11"/>
  <c r="DK22" i="11"/>
  <c r="DJ22" i="11"/>
  <c r="DI22" i="11"/>
  <c r="DH22" i="11"/>
  <c r="DG22" i="11"/>
  <c r="DF22" i="11"/>
  <c r="DE22" i="11"/>
  <c r="DD22" i="11"/>
  <c r="DC22" i="11"/>
  <c r="DB22" i="11"/>
  <c r="DA22" i="11"/>
  <c r="CZ22" i="11"/>
  <c r="CX22" i="11"/>
  <c r="CW22" i="11"/>
  <c r="CV22" i="11"/>
  <c r="CU22" i="11"/>
  <c r="CT22" i="11"/>
  <c r="CS22" i="11"/>
  <c r="CR22" i="11"/>
  <c r="CQ22" i="11"/>
  <c r="CP22" i="11"/>
  <c r="CO22" i="11"/>
  <c r="CN22" i="11"/>
  <c r="CM22" i="11"/>
  <c r="CL22" i="11"/>
  <c r="CK22" i="11"/>
  <c r="CI22" i="11"/>
  <c r="CH22" i="11"/>
  <c r="CG22" i="11"/>
  <c r="CF22" i="11"/>
  <c r="CE22" i="11"/>
  <c r="CD22" i="11"/>
  <c r="CC22" i="11"/>
  <c r="CB22" i="11"/>
  <c r="CA22" i="11"/>
  <c r="BZ22" i="11"/>
  <c r="BY22" i="11"/>
  <c r="BX22" i="11"/>
  <c r="BW22" i="11"/>
  <c r="BV22" i="11"/>
  <c r="BR22" i="11"/>
  <c r="BQ22" i="11"/>
  <c r="BP22" i="11"/>
  <c r="BO22" i="11"/>
  <c r="BN22" i="11"/>
  <c r="BM22" i="11"/>
  <c r="BL22" i="11"/>
  <c r="BK22" i="11"/>
  <c r="BJ22" i="11"/>
  <c r="BI22" i="11"/>
  <c r="BH22" i="11"/>
  <c r="BG22" i="11"/>
  <c r="BC22" i="11"/>
  <c r="BB22" i="11"/>
  <c r="BA22" i="11"/>
  <c r="AZ22" i="11"/>
  <c r="AY22" i="11"/>
  <c r="AX22" i="11"/>
  <c r="AW22" i="11"/>
  <c r="AV22" i="11"/>
  <c r="AU22" i="11"/>
  <c r="AT22" i="11"/>
  <c r="AS22" i="11"/>
  <c r="AR22" i="11"/>
  <c r="AQ22" i="11"/>
  <c r="AP22" i="11"/>
  <c r="AO22" i="11"/>
  <c r="AN22" i="11"/>
  <c r="AM22" i="11"/>
  <c r="AL22" i="11"/>
  <c r="AK22" i="11"/>
  <c r="AJ22" i="11"/>
  <c r="AI22" i="11"/>
  <c r="AH22" i="11"/>
  <c r="AG22" i="11"/>
  <c r="AF22" i="11"/>
  <c r="AE22" i="11"/>
  <c r="AD22" i="11"/>
  <c r="AC22" i="11"/>
  <c r="AB22" i="11"/>
  <c r="AA22" i="11"/>
  <c r="Z22" i="11"/>
  <c r="Y22" i="11"/>
  <c r="X22" i="11"/>
  <c r="W22" i="11"/>
  <c r="V22" i="11"/>
  <c r="U22" i="11"/>
  <c r="T22" i="11"/>
  <c r="S22" i="11"/>
  <c r="R22" i="11"/>
  <c r="Q22" i="11"/>
  <c r="P22" i="11"/>
  <c r="O22" i="11"/>
  <c r="N22" i="11"/>
  <c r="M22" i="11"/>
  <c r="L22" i="11"/>
  <c r="K22" i="11"/>
  <c r="J22" i="11"/>
  <c r="I22" i="11"/>
  <c r="H22" i="11"/>
  <c r="G22" i="11"/>
  <c r="F22" i="11"/>
  <c r="E22" i="11"/>
  <c r="D22" i="11"/>
  <c r="C22" i="11"/>
  <c r="B22" i="11"/>
  <c r="ET21" i="11"/>
  <c r="ES21" i="11"/>
  <c r="EF21" i="11"/>
  <c r="EE21" i="11"/>
  <c r="ED21" i="11"/>
  <c r="DT21" i="11"/>
  <c r="DQ21" i="11"/>
  <c r="DP21" i="11"/>
  <c r="DO21" i="11"/>
  <c r="DH21" i="11"/>
  <c r="DE21" i="11"/>
  <c r="DB21" i="11"/>
  <c r="DA21" i="11"/>
  <c r="CZ21" i="11"/>
  <c r="CS21" i="11"/>
  <c r="CP21" i="11"/>
  <c r="CM21" i="11"/>
  <c r="CL21" i="11"/>
  <c r="CK21" i="11"/>
  <c r="CD21" i="11"/>
  <c r="CA21" i="11"/>
  <c r="BX21" i="11"/>
  <c r="BW21" i="11"/>
  <c r="BV21" i="11"/>
  <c r="BO21" i="11"/>
  <c r="BL21" i="11"/>
  <c r="BI21" i="11"/>
  <c r="BH21" i="11"/>
  <c r="BG21" i="11"/>
  <c r="AZ21" i="11"/>
  <c r="AW21" i="11"/>
  <c r="AT21" i="11"/>
  <c r="AS21" i="11"/>
  <c r="AR21" i="11"/>
  <c r="AQ21" i="11"/>
  <c r="AP21" i="11"/>
  <c r="AO21" i="11"/>
  <c r="AN21" i="11"/>
  <c r="AM21" i="11"/>
  <c r="AL21" i="11"/>
  <c r="AK21" i="11"/>
  <c r="AJ21" i="11"/>
  <c r="AI21" i="11"/>
  <c r="AH21" i="11"/>
  <c r="AE21" i="11"/>
  <c r="AB21" i="11"/>
  <c r="AA21" i="11"/>
  <c r="Z21" i="11"/>
  <c r="Y21" i="11"/>
  <c r="V21" i="11"/>
  <c r="S21" i="11"/>
  <c r="R21" i="11"/>
  <c r="Q21" i="11"/>
  <c r="P21" i="11"/>
  <c r="M21" i="11"/>
  <c r="J21" i="11"/>
  <c r="I21" i="11"/>
  <c r="H21" i="11"/>
  <c r="G21" i="11"/>
  <c r="D21" i="11"/>
  <c r="ET20" i="11"/>
  <c r="ES20" i="11"/>
  <c r="EL20" i="11"/>
  <c r="EI20" i="11"/>
  <c r="EF20" i="11"/>
  <c r="EE20" i="11"/>
  <c r="ED20" i="11"/>
  <c r="DW20" i="11"/>
  <c r="DT20" i="11"/>
  <c r="DQ20" i="11"/>
  <c r="DP20" i="11"/>
  <c r="DO20" i="11"/>
  <c r="DH20" i="11"/>
  <c r="DE20" i="11"/>
  <c r="DB20" i="11"/>
  <c r="DA20" i="11"/>
  <c r="CZ20" i="11"/>
  <c r="CS20" i="11"/>
  <c r="CP20" i="11"/>
  <c r="CM20" i="11"/>
  <c r="CL20" i="11"/>
  <c r="CK20" i="11"/>
  <c r="CD20" i="11"/>
  <c r="CA20" i="11"/>
  <c r="BX20" i="11"/>
  <c r="BW20" i="11"/>
  <c r="BV20" i="11"/>
  <c r="BO20" i="11"/>
  <c r="BL20" i="11"/>
  <c r="BI20" i="11"/>
  <c r="BH20" i="11"/>
  <c r="BG20" i="11"/>
  <c r="AZ20" i="11"/>
  <c r="AW20" i="11"/>
  <c r="AT20" i="11"/>
  <c r="AS20" i="11"/>
  <c r="AR20" i="11"/>
  <c r="AQ20" i="11"/>
  <c r="AP20" i="11"/>
  <c r="AO20" i="11"/>
  <c r="AN20" i="11"/>
  <c r="AM20" i="11"/>
  <c r="AL20" i="11"/>
  <c r="AK20" i="11"/>
  <c r="AJ20" i="11"/>
  <c r="AI20" i="11"/>
  <c r="AH20" i="11"/>
  <c r="AE20" i="11"/>
  <c r="AB20" i="11"/>
  <c r="AA20" i="11"/>
  <c r="Z20" i="11"/>
  <c r="Y20" i="11"/>
  <c r="V20" i="11"/>
  <c r="S20" i="11"/>
  <c r="R20" i="11"/>
  <c r="Q20" i="11"/>
  <c r="P20" i="11"/>
  <c r="M20" i="11"/>
  <c r="J20" i="11"/>
  <c r="I20" i="11"/>
  <c r="H20" i="11"/>
  <c r="G20" i="11"/>
  <c r="D20" i="11"/>
  <c r="EU19" i="11"/>
  <c r="ET19" i="11"/>
  <c r="ES19" i="11"/>
  <c r="EL19" i="11"/>
  <c r="EK19" i="11"/>
  <c r="EJ19" i="11"/>
  <c r="EI19" i="11"/>
  <c r="EH19" i="11"/>
  <c r="EG19" i="11"/>
  <c r="EF19" i="11"/>
  <c r="EE19" i="11"/>
  <c r="ED19" i="11"/>
  <c r="EB19" i="11"/>
  <c r="EA19" i="11"/>
  <c r="DW19" i="11"/>
  <c r="DV19" i="11"/>
  <c r="DU19" i="11"/>
  <c r="DT19" i="11"/>
  <c r="DS19" i="11"/>
  <c r="DR19" i="11"/>
  <c r="DQ19" i="11"/>
  <c r="DP19" i="11"/>
  <c r="DO19" i="11"/>
  <c r="DH19" i="11"/>
  <c r="DG19" i="11"/>
  <c r="DF19" i="11"/>
  <c r="DE19" i="11"/>
  <c r="DD19" i="11"/>
  <c r="DC19" i="11"/>
  <c r="DB19" i="11"/>
  <c r="DA19" i="11"/>
  <c r="CZ19" i="11"/>
  <c r="CS19" i="11"/>
  <c r="CR19" i="11"/>
  <c r="CQ19" i="11"/>
  <c r="CP19" i="11"/>
  <c r="CO19" i="11"/>
  <c r="CN19" i="11"/>
  <c r="CM19" i="11"/>
  <c r="CL19" i="11"/>
  <c r="CK19" i="11"/>
  <c r="CI19" i="11"/>
  <c r="CH19" i="11"/>
  <c r="CF19" i="11"/>
  <c r="CE19" i="11"/>
  <c r="CD19" i="11"/>
  <c r="CC19" i="11"/>
  <c r="CB19" i="11"/>
  <c r="CA19" i="11"/>
  <c r="BZ19" i="11"/>
  <c r="BY19" i="11"/>
  <c r="BX19" i="11"/>
  <c r="BW19" i="11"/>
  <c r="BV19" i="11"/>
  <c r="BO19" i="11"/>
  <c r="BN19" i="11"/>
  <c r="BM19" i="11"/>
  <c r="BL19" i="11"/>
  <c r="BK19" i="11"/>
  <c r="BJ19" i="11"/>
  <c r="BI19" i="11"/>
  <c r="BH19" i="11"/>
  <c r="BG19" i="11"/>
  <c r="AZ19" i="11"/>
  <c r="AY19" i="11"/>
  <c r="AX19" i="11"/>
  <c r="AW19" i="11"/>
  <c r="AV19" i="11"/>
  <c r="AU19" i="11"/>
  <c r="AT19" i="11"/>
  <c r="AS19" i="11"/>
  <c r="AR19" i="11"/>
  <c r="AQ19" i="11"/>
  <c r="AP19" i="11"/>
  <c r="AO19" i="11"/>
  <c r="AN19" i="11"/>
  <c r="AM19" i="11"/>
  <c r="AL19" i="11"/>
  <c r="AK19" i="11"/>
  <c r="AJ19" i="11"/>
  <c r="AI19" i="11"/>
  <c r="AH19" i="11"/>
  <c r="AG19" i="11"/>
  <c r="AF19" i="11"/>
  <c r="AE19" i="11"/>
  <c r="AD19" i="11"/>
  <c r="AC19" i="11"/>
  <c r="AB19" i="11"/>
  <c r="AA19" i="11"/>
  <c r="Z19" i="11"/>
  <c r="Y19" i="11"/>
  <c r="X19" i="11"/>
  <c r="W19" i="11"/>
  <c r="V19" i="11"/>
  <c r="U19" i="11"/>
  <c r="T19" i="11"/>
  <c r="S19" i="11"/>
  <c r="R19" i="11"/>
  <c r="Q19" i="11"/>
  <c r="P19" i="11"/>
  <c r="O19" i="11"/>
  <c r="N19" i="11"/>
  <c r="M19" i="11"/>
  <c r="L19" i="11"/>
  <c r="K19" i="11"/>
  <c r="J19" i="11"/>
  <c r="I19" i="11"/>
  <c r="H19" i="11"/>
  <c r="G19" i="11"/>
  <c r="F19" i="11"/>
  <c r="E19" i="11"/>
  <c r="D19" i="11"/>
  <c r="C19" i="11"/>
  <c r="B19" i="11"/>
  <c r="EU18" i="11"/>
  <c r="ET18" i="11"/>
  <c r="ES18" i="11"/>
  <c r="EQ18" i="11"/>
  <c r="EP18" i="11"/>
  <c r="EL18" i="11"/>
  <c r="EK18" i="11"/>
  <c r="EJ18" i="11"/>
  <c r="EI18" i="11"/>
  <c r="EH18" i="11"/>
  <c r="EG18" i="11"/>
  <c r="EF18" i="11"/>
  <c r="EE18" i="11"/>
  <c r="ED18" i="11"/>
  <c r="DW18" i="11"/>
  <c r="DV18" i="11"/>
  <c r="DU18" i="11"/>
  <c r="DT18" i="11"/>
  <c r="DS18" i="11"/>
  <c r="DR18" i="11"/>
  <c r="DQ18" i="11"/>
  <c r="DP18" i="11"/>
  <c r="DO18" i="11"/>
  <c r="DH18" i="11"/>
  <c r="DG18" i="11"/>
  <c r="DF18" i="11"/>
  <c r="DE18" i="11"/>
  <c r="DD18" i="11"/>
  <c r="DC18" i="11"/>
  <c r="DB18" i="11"/>
  <c r="DA18" i="11"/>
  <c r="CZ18" i="11"/>
  <c r="CS18" i="11"/>
  <c r="CR18" i="11"/>
  <c r="CQ18" i="11"/>
  <c r="CP18" i="11"/>
  <c r="CO18" i="11"/>
  <c r="CN18" i="11"/>
  <c r="CM18" i="11"/>
  <c r="CL18" i="11"/>
  <c r="CK18" i="11"/>
  <c r="CI18" i="11"/>
  <c r="CH18" i="11"/>
  <c r="CG18" i="11"/>
  <c r="CF18" i="11"/>
  <c r="CE18" i="11"/>
  <c r="CD18" i="11"/>
  <c r="CC18" i="11"/>
  <c r="CB18" i="11"/>
  <c r="CA18" i="11"/>
  <c r="BZ18" i="11"/>
  <c r="BY18" i="11"/>
  <c r="BX18" i="11"/>
  <c r="BW18" i="11"/>
  <c r="BV18" i="11"/>
  <c r="BQ18" i="11"/>
  <c r="BO18" i="11"/>
  <c r="BN18" i="11"/>
  <c r="BM18" i="11"/>
  <c r="BL18" i="11"/>
  <c r="BK18" i="11"/>
  <c r="BJ18" i="11"/>
  <c r="BI18" i="11"/>
  <c r="BH18" i="11"/>
  <c r="BG18" i="11"/>
  <c r="BB18" i="11"/>
  <c r="AZ18" i="11"/>
  <c r="AY18" i="11"/>
  <c r="AX18" i="11"/>
  <c r="AW18" i="11"/>
  <c r="AV18" i="11"/>
  <c r="AU18" i="11"/>
  <c r="AT18" i="11"/>
  <c r="AS18" i="11"/>
  <c r="AR18" i="11"/>
  <c r="AQ18" i="11"/>
  <c r="AP18" i="11"/>
  <c r="AO18" i="11"/>
  <c r="AN18" i="11"/>
  <c r="AM18" i="11"/>
  <c r="AL18" i="11"/>
  <c r="AK18" i="11"/>
  <c r="AJ18" i="11"/>
  <c r="AI18" i="11"/>
  <c r="AH18" i="11"/>
  <c r="AG18" i="11"/>
  <c r="AF18" i="11"/>
  <c r="AE18" i="11"/>
  <c r="AD18" i="11"/>
  <c r="AC18" i="11"/>
  <c r="AB18" i="11"/>
  <c r="AA18" i="11"/>
  <c r="Z18" i="11"/>
  <c r="Y18" i="11"/>
  <c r="X18" i="11"/>
  <c r="W18" i="11"/>
  <c r="V18" i="11"/>
  <c r="U18" i="11"/>
  <c r="T18" i="11"/>
  <c r="S18" i="11"/>
  <c r="R18" i="11"/>
  <c r="Q18" i="11"/>
  <c r="P18" i="11"/>
  <c r="O18" i="11"/>
  <c r="N18" i="11"/>
  <c r="M18" i="11"/>
  <c r="L18" i="11"/>
  <c r="K18" i="11"/>
  <c r="J18" i="11"/>
  <c r="I18" i="11"/>
  <c r="H18" i="11"/>
  <c r="G18" i="11"/>
  <c r="F18" i="11"/>
  <c r="E18" i="11"/>
  <c r="D18" i="11"/>
  <c r="C18" i="11"/>
  <c r="B18" i="11"/>
  <c r="EU17" i="11"/>
  <c r="ET17" i="11"/>
  <c r="ES17" i="11"/>
  <c r="EO17" i="11"/>
  <c r="EL17" i="11"/>
  <c r="EI17" i="11"/>
  <c r="EF17" i="11"/>
  <c r="EE17" i="11"/>
  <c r="ED17" i="11"/>
  <c r="DZ17" i="11"/>
  <c r="DW17" i="11"/>
  <c r="DT17" i="11"/>
  <c r="DQ17" i="11"/>
  <c r="DP17" i="11"/>
  <c r="DO17" i="11"/>
  <c r="DK17" i="11"/>
  <c r="DH17" i="11"/>
  <c r="DE17" i="11"/>
  <c r="DB17" i="11"/>
  <c r="DA17" i="11"/>
  <c r="CZ17" i="11"/>
  <c r="CV17" i="11"/>
  <c r="CS17" i="11"/>
  <c r="CP17" i="11"/>
  <c r="CM17" i="11"/>
  <c r="CL17" i="11"/>
  <c r="CK17" i="11"/>
  <c r="CG17" i="11"/>
  <c r="CD17" i="11"/>
  <c r="CA17" i="11"/>
  <c r="BX17" i="11"/>
  <c r="BW17" i="11"/>
  <c r="BV17" i="11"/>
  <c r="BR17" i="11"/>
  <c r="BO17" i="11"/>
  <c r="BL17" i="11"/>
  <c r="BI17" i="11"/>
  <c r="BH17" i="11"/>
  <c r="BG17" i="11"/>
  <c r="BC17" i="11"/>
  <c r="AZ17" i="11"/>
  <c r="AW17" i="11"/>
  <c r="AT17" i="11"/>
  <c r="AS17" i="11"/>
  <c r="AR17" i="11"/>
  <c r="AQ17" i="11"/>
  <c r="AP17" i="11"/>
  <c r="AO17" i="11"/>
  <c r="AN17" i="11"/>
  <c r="AM17" i="11"/>
  <c r="AL17" i="11"/>
  <c r="AK17" i="11"/>
  <c r="AJ17" i="11"/>
  <c r="AI17" i="11"/>
  <c r="AH17" i="11"/>
  <c r="AE17" i="11"/>
  <c r="AB17" i="11"/>
  <c r="AA17" i="11"/>
  <c r="Z17" i="11"/>
  <c r="Y17" i="11"/>
  <c r="V17" i="11"/>
  <c r="S17" i="11"/>
  <c r="R17" i="11"/>
  <c r="Q17" i="11"/>
  <c r="P17" i="11"/>
  <c r="M17" i="11"/>
  <c r="J17" i="11"/>
  <c r="I17" i="11"/>
  <c r="H17" i="11"/>
  <c r="G17" i="11"/>
  <c r="D17" i="11"/>
  <c r="EU16" i="11"/>
  <c r="ET16" i="11"/>
  <c r="ES16" i="11"/>
  <c r="EO16" i="11"/>
  <c r="EL16" i="11"/>
  <c r="EI16" i="11"/>
  <c r="EF16" i="11"/>
  <c r="EE16" i="11"/>
  <c r="ED16" i="11"/>
  <c r="DZ16" i="11"/>
  <c r="DW16" i="11"/>
  <c r="DT16" i="11"/>
  <c r="DQ16" i="11"/>
  <c r="DP16" i="11"/>
  <c r="DO16" i="11"/>
  <c r="DK16" i="11"/>
  <c r="DH16" i="11"/>
  <c r="DE16" i="11"/>
  <c r="DB16" i="11"/>
  <c r="DA16" i="11"/>
  <c r="CZ16" i="11"/>
  <c r="CV16" i="11"/>
  <c r="CS16" i="11"/>
  <c r="CP16" i="11"/>
  <c r="CM16" i="11"/>
  <c r="CL16" i="11"/>
  <c r="CK16" i="11"/>
  <c r="CG16" i="11"/>
  <c r="CD16" i="11"/>
  <c r="CA16" i="11"/>
  <c r="BX16" i="11"/>
  <c r="BW16" i="11"/>
  <c r="BV16" i="11"/>
  <c r="BR16" i="11"/>
  <c r="BO16" i="11"/>
  <c r="BL16" i="11"/>
  <c r="BI16" i="11"/>
  <c r="BH16" i="11"/>
  <c r="BG16" i="11"/>
  <c r="BC16" i="11"/>
  <c r="AZ16" i="11"/>
  <c r="AW16" i="11"/>
  <c r="AT16" i="11"/>
  <c r="AS16" i="11"/>
  <c r="AR16" i="11"/>
  <c r="AQ16" i="11"/>
  <c r="AP16" i="11"/>
  <c r="AO16" i="11"/>
  <c r="AN16" i="11"/>
  <c r="AM16" i="11"/>
  <c r="AL16" i="11"/>
  <c r="AK16" i="11"/>
  <c r="AJ16" i="11"/>
  <c r="AI16" i="11"/>
  <c r="AH16" i="11"/>
  <c r="AE16" i="11"/>
  <c r="AB16" i="11"/>
  <c r="AA16" i="11"/>
  <c r="Z16" i="11"/>
  <c r="Y16" i="11"/>
  <c r="V16" i="11"/>
  <c r="S16" i="11"/>
  <c r="R16" i="11"/>
  <c r="Q16" i="11"/>
  <c r="P16" i="11"/>
  <c r="M16" i="11"/>
  <c r="J16" i="11"/>
  <c r="I16" i="11"/>
  <c r="H16" i="11"/>
  <c r="G16" i="11"/>
  <c r="D16" i="11"/>
  <c r="EU15" i="11"/>
  <c r="ET15" i="11"/>
  <c r="ES15" i="11"/>
  <c r="EO15" i="11"/>
  <c r="EL15" i="11"/>
  <c r="EI15" i="11"/>
  <c r="EF15" i="11"/>
  <c r="EE15" i="11"/>
  <c r="ED15" i="11"/>
  <c r="DZ15" i="11"/>
  <c r="DW15" i="11"/>
  <c r="DT15" i="11"/>
  <c r="DQ15" i="11"/>
  <c r="DP15" i="11"/>
  <c r="DO15" i="11"/>
  <c r="DK15" i="11"/>
  <c r="DH15" i="11"/>
  <c r="DE15" i="11"/>
  <c r="DB15" i="11"/>
  <c r="DA15" i="11"/>
  <c r="CZ15" i="11"/>
  <c r="CV15" i="11"/>
  <c r="CS15" i="11"/>
  <c r="CP15" i="11"/>
  <c r="CM15" i="11"/>
  <c r="CL15" i="11"/>
  <c r="CK15" i="11"/>
  <c r="CG15" i="11"/>
  <c r="CD15" i="11"/>
  <c r="CA15" i="11"/>
  <c r="BX15" i="11"/>
  <c r="BW15" i="11"/>
  <c r="BV15" i="11"/>
  <c r="BR15" i="11"/>
  <c r="BO15" i="11"/>
  <c r="BL15" i="11"/>
  <c r="BC15" i="11"/>
  <c r="AW15" i="11"/>
  <c r="AT15" i="11"/>
  <c r="AS15" i="11"/>
  <c r="AR15" i="11"/>
  <c r="AQ15" i="11"/>
  <c r="AP15" i="11"/>
  <c r="AO15" i="11"/>
  <c r="AN15" i="11"/>
  <c r="AM15" i="11"/>
  <c r="AL15" i="11"/>
  <c r="AK15" i="11"/>
  <c r="AJ15" i="11"/>
  <c r="AI15" i="11"/>
  <c r="AH15" i="11"/>
  <c r="AE15" i="11"/>
  <c r="AB15" i="11"/>
  <c r="AA15" i="11"/>
  <c r="Z15" i="11"/>
  <c r="Y15" i="11"/>
  <c r="V15" i="11"/>
  <c r="S15" i="11"/>
  <c r="R15" i="11"/>
  <c r="Q15" i="11"/>
  <c r="P15" i="11"/>
  <c r="M15" i="11"/>
  <c r="J15" i="11"/>
  <c r="I15" i="11"/>
  <c r="H15" i="11"/>
  <c r="G15" i="11"/>
  <c r="D15" i="11"/>
  <c r="EU14" i="11"/>
  <c r="ET14" i="11"/>
  <c r="ES14" i="11"/>
  <c r="EO14" i="11"/>
  <c r="EN14" i="11"/>
  <c r="EM14" i="11"/>
  <c r="EL14" i="11"/>
  <c r="EK14" i="11"/>
  <c r="EJ14" i="11"/>
  <c r="EI14" i="11"/>
  <c r="EH14" i="11"/>
  <c r="EG14" i="11"/>
  <c r="EF14" i="11"/>
  <c r="EE14" i="11"/>
  <c r="ED14" i="11"/>
  <c r="DZ14" i="11"/>
  <c r="DY14" i="11"/>
  <c r="DX14" i="11"/>
  <c r="DW14" i="11"/>
  <c r="DV14" i="11"/>
  <c r="DU14" i="11"/>
  <c r="DT14" i="11"/>
  <c r="DS14" i="11"/>
  <c r="DR14" i="11"/>
  <c r="DQ14" i="11"/>
  <c r="DP14" i="11"/>
  <c r="DO14" i="11"/>
  <c r="DK14" i="11"/>
  <c r="DJ14" i="11"/>
  <c r="DI14" i="11"/>
  <c r="DH14" i="11"/>
  <c r="DG14" i="11"/>
  <c r="DF14" i="11"/>
  <c r="DE14" i="11"/>
  <c r="DD14" i="11"/>
  <c r="DC14" i="11"/>
  <c r="DB14" i="11"/>
  <c r="DA14" i="11"/>
  <c r="CZ14" i="11"/>
  <c r="CV14" i="11"/>
  <c r="CU14" i="11"/>
  <c r="CT14" i="11"/>
  <c r="CS14" i="11"/>
  <c r="CR14" i="11"/>
  <c r="CQ14" i="11"/>
  <c r="CP14" i="11"/>
  <c r="CO14" i="11"/>
  <c r="CN14" i="11"/>
  <c r="CM14" i="11"/>
  <c r="CL14" i="11"/>
  <c r="CK14" i="11"/>
  <c r="CI14" i="11"/>
  <c r="CH14" i="11"/>
  <c r="CG14" i="11"/>
  <c r="CF14" i="11"/>
  <c r="CE14" i="11"/>
  <c r="CD14" i="11"/>
  <c r="CC14" i="11"/>
  <c r="CB14" i="11"/>
  <c r="CA14" i="11"/>
  <c r="BZ14" i="11"/>
  <c r="BY14" i="11"/>
  <c r="BX14" i="11"/>
  <c r="BW14" i="11"/>
  <c r="BV14" i="11"/>
  <c r="BR14" i="11"/>
  <c r="BQ14" i="11"/>
  <c r="BP14" i="11"/>
  <c r="BO14" i="11"/>
  <c r="BN14" i="11"/>
  <c r="BM14" i="11"/>
  <c r="BL14" i="11"/>
  <c r="BK14" i="11"/>
  <c r="BJ14" i="11"/>
  <c r="BI14" i="11"/>
  <c r="BH14" i="11"/>
  <c r="BG14" i="11"/>
  <c r="BC14" i="11"/>
  <c r="BB14" i="11"/>
  <c r="BA14" i="11"/>
  <c r="AZ14" i="11"/>
  <c r="AY14" i="11"/>
  <c r="AX14" i="11"/>
  <c r="AW14" i="11"/>
  <c r="AV14" i="11"/>
  <c r="AU14" i="11"/>
  <c r="AT14" i="11"/>
  <c r="AS14" i="11"/>
  <c r="AR14" i="11"/>
  <c r="AQ14" i="11"/>
  <c r="AP14" i="11"/>
  <c r="AO14" i="11"/>
  <c r="AN14" i="11"/>
  <c r="AM14" i="11"/>
  <c r="AL14" i="11"/>
  <c r="AK14" i="11"/>
  <c r="AJ14" i="11"/>
  <c r="AI14" i="11"/>
  <c r="AH14" i="11"/>
  <c r="AG14" i="11"/>
  <c r="AF14" i="11"/>
  <c r="AE14" i="11"/>
  <c r="AD14" i="11"/>
  <c r="AC14" i="11"/>
  <c r="AB14" i="11"/>
  <c r="AA14" i="11"/>
  <c r="Z14" i="11"/>
  <c r="Y14" i="11"/>
  <c r="X14" i="11"/>
  <c r="W14" i="11"/>
  <c r="V14" i="11"/>
  <c r="U14" i="11"/>
  <c r="T14" i="11"/>
  <c r="S14" i="11"/>
  <c r="R14" i="11"/>
  <c r="Q14" i="11"/>
  <c r="P14" i="11"/>
  <c r="O14" i="11"/>
  <c r="N14" i="11"/>
  <c r="M14" i="11"/>
  <c r="L14" i="11"/>
  <c r="K14" i="11"/>
  <c r="J14" i="11"/>
  <c r="I14" i="11"/>
  <c r="H14" i="11"/>
  <c r="G14" i="11"/>
  <c r="F14" i="11"/>
  <c r="E14" i="11"/>
  <c r="D14" i="11"/>
  <c r="C14" i="11"/>
  <c r="B14" i="11"/>
  <c r="EU13" i="11"/>
  <c r="ET13" i="11"/>
  <c r="ES13" i="11"/>
  <c r="EQ13" i="11"/>
  <c r="EP13" i="11"/>
  <c r="EO13" i="11"/>
  <c r="EN13" i="11"/>
  <c r="EM13" i="11"/>
  <c r="EL13" i="11"/>
  <c r="EK13" i="11"/>
  <c r="EJ13" i="11"/>
  <c r="EI13" i="11"/>
  <c r="EH13" i="11"/>
  <c r="EG13" i="11"/>
  <c r="EF13" i="11"/>
  <c r="EE13" i="11"/>
  <c r="ED13" i="11"/>
  <c r="DZ13" i="11"/>
  <c r="DY13" i="11"/>
  <c r="DX13" i="11"/>
  <c r="DW13" i="11"/>
  <c r="DV13" i="11"/>
  <c r="DU13" i="11"/>
  <c r="DT13" i="11"/>
  <c r="DS13" i="11"/>
  <c r="DR13" i="11"/>
  <c r="DQ13" i="11"/>
  <c r="DP13" i="11"/>
  <c r="DO13" i="11"/>
  <c r="DK13" i="11"/>
  <c r="DJ13" i="11"/>
  <c r="DI13" i="11"/>
  <c r="DH13" i="11"/>
  <c r="DG13" i="11"/>
  <c r="DF13" i="11"/>
  <c r="DE13" i="11"/>
  <c r="DD13" i="11"/>
  <c r="DC13" i="11"/>
  <c r="DB13" i="11"/>
  <c r="DA13" i="11"/>
  <c r="CZ13" i="11"/>
  <c r="CV13" i="11"/>
  <c r="CU13" i="11"/>
  <c r="CT13" i="11"/>
  <c r="CS13" i="11"/>
  <c r="CR13" i="11"/>
  <c r="CQ13" i="11"/>
  <c r="CP13" i="11"/>
  <c r="CO13" i="11"/>
  <c r="CN13" i="11"/>
  <c r="CM13" i="11"/>
  <c r="CL13" i="11"/>
  <c r="CK13" i="11"/>
  <c r="CI13" i="11"/>
  <c r="CH13" i="11"/>
  <c r="CG13" i="11"/>
  <c r="CF13" i="11"/>
  <c r="CE13" i="11"/>
  <c r="CD13" i="11"/>
  <c r="CC13" i="11"/>
  <c r="CB13" i="11"/>
  <c r="CA13" i="11"/>
  <c r="BZ13" i="11"/>
  <c r="BY13" i="11"/>
  <c r="BX13" i="11"/>
  <c r="BW13" i="11"/>
  <c r="BV13" i="11"/>
  <c r="BR13" i="11"/>
  <c r="BQ13" i="11"/>
  <c r="BP13" i="11"/>
  <c r="BO13" i="11"/>
  <c r="BN13" i="11"/>
  <c r="BM13" i="11"/>
  <c r="BL13" i="11"/>
  <c r="BK13" i="11"/>
  <c r="BJ13" i="11"/>
  <c r="BI13" i="11"/>
  <c r="BH13" i="11"/>
  <c r="BG13" i="11"/>
  <c r="BC13" i="11"/>
  <c r="BB13" i="11"/>
  <c r="BA13" i="11"/>
  <c r="AZ13" i="11"/>
  <c r="AY13" i="11"/>
  <c r="AX13" i="11"/>
  <c r="AW13" i="11"/>
  <c r="AV13" i="11"/>
  <c r="AU13" i="11"/>
  <c r="AT13" i="11"/>
  <c r="AS13" i="11"/>
  <c r="AR13" i="11"/>
  <c r="AQ13" i="11"/>
  <c r="AP13" i="11"/>
  <c r="AO13" i="11"/>
  <c r="AN13" i="11"/>
  <c r="AM13" i="11"/>
  <c r="AL13" i="11"/>
  <c r="AK13" i="11"/>
  <c r="AJ13" i="11"/>
  <c r="AI13" i="11"/>
  <c r="AH13" i="11"/>
  <c r="AG13" i="11"/>
  <c r="AF13" i="11"/>
  <c r="AE13" i="11"/>
  <c r="AD13" i="11"/>
  <c r="AC13" i="11"/>
  <c r="AB13" i="11"/>
  <c r="AA13" i="11"/>
  <c r="Z13" i="11"/>
  <c r="Y13" i="11"/>
  <c r="X13" i="11"/>
  <c r="W13" i="11"/>
  <c r="V13" i="11"/>
  <c r="U13" i="11"/>
  <c r="T13" i="11"/>
  <c r="S13" i="11"/>
  <c r="R13" i="11"/>
  <c r="Q13" i="11"/>
  <c r="P13" i="11"/>
  <c r="O13" i="11"/>
  <c r="N13" i="11"/>
  <c r="M13" i="11"/>
  <c r="L13" i="11"/>
  <c r="K13" i="11"/>
  <c r="J13" i="11"/>
  <c r="I13" i="11"/>
  <c r="H13" i="11"/>
  <c r="G13" i="11"/>
  <c r="F13" i="11"/>
  <c r="E13" i="11"/>
  <c r="D13" i="11"/>
  <c r="C13" i="11"/>
  <c r="B13" i="11"/>
  <c r="AW12" i="11"/>
  <c r="AT12" i="11"/>
  <c r="AS12" i="11"/>
  <c r="AR12" i="11"/>
  <c r="AQ12" i="11"/>
  <c r="AP12" i="11"/>
  <c r="AO12" i="11"/>
  <c r="AN12" i="11"/>
  <c r="AM12" i="11"/>
  <c r="AL12" i="11"/>
  <c r="AK12" i="11"/>
  <c r="AJ12" i="11"/>
  <c r="AI12" i="11"/>
  <c r="AH12" i="11"/>
  <c r="AE12" i="11"/>
  <c r="AB12" i="11"/>
  <c r="AA12" i="11"/>
  <c r="Z12" i="11"/>
  <c r="Y12" i="11"/>
  <c r="V12" i="11"/>
  <c r="S12" i="11"/>
  <c r="R12" i="11"/>
  <c r="Q12" i="11"/>
  <c r="P12" i="11"/>
  <c r="M12" i="11"/>
  <c r="J12" i="11"/>
  <c r="I12" i="11"/>
  <c r="H12" i="11"/>
  <c r="G12" i="11"/>
  <c r="D12" i="11"/>
  <c r="EU11" i="11"/>
  <c r="ET11" i="11"/>
  <c r="ES11" i="11"/>
  <c r="EI11" i="11"/>
  <c r="EF11" i="11"/>
  <c r="EE11" i="11"/>
  <c r="ED11" i="11"/>
  <c r="DW11" i="11"/>
  <c r="DT11" i="11"/>
  <c r="DQ11" i="11"/>
  <c r="DP11" i="11"/>
  <c r="DO11" i="11"/>
  <c r="DK11" i="11"/>
  <c r="DH11" i="11"/>
  <c r="DE11" i="11"/>
  <c r="DB11" i="11"/>
  <c r="DA11" i="11"/>
  <c r="CZ11" i="11"/>
  <c r="CV11" i="11"/>
  <c r="CS11" i="11"/>
  <c r="CP11" i="11"/>
  <c r="CM11" i="11"/>
  <c r="CL11" i="11"/>
  <c r="CK11" i="11"/>
  <c r="CG11" i="11"/>
  <c r="CD11" i="11"/>
  <c r="CA11" i="11"/>
  <c r="BX11" i="11"/>
  <c r="BW11" i="11"/>
  <c r="BV11" i="11"/>
  <c r="BR11" i="11"/>
  <c r="BO11" i="11"/>
  <c r="BL11" i="11"/>
  <c r="BI11" i="11"/>
  <c r="BH11" i="11"/>
  <c r="BG11" i="11"/>
  <c r="BC11" i="11"/>
  <c r="AZ11" i="11"/>
  <c r="AW11" i="11"/>
  <c r="AT11" i="11"/>
  <c r="AS11" i="11"/>
  <c r="AR11" i="11"/>
  <c r="AQ11" i="11"/>
  <c r="AP11" i="11"/>
  <c r="AO11" i="11"/>
  <c r="AN11" i="11"/>
  <c r="AM11" i="11"/>
  <c r="AL11" i="11"/>
  <c r="AK11" i="11"/>
  <c r="AJ11" i="11"/>
  <c r="AI11" i="11"/>
  <c r="AH11" i="11"/>
  <c r="AE11" i="11"/>
  <c r="AB11" i="11"/>
  <c r="AA11" i="11"/>
  <c r="Z11" i="11"/>
  <c r="Y11" i="11"/>
  <c r="V11" i="11"/>
  <c r="S11" i="11"/>
  <c r="R11" i="11"/>
  <c r="Q11" i="11"/>
  <c r="P11" i="11"/>
  <c r="M11" i="11"/>
  <c r="J11" i="11"/>
  <c r="I11" i="11"/>
  <c r="H11" i="11"/>
  <c r="G11" i="11"/>
  <c r="D11" i="11"/>
  <c r="EU10" i="11"/>
  <c r="ET10" i="11"/>
  <c r="ES10" i="11"/>
  <c r="EI10" i="11"/>
  <c r="EH10" i="11"/>
  <c r="EG10" i="11"/>
  <c r="EF10" i="11"/>
  <c r="EE10" i="11"/>
  <c r="ED10" i="11"/>
  <c r="DW10" i="11"/>
  <c r="DV10" i="11"/>
  <c r="DU10" i="11"/>
  <c r="DT10" i="11"/>
  <c r="DS10" i="11"/>
  <c r="DR10" i="11"/>
  <c r="DQ10" i="11"/>
  <c r="DP10" i="11"/>
  <c r="DO10" i="11"/>
  <c r="DK10" i="11"/>
  <c r="DJ10" i="11"/>
  <c r="DI10" i="11"/>
  <c r="DH10" i="11"/>
  <c r="DG10" i="11"/>
  <c r="DF10" i="11"/>
  <c r="DE10" i="11"/>
  <c r="DD10" i="11"/>
  <c r="DC10" i="11"/>
  <c r="DB10" i="11"/>
  <c r="DA10" i="11"/>
  <c r="CZ10" i="11"/>
  <c r="CX10" i="11"/>
  <c r="CW10" i="11"/>
  <c r="CV10" i="11"/>
  <c r="CU10" i="11"/>
  <c r="CT10" i="11"/>
  <c r="CS10" i="11"/>
  <c r="CR10" i="11"/>
  <c r="CQ10" i="11"/>
  <c r="CP10" i="11"/>
  <c r="CO10" i="11"/>
  <c r="CN10" i="11"/>
  <c r="CM10" i="11"/>
  <c r="CL10" i="11"/>
  <c r="CK10" i="11"/>
  <c r="CI10" i="11"/>
  <c r="CH10" i="11"/>
  <c r="CG10" i="11"/>
  <c r="CF10" i="11"/>
  <c r="CE10" i="11"/>
  <c r="CD10" i="11"/>
  <c r="CC10" i="11"/>
  <c r="CB10" i="11"/>
  <c r="CA10" i="11"/>
  <c r="BZ10" i="11"/>
  <c r="BY10" i="11"/>
  <c r="BX10" i="11"/>
  <c r="BW10" i="11"/>
  <c r="BV10" i="11"/>
  <c r="BR10" i="11"/>
  <c r="BQ10" i="11"/>
  <c r="BP10" i="11"/>
  <c r="BO10" i="11"/>
  <c r="BN10" i="11"/>
  <c r="BM10" i="11"/>
  <c r="BL10" i="11"/>
  <c r="BK10" i="11"/>
  <c r="BJ10" i="11"/>
  <c r="BI10" i="11"/>
  <c r="BH10" i="11"/>
  <c r="BG10" i="11"/>
  <c r="BC10" i="11"/>
  <c r="BB10" i="11"/>
  <c r="BA10" i="11"/>
  <c r="AZ10" i="11"/>
  <c r="AY10" i="11"/>
  <c r="AX10" i="11"/>
  <c r="AW10" i="11"/>
  <c r="AV10" i="11"/>
  <c r="AU10" i="11"/>
  <c r="AT10" i="11"/>
  <c r="AS10" i="11"/>
  <c r="AR10" i="11"/>
  <c r="AQ10" i="11"/>
  <c r="AP10" i="11"/>
  <c r="AO10" i="11"/>
  <c r="AN10" i="11"/>
  <c r="AM10" i="11"/>
  <c r="AL10" i="11"/>
  <c r="AK10" i="11"/>
  <c r="AJ10" i="11"/>
  <c r="AI10" i="11"/>
  <c r="AH10" i="11"/>
  <c r="AG10" i="11"/>
  <c r="AF10" i="11"/>
  <c r="AE10" i="11"/>
  <c r="AD10" i="11"/>
  <c r="AC10" i="11"/>
  <c r="AA10" i="11"/>
  <c r="Y10" i="11"/>
  <c r="X10" i="11"/>
  <c r="W10" i="11"/>
  <c r="V10" i="11"/>
  <c r="U10" i="11"/>
  <c r="T10" i="11"/>
  <c r="R10" i="11"/>
  <c r="P10" i="11"/>
  <c r="O10" i="11"/>
  <c r="N10" i="11"/>
  <c r="M10" i="11"/>
  <c r="L10" i="11"/>
  <c r="K10" i="11"/>
  <c r="I10" i="11"/>
  <c r="G10" i="11"/>
  <c r="F10" i="11"/>
  <c r="E10" i="11"/>
  <c r="D10" i="11"/>
  <c r="C10" i="11"/>
  <c r="B10" i="11"/>
  <c r="EU9" i="11"/>
  <c r="ET9" i="11"/>
  <c r="ES9" i="11"/>
  <c r="ER9" i="11"/>
  <c r="EQ9" i="11"/>
  <c r="EP9" i="11"/>
  <c r="EO9" i="11"/>
  <c r="EN9" i="11"/>
  <c r="EM9" i="11"/>
  <c r="EL9" i="11"/>
  <c r="EK9" i="11"/>
  <c r="EJ9" i="11"/>
  <c r="EI9" i="11"/>
  <c r="EH9" i="11"/>
  <c r="EG9" i="11"/>
  <c r="EF9" i="11"/>
  <c r="EE9" i="11"/>
  <c r="ED9" i="11"/>
  <c r="EC9" i="11"/>
  <c r="EB9" i="11"/>
  <c r="EA9" i="11"/>
  <c r="DZ9" i="11"/>
  <c r="DY9" i="11"/>
  <c r="DX9" i="11"/>
  <c r="DW9" i="11"/>
  <c r="DV9" i="11"/>
  <c r="DU9" i="11"/>
  <c r="DT9" i="11"/>
  <c r="DS9" i="11"/>
  <c r="DR9" i="11"/>
  <c r="DQ9" i="11"/>
  <c r="DP9" i="11"/>
  <c r="DO9" i="11"/>
  <c r="DN9" i="11"/>
  <c r="DM9" i="11"/>
  <c r="DL9" i="11"/>
  <c r="DK9" i="11"/>
  <c r="DJ9" i="11"/>
  <c r="DI9" i="11"/>
  <c r="DH9" i="11"/>
  <c r="DG9" i="11"/>
  <c r="DF9" i="11"/>
  <c r="DE9" i="11"/>
  <c r="DD9" i="11"/>
  <c r="DC9" i="11"/>
  <c r="DB9" i="11"/>
  <c r="DA9" i="11"/>
  <c r="CZ9" i="11"/>
  <c r="CY9" i="11"/>
  <c r="CX9" i="11"/>
  <c r="CW9" i="11"/>
  <c r="CV9" i="11"/>
  <c r="CU9" i="11"/>
  <c r="CT9" i="11"/>
  <c r="CS9" i="11"/>
  <c r="CR9" i="11"/>
  <c r="CQ9" i="11"/>
  <c r="CP9" i="11"/>
  <c r="CO9" i="11"/>
  <c r="CN9" i="11"/>
  <c r="CM9" i="11"/>
  <c r="CL9" i="11"/>
  <c r="CK9" i="11"/>
  <c r="CJ9" i="11"/>
  <c r="CI9" i="11"/>
  <c r="CH9" i="11"/>
  <c r="CG9" i="11"/>
  <c r="CF9" i="11"/>
  <c r="CE9" i="11"/>
  <c r="CD9" i="11"/>
  <c r="CC9" i="11"/>
  <c r="CB9" i="11"/>
  <c r="CA9" i="11"/>
  <c r="BZ9" i="11"/>
  <c r="BY9" i="11"/>
  <c r="BX9" i="11"/>
  <c r="BW9" i="11"/>
  <c r="BV9" i="11"/>
  <c r="BU9" i="11"/>
  <c r="BT9" i="11"/>
  <c r="BS9" i="11"/>
  <c r="BR9" i="11"/>
  <c r="BQ9" i="11"/>
  <c r="BP9" i="11"/>
  <c r="BO9" i="11"/>
  <c r="BN9" i="11"/>
  <c r="BM9" i="11"/>
  <c r="BL9" i="11"/>
  <c r="BK9" i="11"/>
  <c r="BJ9" i="11"/>
  <c r="BI9" i="11"/>
  <c r="BH9" i="11"/>
  <c r="BG9" i="11"/>
  <c r="BF9" i="11"/>
  <c r="BE9" i="11"/>
  <c r="BD9" i="11"/>
  <c r="BC9" i="11"/>
  <c r="BB9" i="11"/>
  <c r="BA9" i="11"/>
  <c r="AZ9" i="11"/>
  <c r="AY9" i="11"/>
  <c r="AX9" i="11"/>
  <c r="AW9" i="11"/>
  <c r="AV9" i="11"/>
  <c r="AU9" i="11"/>
  <c r="AT9" i="1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D9" i="11"/>
  <c r="C9" i="11"/>
  <c r="B9" i="11"/>
  <c r="CM8" i="11"/>
  <c r="CL8" i="11"/>
  <c r="CK8" i="11"/>
  <c r="CJ8" i="11"/>
  <c r="CI8" i="11"/>
  <c r="CH8" i="11"/>
  <c r="CG8" i="11"/>
  <c r="CF8" i="11"/>
  <c r="CE8" i="11"/>
  <c r="CD8" i="11"/>
  <c r="CC8" i="11"/>
  <c r="CB8" i="11"/>
  <c r="CA8" i="11"/>
  <c r="BZ8" i="11"/>
  <c r="BY8" i="11"/>
  <c r="BX8" i="11"/>
  <c r="BW8" i="11"/>
  <c r="BV8" i="11"/>
  <c r="BU8" i="11"/>
  <c r="BT8" i="11"/>
  <c r="BS8" i="11"/>
  <c r="BR8" i="11"/>
  <c r="BQ8" i="11"/>
  <c r="BP8" i="11"/>
  <c r="BO8" i="11"/>
  <c r="BN8" i="11"/>
  <c r="BM8" i="11"/>
  <c r="BL8" i="11"/>
  <c r="BK8" i="11"/>
  <c r="BJ8" i="11"/>
  <c r="BI8" i="11"/>
  <c r="BH8" i="11"/>
  <c r="BG8" i="11"/>
  <c r="BF8" i="11"/>
  <c r="BE8" i="11"/>
  <c r="BD8" i="11"/>
  <c r="BC8" i="11"/>
  <c r="BB8" i="11"/>
  <c r="BA8" i="11"/>
  <c r="AZ8" i="11"/>
  <c r="AY8" i="11"/>
  <c r="AX8" i="11"/>
  <c r="AW8" i="11"/>
  <c r="AV8" i="11"/>
  <c r="AU8" i="11"/>
  <c r="AT8" i="11"/>
  <c r="AS8" i="11"/>
  <c r="AR8" i="11"/>
  <c r="AQ8" i="11"/>
  <c r="AP8" i="11"/>
  <c r="AO8" i="11"/>
  <c r="AN8" i="11"/>
  <c r="AM8" i="11"/>
  <c r="AL8" i="11"/>
  <c r="AK8" i="11"/>
  <c r="AJ8" i="11"/>
  <c r="AI8" i="11"/>
  <c r="AH8" i="11"/>
  <c r="AG8" i="11"/>
  <c r="AF8" i="11"/>
  <c r="AE8" i="11"/>
  <c r="AD8" i="11"/>
  <c r="AC8" i="11"/>
  <c r="AB8" i="11"/>
  <c r="AA8" i="11"/>
  <c r="Z8" i="11"/>
  <c r="Y8" i="11"/>
  <c r="X8" i="11"/>
  <c r="W8" i="11"/>
  <c r="V8" i="11"/>
  <c r="U8" i="11"/>
  <c r="T8" i="11"/>
  <c r="S8" i="11"/>
  <c r="R8" i="11"/>
  <c r="Q8" i="11"/>
  <c r="P8" i="11"/>
  <c r="O8" i="11"/>
  <c r="N8" i="11"/>
  <c r="M8" i="11"/>
  <c r="L8" i="11"/>
  <c r="K8" i="11"/>
  <c r="J8" i="11"/>
  <c r="I8" i="11"/>
  <c r="H8" i="11"/>
  <c r="G8" i="11"/>
  <c r="F8" i="11"/>
  <c r="E8" i="11"/>
  <c r="D8" i="11"/>
  <c r="C8" i="11"/>
  <c r="B8" i="11"/>
  <c r="AB31" i="10"/>
  <c r="AA31" i="10"/>
  <c r="Z31" i="10"/>
  <c r="Y31" i="10"/>
  <c r="V31" i="10"/>
  <c r="S31" i="10"/>
  <c r="R31" i="10"/>
  <c r="Q31" i="10"/>
  <c r="P31" i="10"/>
  <c r="M31" i="10"/>
  <c r="J31" i="10"/>
  <c r="I31" i="10"/>
  <c r="H31" i="10"/>
  <c r="G31" i="10"/>
  <c r="D31" i="10"/>
  <c r="AB30" i="10"/>
  <c r="AA30" i="10"/>
  <c r="Z30" i="10"/>
  <c r="Y30" i="10"/>
  <c r="X30" i="10"/>
  <c r="W30" i="10"/>
  <c r="V30" i="10"/>
  <c r="U30" i="10"/>
  <c r="T30" i="10"/>
  <c r="S30" i="10"/>
  <c r="R30" i="10"/>
  <c r="Q30" i="10"/>
  <c r="P30" i="10"/>
  <c r="O30" i="10"/>
  <c r="N30" i="10"/>
  <c r="M30" i="10"/>
  <c r="L30" i="10"/>
  <c r="K30" i="10"/>
  <c r="J30" i="10"/>
  <c r="I30" i="10"/>
  <c r="H30" i="10"/>
  <c r="G30" i="10"/>
  <c r="F30" i="10"/>
  <c r="E30" i="10"/>
  <c r="D30" i="10"/>
  <c r="C30" i="10"/>
  <c r="B30" i="10"/>
  <c r="AB29" i="10"/>
  <c r="AA29" i="10"/>
  <c r="Z29" i="10"/>
  <c r="Y29" i="10"/>
  <c r="X29" i="10"/>
  <c r="W29" i="10"/>
  <c r="V29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D29" i="10"/>
  <c r="C29" i="10"/>
  <c r="B29" i="10"/>
  <c r="AB28" i="10"/>
  <c r="AA28" i="10"/>
  <c r="Z28" i="10"/>
  <c r="Y28" i="10"/>
  <c r="X28" i="10"/>
  <c r="W28" i="10"/>
  <c r="V28" i="10"/>
  <c r="U28" i="10"/>
  <c r="T28" i="10"/>
  <c r="S28" i="10"/>
  <c r="R28" i="10"/>
  <c r="Q28" i="10"/>
  <c r="P28" i="10"/>
  <c r="O28" i="10"/>
  <c r="N28" i="10"/>
  <c r="M28" i="10"/>
  <c r="L28" i="10"/>
  <c r="K28" i="10"/>
  <c r="J28" i="10"/>
  <c r="I28" i="10"/>
  <c r="H28" i="10"/>
  <c r="G28" i="10"/>
  <c r="F28" i="10"/>
  <c r="E28" i="10"/>
  <c r="D28" i="10"/>
  <c r="C28" i="10"/>
  <c r="B28" i="10"/>
  <c r="AB27" i="10"/>
  <c r="AA27" i="10"/>
  <c r="Z27" i="10"/>
  <c r="Y27" i="10"/>
  <c r="V27" i="10"/>
  <c r="S27" i="10"/>
  <c r="R27" i="10"/>
  <c r="Q27" i="10"/>
  <c r="P27" i="10"/>
  <c r="M27" i="10"/>
  <c r="J27" i="10"/>
  <c r="I27" i="10"/>
  <c r="H27" i="10"/>
  <c r="G27" i="10"/>
  <c r="D27" i="10"/>
  <c r="AB26" i="10"/>
  <c r="AA26" i="10"/>
  <c r="Z26" i="10"/>
  <c r="Y26" i="10"/>
  <c r="V26" i="10"/>
  <c r="S26" i="10"/>
  <c r="R26" i="10"/>
  <c r="Q26" i="10"/>
  <c r="P26" i="10"/>
  <c r="M26" i="10"/>
  <c r="J26" i="10"/>
  <c r="I26" i="10"/>
  <c r="H26" i="10"/>
  <c r="G26" i="10"/>
  <c r="D26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D25" i="10"/>
  <c r="C25" i="10"/>
  <c r="B25" i="10"/>
  <c r="AB24" i="10"/>
  <c r="AA24" i="10"/>
  <c r="Z24" i="10"/>
  <c r="Y24" i="10"/>
  <c r="X24" i="10"/>
  <c r="W24" i="10"/>
  <c r="V24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D24" i="10"/>
  <c r="C24" i="10"/>
  <c r="B24" i="10"/>
  <c r="AB23" i="10"/>
  <c r="AA23" i="10"/>
  <c r="Z23" i="10"/>
  <c r="Y23" i="10"/>
  <c r="X23" i="10"/>
  <c r="W23" i="10"/>
  <c r="V23" i="10"/>
  <c r="U23" i="10"/>
  <c r="T23" i="10"/>
  <c r="S23" i="10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D23" i="10"/>
  <c r="C23" i="10"/>
  <c r="B23" i="10"/>
  <c r="AB22" i="10"/>
  <c r="AA22" i="10"/>
  <c r="Z22" i="10"/>
  <c r="Y22" i="10"/>
  <c r="V22" i="10"/>
  <c r="S22" i="10"/>
  <c r="R22" i="10"/>
  <c r="Q22" i="10"/>
  <c r="P22" i="10"/>
  <c r="M22" i="10"/>
  <c r="J22" i="10"/>
  <c r="I22" i="10"/>
  <c r="H22" i="10"/>
  <c r="G22" i="10"/>
  <c r="D22" i="10"/>
  <c r="AB21" i="10"/>
  <c r="AA21" i="10"/>
  <c r="Z21" i="10"/>
  <c r="Y21" i="10"/>
  <c r="V21" i="10"/>
  <c r="S21" i="10"/>
  <c r="R21" i="10"/>
  <c r="Q21" i="10"/>
  <c r="P21" i="10"/>
  <c r="M21" i="10"/>
  <c r="J21" i="10"/>
  <c r="I21" i="10"/>
  <c r="H21" i="10"/>
  <c r="G21" i="10"/>
  <c r="D21" i="10"/>
  <c r="AB20" i="10"/>
  <c r="AA20" i="10"/>
  <c r="Z20" i="10"/>
  <c r="Y20" i="10"/>
  <c r="V20" i="10"/>
  <c r="S20" i="10"/>
  <c r="R20" i="10"/>
  <c r="Q20" i="10"/>
  <c r="P20" i="10"/>
  <c r="M20" i="10"/>
  <c r="J20" i="10"/>
  <c r="I20" i="10"/>
  <c r="H20" i="10"/>
  <c r="G20" i="10"/>
  <c r="D20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B19" i="10"/>
  <c r="AB18" i="10"/>
  <c r="AA18" i="10"/>
  <c r="Z18" i="10"/>
  <c r="Y18" i="10"/>
  <c r="X18" i="10"/>
  <c r="W18" i="10"/>
  <c r="V18" i="10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B18" i="10"/>
  <c r="Y17" i="10"/>
  <c r="X17" i="10"/>
  <c r="W17" i="10"/>
  <c r="V17" i="10"/>
  <c r="AB17" i="10" s="1"/>
  <c r="U17" i="10"/>
  <c r="AA17" i="10" s="1"/>
  <c r="T17" i="10"/>
  <c r="Z17" i="10" s="1"/>
  <c r="P17" i="10"/>
  <c r="O17" i="10"/>
  <c r="N17" i="10"/>
  <c r="M17" i="10"/>
  <c r="S17" i="10" s="1"/>
  <c r="L17" i="10"/>
  <c r="R17" i="10" s="1"/>
  <c r="K17" i="10"/>
  <c r="Q17" i="10" s="1"/>
  <c r="G17" i="10"/>
  <c r="F17" i="10"/>
  <c r="E17" i="10"/>
  <c r="D17" i="10"/>
  <c r="J17" i="10" s="1"/>
  <c r="C17" i="10"/>
  <c r="I17" i="10" s="1"/>
  <c r="B17" i="10"/>
  <c r="H17" i="10" s="1"/>
  <c r="AB16" i="10"/>
  <c r="AA16" i="10"/>
  <c r="Z16" i="10"/>
  <c r="Y16" i="10"/>
  <c r="V16" i="10"/>
  <c r="S16" i="10"/>
  <c r="R16" i="10"/>
  <c r="Q16" i="10"/>
  <c r="P16" i="10"/>
  <c r="M16" i="10"/>
  <c r="J16" i="10"/>
  <c r="I16" i="10"/>
  <c r="H16" i="10"/>
  <c r="G16" i="10"/>
  <c r="D16" i="10"/>
  <c r="AB15" i="10"/>
  <c r="AA15" i="10"/>
  <c r="Z15" i="10"/>
  <c r="Y15" i="10"/>
  <c r="V15" i="10"/>
  <c r="S15" i="10"/>
  <c r="R15" i="10"/>
  <c r="Q15" i="10"/>
  <c r="P15" i="10"/>
  <c r="M15" i="10"/>
  <c r="J15" i="10"/>
  <c r="I15" i="10"/>
  <c r="H15" i="10"/>
  <c r="G15" i="10"/>
  <c r="D15" i="10"/>
  <c r="AB14" i="10"/>
  <c r="AA14" i="10"/>
  <c r="Z14" i="10"/>
  <c r="Y14" i="10"/>
  <c r="X14" i="10"/>
  <c r="W14" i="10"/>
  <c r="V14" i="10"/>
  <c r="U14" i="10"/>
  <c r="T14" i="10"/>
  <c r="S14" i="10"/>
  <c r="R14" i="10"/>
  <c r="Q14" i="10"/>
  <c r="P14" i="10"/>
  <c r="O14" i="10"/>
  <c r="N14" i="10"/>
  <c r="M14" i="10"/>
  <c r="L14" i="10"/>
  <c r="K14" i="10"/>
  <c r="J14" i="10"/>
  <c r="I14" i="10"/>
  <c r="H14" i="10"/>
  <c r="G14" i="10"/>
  <c r="F14" i="10"/>
  <c r="E14" i="10"/>
  <c r="D14" i="10"/>
  <c r="C14" i="10"/>
  <c r="B14" i="10"/>
  <c r="AB13" i="10"/>
  <c r="AA13" i="10"/>
  <c r="Z13" i="10"/>
  <c r="Y13" i="10"/>
  <c r="V13" i="10"/>
  <c r="S13" i="10"/>
  <c r="R13" i="10"/>
  <c r="Q13" i="10"/>
  <c r="P13" i="10"/>
  <c r="M13" i="10"/>
  <c r="J13" i="10"/>
  <c r="I13" i="10"/>
  <c r="H13" i="10"/>
  <c r="G13" i="10"/>
  <c r="D13" i="10"/>
  <c r="AB12" i="10"/>
  <c r="AA12" i="10"/>
  <c r="Z12" i="10"/>
  <c r="Y12" i="10"/>
  <c r="X12" i="10"/>
  <c r="W12" i="10"/>
  <c r="V12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D12" i="10"/>
  <c r="C12" i="10"/>
  <c r="B12" i="10"/>
  <c r="AB11" i="10"/>
  <c r="AA11" i="10"/>
  <c r="Z11" i="10"/>
  <c r="Y11" i="10"/>
  <c r="X11" i="10"/>
  <c r="W11" i="10"/>
  <c r="V11" i="10"/>
  <c r="U11" i="10"/>
  <c r="T11" i="10"/>
  <c r="S11" i="10"/>
  <c r="R11" i="10"/>
  <c r="Q11" i="10"/>
  <c r="P11" i="10"/>
  <c r="O11" i="10"/>
  <c r="N11" i="10"/>
  <c r="M11" i="10"/>
  <c r="L11" i="10"/>
  <c r="K11" i="10"/>
  <c r="J11" i="10"/>
  <c r="I11" i="10"/>
  <c r="H11" i="10"/>
  <c r="G11" i="10"/>
  <c r="F11" i="10"/>
  <c r="E11" i="10"/>
  <c r="D11" i="10"/>
  <c r="C11" i="10"/>
  <c r="B11" i="10"/>
  <c r="Y10" i="10"/>
  <c r="Y9" i="10" s="1"/>
  <c r="X10" i="10"/>
  <c r="W10" i="10"/>
  <c r="W9" i="10" s="1"/>
  <c r="V10" i="10"/>
  <c r="AB10" i="10" s="1"/>
  <c r="U10" i="10"/>
  <c r="AA10" i="10" s="1"/>
  <c r="T10" i="10"/>
  <c r="Z10" i="10" s="1"/>
  <c r="P10" i="10"/>
  <c r="O10" i="10"/>
  <c r="O9" i="10" s="1"/>
  <c r="N10" i="10"/>
  <c r="M10" i="10"/>
  <c r="S10" i="10" s="1"/>
  <c r="L10" i="10"/>
  <c r="R10" i="10" s="1"/>
  <c r="K10" i="10"/>
  <c r="Q10" i="10" s="1"/>
  <c r="G10" i="10"/>
  <c r="G9" i="10" s="1"/>
  <c r="F10" i="10"/>
  <c r="E10" i="10"/>
  <c r="E9" i="10" s="1"/>
  <c r="D10" i="10"/>
  <c r="J10" i="10" s="1"/>
  <c r="C10" i="10"/>
  <c r="I10" i="10" s="1"/>
  <c r="B10" i="10"/>
  <c r="H10" i="10" s="1"/>
  <c r="X9" i="10"/>
  <c r="V9" i="10"/>
  <c r="T9" i="10"/>
  <c r="Z9" i="10" s="1"/>
  <c r="P9" i="10"/>
  <c r="N9" i="10"/>
  <c r="L9" i="10"/>
  <c r="R9" i="10" s="1"/>
  <c r="F9" i="10"/>
  <c r="D9" i="10"/>
  <c r="B9" i="10"/>
  <c r="H9" i="10" s="1"/>
  <c r="Y8" i="10"/>
  <c r="X8" i="10"/>
  <c r="W8" i="10"/>
  <c r="V8" i="10"/>
  <c r="AB8" i="10" s="1"/>
  <c r="U8" i="10"/>
  <c r="T8" i="10"/>
  <c r="Z8" i="10" s="1"/>
  <c r="P8" i="10"/>
  <c r="O8" i="10"/>
  <c r="N8" i="10"/>
  <c r="M8" i="10"/>
  <c r="S8" i="10" s="1"/>
  <c r="L8" i="10"/>
  <c r="K8" i="10"/>
  <c r="Q8" i="10" s="1"/>
  <c r="G8" i="10"/>
  <c r="F8" i="10"/>
  <c r="E8" i="10"/>
  <c r="D8" i="10"/>
  <c r="J8" i="10" s="1"/>
  <c r="C8" i="10"/>
  <c r="B8" i="10"/>
  <c r="H8" i="10" s="1"/>
  <c r="AF56" i="15" l="1"/>
  <c r="AX154" i="15"/>
  <c r="EC151" i="13"/>
  <c r="AI55" i="13"/>
  <c r="CN55" i="13"/>
  <c r="AS55" i="13"/>
  <c r="CR9" i="13"/>
  <c r="BW8" i="13"/>
  <c r="CD10" i="13"/>
  <c r="BF9" i="13"/>
  <c r="CG10" i="13"/>
  <c r="BL11" i="15"/>
  <c r="BO11" i="15"/>
  <c r="CK9" i="13"/>
  <c r="BM8" i="13"/>
  <c r="AK55" i="13"/>
  <c r="AH55" i="13"/>
  <c r="B10" i="15"/>
  <c r="B9" i="15" s="1"/>
  <c r="N11" i="15"/>
  <c r="CP10" i="13"/>
  <c r="BX9" i="13"/>
  <c r="CS10" i="13"/>
  <c r="AT10" i="13"/>
  <c r="AB9" i="13"/>
  <c r="AW10" i="13"/>
  <c r="AH114" i="13"/>
  <c r="AN114" i="13"/>
  <c r="CJ10" i="13"/>
  <c r="CM10" i="13"/>
  <c r="BO9" i="13"/>
  <c r="S70" i="15"/>
  <c r="P70" i="15"/>
  <c r="CS55" i="13"/>
  <c r="CP55" i="13"/>
  <c r="H9" i="15"/>
  <c r="Q10" i="15"/>
  <c r="R10" i="15"/>
  <c r="I9" i="15"/>
  <c r="AC10" i="15"/>
  <c r="W9" i="15"/>
  <c r="AC9" i="15" s="1"/>
  <c r="AV9" i="13"/>
  <c r="AA8" i="13"/>
  <c r="AQ55" i="13"/>
  <c r="AN55" i="13"/>
  <c r="AF10" i="15"/>
  <c r="Z9" i="15"/>
  <c r="AI10" i="15"/>
  <c r="CG55" i="13"/>
  <c r="CD55" i="13"/>
  <c r="K11" i="15"/>
  <c r="AN79" i="13"/>
  <c r="CM55" i="13"/>
  <c r="CJ55" i="13"/>
  <c r="AO9" i="13"/>
  <c r="Q8" i="13"/>
  <c r="V11" i="15"/>
  <c r="AH11" i="15" s="1"/>
  <c r="AE12" i="15"/>
  <c r="M56" i="15"/>
  <c r="DH56" i="15"/>
  <c r="DE56" i="15"/>
  <c r="DB154" i="15"/>
  <c r="BI154" i="15"/>
  <c r="CA154" i="15"/>
  <c r="CD154" i="15"/>
  <c r="P11" i="15"/>
  <c r="S11" i="15"/>
  <c r="CD11" i="13"/>
  <c r="AD9" i="13"/>
  <c r="AG10" i="13"/>
  <c r="AS10" i="13"/>
  <c r="AM10" i="13"/>
  <c r="H8" i="13"/>
  <c r="AI9" i="13"/>
  <c r="CJ114" i="13"/>
  <c r="CD114" i="13"/>
  <c r="CA79" i="13"/>
  <c r="CB55" i="13"/>
  <c r="AN10" i="13"/>
  <c r="AQ10" i="13"/>
  <c r="S9" i="13"/>
  <c r="AE56" i="15"/>
  <c r="G8" i="14"/>
  <c r="D8" i="14"/>
  <c r="I8" i="14" s="1"/>
  <c r="M11" i="15"/>
  <c r="G10" i="15"/>
  <c r="CS11" i="13"/>
  <c r="CP11" i="13"/>
  <c r="Z8" i="13"/>
  <c r="CL9" i="13"/>
  <c r="BN8" i="13"/>
  <c r="AB10" i="15"/>
  <c r="AK11" i="15"/>
  <c r="AJ9" i="13"/>
  <c r="I8" i="13"/>
  <c r="AG55" i="13"/>
  <c r="AY154" i="15"/>
  <c r="AV154" i="15"/>
  <c r="AH56" i="15"/>
  <c r="AK56" i="15"/>
  <c r="P8" i="14"/>
  <c r="M8" i="14"/>
  <c r="R8" i="14" s="1"/>
  <c r="AW55" i="13"/>
  <c r="AT55" i="13"/>
  <c r="J56" i="15"/>
  <c r="N56" i="15"/>
  <c r="AJ10" i="15"/>
  <c r="AG10" i="15"/>
  <c r="AA9" i="15"/>
  <c r="CD130" i="13"/>
  <c r="CI55" i="13"/>
  <c r="BZ9" i="13"/>
  <c r="BZ8" i="13" s="1"/>
  <c r="CC10" i="13"/>
  <c r="CO10" i="13"/>
  <c r="CI10" i="13"/>
  <c r="AH10" i="13"/>
  <c r="J9" i="13"/>
  <c r="AK10" i="13"/>
  <c r="DZ151" i="13"/>
  <c r="BD8" i="13"/>
  <c r="CE9" i="13"/>
  <c r="AU55" i="13"/>
  <c r="W9" i="13"/>
  <c r="W8" i="13" s="1"/>
  <c r="CF9" i="13"/>
  <c r="BE8" i="13"/>
  <c r="BY9" i="13"/>
  <c r="BY8" i="13" s="1"/>
  <c r="CH10" i="13"/>
  <c r="AK79" i="15"/>
  <c r="AH79" i="15"/>
  <c r="C10" i="15"/>
  <c r="L56" i="15"/>
  <c r="AC56" i="15"/>
  <c r="AT154" i="15"/>
  <c r="E9" i="15"/>
  <c r="CS154" i="15"/>
  <c r="CP154" i="15"/>
  <c r="Y10" i="15"/>
  <c r="BV8" i="13"/>
  <c r="CQ9" i="13"/>
  <c r="AP8" i="13"/>
  <c r="AF55" i="13"/>
  <c r="AL55" i="13"/>
  <c r="AC9" i="13"/>
  <c r="AC8" i="13" s="1"/>
  <c r="AL10" i="13"/>
  <c r="AF10" i="13"/>
  <c r="AE9" i="13"/>
  <c r="AE8" i="13" s="1"/>
  <c r="I8" i="10"/>
  <c r="R8" i="10"/>
  <c r="AA8" i="10"/>
  <c r="J9" i="10"/>
  <c r="AB9" i="10"/>
  <c r="C9" i="10"/>
  <c r="I9" i="10" s="1"/>
  <c r="K9" i="10"/>
  <c r="Q9" i="10" s="1"/>
  <c r="M9" i="10"/>
  <c r="S9" i="10" s="1"/>
  <c r="U9" i="10"/>
  <c r="AA9" i="10" s="1"/>
  <c r="G9" i="7"/>
  <c r="I9" i="7"/>
  <c r="H10" i="7"/>
  <c r="J10" i="7"/>
  <c r="G11" i="7"/>
  <c r="I11" i="7"/>
  <c r="H12" i="7"/>
  <c r="J12" i="7"/>
  <c r="G13" i="7"/>
  <c r="I13" i="7"/>
  <c r="H14" i="7"/>
  <c r="J14" i="7"/>
  <c r="G15" i="7"/>
  <c r="I15" i="7"/>
  <c r="H16" i="7"/>
  <c r="J16" i="7"/>
  <c r="G17" i="7"/>
  <c r="I17" i="7"/>
  <c r="H9" i="7"/>
  <c r="G10" i="7"/>
  <c r="H11" i="7"/>
  <c r="G12" i="7"/>
  <c r="H13" i="7"/>
  <c r="G14" i="7"/>
  <c r="H15" i="7"/>
  <c r="G16" i="7"/>
  <c r="H17" i="7"/>
  <c r="I8" i="12"/>
  <c r="M8" i="12" s="1"/>
  <c r="M15" i="12"/>
  <c r="AC15" i="12"/>
  <c r="G10" i="12"/>
  <c r="M10" i="12"/>
  <c r="L15" i="12"/>
  <c r="H25" i="12"/>
  <c r="L25" i="12" s="1"/>
  <c r="AB25" i="12"/>
  <c r="L10" i="12"/>
  <c r="R19" i="12"/>
  <c r="S19" i="12"/>
  <c r="S22" i="12"/>
  <c r="Y22" i="12"/>
  <c r="I25" i="12"/>
  <c r="M25" i="12" s="1"/>
  <c r="AE25" i="12"/>
  <c r="R22" i="12"/>
  <c r="X22" i="12"/>
  <c r="AA28" i="12"/>
  <c r="AE28" i="12"/>
  <c r="AB28" i="12"/>
  <c r="AF28" i="12"/>
  <c r="AC28" i="12"/>
  <c r="L9" i="12"/>
  <c r="F10" i="12"/>
  <c r="AC13" i="12"/>
  <c r="AE13" i="12"/>
  <c r="Z28" i="12"/>
  <c r="AD28" i="12"/>
  <c r="K9" i="15" l="1"/>
  <c r="N10" i="15"/>
  <c r="CC9" i="13"/>
  <c r="CN8" i="13"/>
  <c r="CQ8" i="13"/>
  <c r="Y9" i="15"/>
  <c r="C9" i="15"/>
  <c r="L9" i="15" s="1"/>
  <c r="L10" i="15"/>
  <c r="CB9" i="13"/>
  <c r="AJ8" i="13"/>
  <c r="AB9" i="15"/>
  <c r="AK10" i="15"/>
  <c r="CI9" i="13"/>
  <c r="AR8" i="13"/>
  <c r="AU8" i="13"/>
  <c r="M10" i="15"/>
  <c r="G9" i="15"/>
  <c r="M9" i="15" s="1"/>
  <c r="AF9" i="13"/>
  <c r="AD8" i="13"/>
  <c r="AM8" i="13" s="1"/>
  <c r="AM9" i="13"/>
  <c r="DE154" i="15"/>
  <c r="DH154" i="15"/>
  <c r="AL8" i="13"/>
  <c r="AO8" i="13"/>
  <c r="AL9" i="13"/>
  <c r="AF9" i="15"/>
  <c r="AI9" i="15"/>
  <c r="AV8" i="13"/>
  <c r="AS8" i="13"/>
  <c r="R9" i="15"/>
  <c r="O9" i="15"/>
  <c r="CJ9" i="13"/>
  <c r="CM9" i="13"/>
  <c r="BO8" i="13"/>
  <c r="AT9" i="13"/>
  <c r="AB8" i="13"/>
  <c r="AW9" i="13"/>
  <c r="CO9" i="13"/>
  <c r="CN9" i="13"/>
  <c r="K10" i="15"/>
  <c r="AW154" i="15"/>
  <c r="AZ154" i="15"/>
  <c r="CF8" i="13"/>
  <c r="CC8" i="13"/>
  <c r="CB8" i="13"/>
  <c r="CE8" i="13"/>
  <c r="AH9" i="13"/>
  <c r="J8" i="13"/>
  <c r="AK9" i="13"/>
  <c r="AJ9" i="15"/>
  <c r="AG9" i="15"/>
  <c r="P56" i="15"/>
  <c r="S56" i="15"/>
  <c r="AG9" i="13"/>
  <c r="CL8" i="13"/>
  <c r="CI8" i="13"/>
  <c r="AU9" i="13"/>
  <c r="AR9" i="13"/>
  <c r="AN9" i="13"/>
  <c r="AQ9" i="13"/>
  <c r="S8" i="13"/>
  <c r="CD79" i="13"/>
  <c r="CJ79" i="13"/>
  <c r="AF8" i="13"/>
  <c r="AI8" i="13"/>
  <c r="J10" i="15"/>
  <c r="BO154" i="15"/>
  <c r="BL154" i="15"/>
  <c r="V10" i="15"/>
  <c r="V9" i="15" s="1"/>
  <c r="AE11" i="15"/>
  <c r="AS9" i="13"/>
  <c r="O10" i="15"/>
  <c r="N9" i="15"/>
  <c r="Q9" i="15"/>
  <c r="CA8" i="13"/>
  <c r="CP9" i="13"/>
  <c r="BX8" i="13"/>
  <c r="CS9" i="13"/>
  <c r="CH8" i="13"/>
  <c r="CK8" i="13"/>
  <c r="CH9" i="13"/>
  <c r="CD9" i="13"/>
  <c r="BF8" i="13"/>
  <c r="CG9" i="13"/>
  <c r="CR8" i="13"/>
  <c r="CO8" i="13"/>
  <c r="AH10" i="15" l="1"/>
  <c r="AE10" i="15"/>
  <c r="P10" i="15"/>
  <c r="J9" i="15"/>
  <c r="S10" i="15"/>
  <c r="AH8" i="13"/>
  <c r="AK8" i="13"/>
  <c r="AT8" i="13"/>
  <c r="AW8" i="13"/>
  <c r="CJ8" i="13"/>
  <c r="CM8" i="13"/>
  <c r="CD8" i="13"/>
  <c r="CG8" i="13"/>
  <c r="CP8" i="13"/>
  <c r="CS8" i="13"/>
  <c r="AN8" i="13"/>
  <c r="AQ8" i="13"/>
  <c r="AH9" i="15"/>
  <c r="AK9" i="15"/>
  <c r="AG8" i="13"/>
  <c r="AE9" i="15"/>
  <c r="P9" i="15" l="1"/>
  <c r="S9" i="15"/>
</calcChain>
</file>

<file path=xl/sharedStrings.xml><?xml version="1.0" encoding="utf-8"?>
<sst xmlns="http://schemas.openxmlformats.org/spreadsheetml/2006/main" count="1925" uniqueCount="395">
  <si>
    <t>Redni</t>
  </si>
  <si>
    <t>Izredni</t>
  </si>
  <si>
    <t>skupaj</t>
  </si>
  <si>
    <t>Šifra kazalnika: KUP_02</t>
  </si>
  <si>
    <t>Študijsko leto 2010/11</t>
  </si>
  <si>
    <t>Študijsko leto 2009/10</t>
  </si>
  <si>
    <t>Skupaj</t>
  </si>
  <si>
    <t>Omejitev</t>
  </si>
  <si>
    <t>Študijsko leto 2011/12</t>
  </si>
  <si>
    <t>Šifra kazalnika: KUP_03</t>
  </si>
  <si>
    <t>Št. leto 2011/12</t>
  </si>
  <si>
    <t xml:space="preserve"> Ime kazalnika: Prehodnost v višji letnik</t>
  </si>
  <si>
    <t>študijsko leto 2011/12</t>
  </si>
  <si>
    <t>iz 1. v 2. letnik</t>
  </si>
  <si>
    <t>iz 2. v 3. letnik</t>
  </si>
  <si>
    <t>iz 3. v 4. letnik</t>
  </si>
  <si>
    <t>magistrski 2</t>
  </si>
  <si>
    <t>doktorski 3</t>
  </si>
  <si>
    <t xml:space="preserve"> Ime kazalnika: Odstotek ponavljavcev v študijskih programih (ločeno za vsak program posebej) </t>
  </si>
  <si>
    <t>1. letnik</t>
  </si>
  <si>
    <t xml:space="preserve">2. letnik </t>
  </si>
  <si>
    <t>3. letnik</t>
  </si>
  <si>
    <t>4. letnik</t>
  </si>
  <si>
    <t>študijsko leto 2010/11</t>
  </si>
  <si>
    <t>študijsko leto 2009/10</t>
  </si>
  <si>
    <t xml:space="preserve">magistrski 2 </t>
  </si>
  <si>
    <t xml:space="preserve"> Ime kazalnika: Povprečno število let trajanja študija na študenta v študijskih programih </t>
  </si>
  <si>
    <t>1. stopnja</t>
  </si>
  <si>
    <t>Število zaposlenih učiteljev in sodelavcev (skladno s POZ) (2)</t>
  </si>
  <si>
    <t>Vsi študenti (1., 2. in 3. stopnja)</t>
  </si>
  <si>
    <t>Št.</t>
  </si>
  <si>
    <t>v FTE</t>
  </si>
  <si>
    <t xml:space="preserve">Število študentov (1) </t>
  </si>
  <si>
    <t>2011/12</t>
  </si>
  <si>
    <t>2010/11</t>
  </si>
  <si>
    <t>2009/10</t>
  </si>
  <si>
    <t>Število študentov na učitelja (1/2 št)</t>
  </si>
  <si>
    <t xml:space="preserve">Število študentov na vse izvajalce (1/3 - št) </t>
  </si>
  <si>
    <t>Študijsko leto</t>
  </si>
  <si>
    <t>Število študentov na učitelja v FTE (1/2-FTE)</t>
  </si>
  <si>
    <t xml:space="preserve">Število vseh izvajalcev (učiteljev in sodelavcev skladno s POZ + AP + PP) (3) </t>
  </si>
  <si>
    <t>SKUPAJ</t>
  </si>
  <si>
    <t>število študentov (1)</t>
  </si>
  <si>
    <t xml:space="preserve">število ponavljavcev (2) </t>
  </si>
  <si>
    <t>delež ponavljavcev  (2/1))</t>
  </si>
  <si>
    <t>število študentov (3) (1+2+3+4 letnik)</t>
  </si>
  <si>
    <t>število ponavljavcev (4) (1+2+3+4 letnik)</t>
  </si>
  <si>
    <t>Število prvih prijav (1)</t>
  </si>
  <si>
    <t>Število sprejetih v prvem prijavnem roku (2)</t>
  </si>
  <si>
    <t>Število vpisanih v prvem prijavnem roku (3)</t>
  </si>
  <si>
    <t>Število vseh vpisanih v 1. letnik brez ponavljavcev (4)</t>
  </si>
  <si>
    <t>študijsko leto 2011/2012</t>
  </si>
  <si>
    <t>UP FHŠ</t>
  </si>
  <si>
    <t>UP FM</t>
  </si>
  <si>
    <t>UP FAMNIT</t>
  </si>
  <si>
    <t>UP PEF</t>
  </si>
  <si>
    <t>UP FTŠ TURISTICA</t>
  </si>
  <si>
    <t>UP FVZ</t>
  </si>
  <si>
    <t xml:space="preserve">Delež vseh prvič vpisanih v prvem prijavnem roku (3/4) </t>
  </si>
  <si>
    <t>redni</t>
  </si>
  <si>
    <t>izredni</t>
  </si>
  <si>
    <t>Razpis (1)</t>
  </si>
  <si>
    <t>Prijave (2)</t>
  </si>
  <si>
    <t>Vpis  (3)</t>
  </si>
  <si>
    <t>razmerje razpis / vpis (3/1)</t>
  </si>
  <si>
    <t>razmerje prijave / vpis (3/2)</t>
  </si>
  <si>
    <t>odstotek ponavljavcev  (2/1))</t>
  </si>
  <si>
    <t>UP FTŠ Turistica</t>
  </si>
  <si>
    <t>/</t>
  </si>
  <si>
    <t>np</t>
  </si>
  <si>
    <t>NE</t>
  </si>
  <si>
    <t>DA</t>
  </si>
  <si>
    <t>študijsko leto 2010/2011</t>
  </si>
  <si>
    <t xml:space="preserve">izredni </t>
  </si>
  <si>
    <t xml:space="preserve">skupaj </t>
  </si>
  <si>
    <t>Mednarodno poslovanje</t>
  </si>
  <si>
    <t>študijsko leto 2009/2010</t>
  </si>
  <si>
    <t xml:space="preserve"> Šifra kazalnika: KUP_05</t>
  </si>
  <si>
    <t>100 (120)</t>
  </si>
  <si>
    <t xml:space="preserve">Število študentov na vse izvajalce v FTE (1/3 - FTE) </t>
  </si>
  <si>
    <t>50;62-drugi rok</t>
  </si>
  <si>
    <t>2 rok: 48,25</t>
  </si>
  <si>
    <t>67/51</t>
  </si>
  <si>
    <t>Šifra kazalnika: KUP_01</t>
  </si>
  <si>
    <t>Št. leto 2012/13</t>
  </si>
  <si>
    <t xml:space="preserve">Dediščina Evrope in Sredozemlja  </t>
  </si>
  <si>
    <t>Italijanistika</t>
  </si>
  <si>
    <t xml:space="preserve">Geografija </t>
  </si>
  <si>
    <t xml:space="preserve">Medijski študiji </t>
  </si>
  <si>
    <t xml:space="preserve">Medkulturno jezikovno posredovanje </t>
  </si>
  <si>
    <t>Slovenistika</t>
  </si>
  <si>
    <t>Sodobna kritična teorija in filozofija (prej Filozofija)</t>
  </si>
  <si>
    <t>Zgodovina</t>
  </si>
  <si>
    <t>Dvopredmetni Medijski študiji</t>
  </si>
  <si>
    <t xml:space="preserve">Dvopredmetni Geografija </t>
  </si>
  <si>
    <t>Dvopredmetni Zgodovina</t>
  </si>
  <si>
    <t>Dvopredmetni Italijanisitka</t>
  </si>
  <si>
    <t>Dvopredmetni</t>
  </si>
  <si>
    <t xml:space="preserve">Aplikativna kineziologija </t>
  </si>
  <si>
    <t xml:space="preserve">Biodiverziteta </t>
  </si>
  <si>
    <t xml:space="preserve">Bioinformatika </t>
  </si>
  <si>
    <t xml:space="preserve">Biopsihologija </t>
  </si>
  <si>
    <t xml:space="preserve">Matematika v ekonomiji in financah </t>
  </si>
  <si>
    <t>Računalništvo in informatika</t>
  </si>
  <si>
    <t xml:space="preserve">Sredozemsko kmetijstvo </t>
  </si>
  <si>
    <t xml:space="preserve">Management turističnih podjetij (prej Poslovni sistemi v turizmu) </t>
  </si>
  <si>
    <t xml:space="preserve">Management turističnih destinacij </t>
  </si>
  <si>
    <t xml:space="preserve">Mediacija v turizmu </t>
  </si>
  <si>
    <t xml:space="preserve">Turizem </t>
  </si>
  <si>
    <t xml:space="preserve">Razredni pouk </t>
  </si>
  <si>
    <t xml:space="preserve">Dediščina Evrope in Sredozemlja </t>
  </si>
  <si>
    <t xml:space="preserve">Italijanistika </t>
  </si>
  <si>
    <t xml:space="preserve">Zgodovina </t>
  </si>
  <si>
    <t xml:space="preserve">Prehransko svetovanje - dietetika </t>
  </si>
  <si>
    <t>študijsko leto 2012/13</t>
  </si>
  <si>
    <t>študijsko leto 2012/2013</t>
  </si>
  <si>
    <t>Študijsko leto 2012/13</t>
  </si>
  <si>
    <t xml:space="preserve">Slovenistika </t>
  </si>
  <si>
    <t xml:space="preserve">Edukacijske vede </t>
  </si>
  <si>
    <t>Sodobna kritična teorija in filozofija  (prej Filozofija)</t>
  </si>
  <si>
    <t>Management</t>
  </si>
  <si>
    <t>Turizem</t>
  </si>
  <si>
    <t xml:space="preserve">Arheološka dediščina Sredozemlja </t>
  </si>
  <si>
    <t>Geografija</t>
  </si>
  <si>
    <t>Pravo za management</t>
  </si>
  <si>
    <t>Varstvo narave</t>
  </si>
  <si>
    <t>Matematika s finančnim inženiringom</t>
  </si>
  <si>
    <t xml:space="preserve">Izobraževanje odraslih in razvoj kariere </t>
  </si>
  <si>
    <t xml:space="preserve">Zgodnje učenje </t>
  </si>
  <si>
    <t>Dediščinski turizem  (UP FTŠ, UP FHŠ)</t>
  </si>
  <si>
    <t xml:space="preserve">Dietetika </t>
  </si>
  <si>
    <t>Zgodovina Evrope in Sredozemlja</t>
  </si>
  <si>
    <t xml:space="preserve">Antropologija </t>
  </si>
  <si>
    <t>Upravljanje različnosti</t>
  </si>
  <si>
    <t xml:space="preserve">Arheologija </t>
  </si>
  <si>
    <t>Inovativni turizem</t>
  </si>
  <si>
    <t>Management turističnih destinacij</t>
  </si>
  <si>
    <t>Zdravstvena nega</t>
  </si>
  <si>
    <t>Predšolska vzgoja</t>
  </si>
  <si>
    <t xml:space="preserve">Zgodovina Evrope in Sredozemlja </t>
  </si>
  <si>
    <t xml:space="preserve">Geografija kontaktnih prostorov </t>
  </si>
  <si>
    <t xml:space="preserve">Turizem  </t>
  </si>
  <si>
    <t xml:space="preserve">Dediščinski turizem </t>
  </si>
  <si>
    <t>2012/13</t>
  </si>
  <si>
    <t>57/NE</t>
  </si>
  <si>
    <t>da</t>
  </si>
  <si>
    <t xml:space="preserve"> Šifra kazalnika: KUP_04</t>
  </si>
  <si>
    <t xml:space="preserve"> Šifra kazalnika: KUP_06</t>
  </si>
  <si>
    <t xml:space="preserve">Opomba: podatki ločeno za UP FAMNIT IN UP FENIKS </t>
  </si>
  <si>
    <t xml:space="preserve">UP FENIKS </t>
  </si>
  <si>
    <t>študijsko leto 2013/14</t>
  </si>
  <si>
    <t>študijsko leto 2013/2014</t>
  </si>
  <si>
    <t>Študijsko leto 2013/14</t>
  </si>
  <si>
    <t>DA: v 2. roku v CE in ŠL</t>
  </si>
  <si>
    <t>66**</t>
  </si>
  <si>
    <t>Št. leto 2013/14</t>
  </si>
  <si>
    <t xml:space="preserve">UP SKUPAJ </t>
  </si>
  <si>
    <t xml:space="preserve">Dvopredmetni Kulturni študiji </t>
  </si>
  <si>
    <t xml:space="preserve">Dvopredmetni Filozofija </t>
  </si>
  <si>
    <t xml:space="preserve">Dovpredmetni Slovenistika </t>
  </si>
  <si>
    <t xml:space="preserve">Dvopredmetni Antropologija </t>
  </si>
  <si>
    <t>2013/14</t>
  </si>
  <si>
    <t>FAMNIT</t>
  </si>
  <si>
    <t>AK</t>
  </si>
  <si>
    <t xml:space="preserve">Razmerje med sprejetimi v 1. roku in  vseh prvič vpisanih v prvem prijavnem roku (3/2) </t>
  </si>
  <si>
    <t xml:space="preserve">2012/13 </t>
  </si>
  <si>
    <t xml:space="preserve">2011/12 </t>
  </si>
  <si>
    <t xml:space="preserve">2010/11 </t>
  </si>
  <si>
    <t>študijsko leto 2014/2015</t>
  </si>
  <si>
    <t xml:space="preserve">Kulturna dediščina (prej: Kulturni študiji in antropologija) </t>
  </si>
  <si>
    <t xml:space="preserve">Dvopredmetni Arheologija </t>
  </si>
  <si>
    <t>Kulturni turizem</t>
  </si>
  <si>
    <t>Študijsko leto 2014/15</t>
  </si>
  <si>
    <t>Dvopredmetni Kulturni študiji</t>
  </si>
  <si>
    <t>83,5/67,5</t>
  </si>
  <si>
    <t>Št. leto 2014/15</t>
  </si>
  <si>
    <t>študijsko leto 2014/15</t>
  </si>
  <si>
    <t>Jezikovno posredovanje in prevajanje</t>
  </si>
  <si>
    <t>Geografija  - dvopredmetni pedagoški študij (skupaj z UP PEF)</t>
  </si>
  <si>
    <t>Socialna pedagogika</t>
  </si>
  <si>
    <t>Dediščinski turizem  (skupaj z UP FHŠ)</t>
  </si>
  <si>
    <t>Upravljanje kulturnih virov in arhivov</t>
  </si>
  <si>
    <t>2. letnik</t>
  </si>
  <si>
    <t>Kultruni turizem</t>
  </si>
  <si>
    <t>2014/15</t>
  </si>
  <si>
    <t xml:space="preserve">% vseh prvič vpisanih v prvem prijavnem roku (3/4) </t>
  </si>
  <si>
    <t>Enopredmetni</t>
  </si>
  <si>
    <t>Matematika - izvedba v slovenskem jeziku</t>
  </si>
  <si>
    <t xml:space="preserve"> Šifra kazalnika: KUP_07</t>
  </si>
  <si>
    <t>IME ŠTUDIJSKEGA PROGRAMA</t>
  </si>
  <si>
    <t>Management  trajnostnega razvoja (UP FM, UP FHŠ, UP FVZ, UP FTŠ) (prej: Upravljanje trajnostnega razvoja)</t>
  </si>
  <si>
    <t>Politologija (skupaj z UP FHŠ)</t>
  </si>
  <si>
    <t>Matematične znanosti - izvedba v slovenskem jeziku</t>
  </si>
  <si>
    <t xml:space="preserve">AK: </t>
  </si>
  <si>
    <t>UP FAMNIT - AK</t>
  </si>
  <si>
    <t>1 STOPNJA</t>
  </si>
  <si>
    <t>REDNI</t>
  </si>
  <si>
    <t>IZREDNI</t>
  </si>
  <si>
    <t>ŠTEVILO ŠTUDENTOV</t>
  </si>
  <si>
    <t>UP FAMNTI</t>
  </si>
  <si>
    <t>UP FTŠ</t>
  </si>
  <si>
    <t>ŠTEVILO ODDANIH ANKET</t>
  </si>
  <si>
    <t>2 STOPNJA</t>
  </si>
  <si>
    <t>3 STOPNJA</t>
  </si>
  <si>
    <t>DELEŽ</t>
  </si>
  <si>
    <t>PREVERI FHŠ 3 STOPNJA</t>
  </si>
  <si>
    <t>Stopnja študija</t>
  </si>
  <si>
    <t>Način študija</t>
  </si>
  <si>
    <t>Št. anketirancev</t>
  </si>
  <si>
    <t>Prejeti (izpolnjeni) anketni vprašalniki</t>
  </si>
  <si>
    <t>Število</t>
  </si>
  <si>
    <t>Odstotek*</t>
  </si>
  <si>
    <t xml:space="preserve">Redni študij </t>
  </si>
  <si>
    <t>Izredni študij</t>
  </si>
  <si>
    <t>2. stopnja</t>
  </si>
  <si>
    <t>3. stopnja</t>
  </si>
  <si>
    <t>študijsko leto 2015/2016</t>
  </si>
  <si>
    <t>Študijsko leto 2015/16</t>
  </si>
  <si>
    <t>ŠL, 54</t>
  </si>
  <si>
    <t>2. rok</t>
  </si>
  <si>
    <t>redni 83,1; izredni 80,5</t>
  </si>
  <si>
    <t>2. in 3. želja: 57</t>
  </si>
  <si>
    <t>redni:77; izredni:52,5</t>
  </si>
  <si>
    <t xml:space="preserve">redni:70 </t>
  </si>
  <si>
    <t>Št. leto 2015/16</t>
  </si>
  <si>
    <t>študijsko leto 2015/16</t>
  </si>
  <si>
    <t>2015/16</t>
  </si>
  <si>
    <t>študijsko leto 2016/17*</t>
  </si>
  <si>
    <t>študijsko leto 2015/16**</t>
  </si>
  <si>
    <t>študijsko leto 2016/2017</t>
  </si>
  <si>
    <t>Študijsko leto 2016/17</t>
  </si>
  <si>
    <t>Št. leto 2016/17</t>
  </si>
  <si>
    <t>študijsko leto 2017/18</t>
  </si>
  <si>
    <t xml:space="preserve">Zgodovina - dvopredmetni pedagoški študij (skupaj z UP PEF) </t>
  </si>
  <si>
    <t>Matematične znanosti - izvedba v angleškem jeziku</t>
  </si>
  <si>
    <t>Št. prvič vpisanih študentov v 3. l. v 17/18 (odšteti št. študentov vpisanih po merilih za prehode v 3. l.)</t>
  </si>
  <si>
    <t>Št. prvič vpisanih študentov v 2. l. v 17/18 (odšteti št. študentov vpisanih po merilih za prehode v 2. l.)</t>
  </si>
  <si>
    <t>Št. prvič vpisanih študentov v 4. l. v 17/18 (odšteti št. študentov vpisanih po merilih za prehode v 4. l.)</t>
  </si>
  <si>
    <t>študijsko leto 2016/17</t>
  </si>
  <si>
    <r>
      <t> </t>
    </r>
    <r>
      <rPr>
        <sz val="8"/>
        <rFont val="Arial"/>
        <family val="2"/>
        <charset val="238"/>
      </rPr>
      <t>10,99</t>
    </r>
  </si>
  <si>
    <r>
      <t> </t>
    </r>
    <r>
      <rPr>
        <sz val="8"/>
        <rFont val="Arial"/>
        <family val="2"/>
        <charset val="238"/>
      </rPr>
      <t>73</t>
    </r>
  </si>
  <si>
    <t>2016/17</t>
  </si>
  <si>
    <t>a</t>
  </si>
  <si>
    <t>b</t>
  </si>
  <si>
    <t>c</t>
  </si>
  <si>
    <t>d</t>
  </si>
  <si>
    <t>e</t>
  </si>
  <si>
    <t>f=a/b</t>
  </si>
  <si>
    <t>g=a/d</t>
  </si>
  <si>
    <t>h=a/c</t>
  </si>
  <si>
    <t>i=a/e</t>
  </si>
  <si>
    <t>Število študentov na vse izvajalce</t>
  </si>
  <si>
    <t>Število študentov na učitelja v FTE</t>
  </si>
  <si>
    <t>Število študentov na vse izvajalce v FTE</t>
  </si>
  <si>
    <t>Število študentov na učitelja</t>
  </si>
  <si>
    <t>UN</t>
  </si>
  <si>
    <t>VS</t>
  </si>
  <si>
    <t>2017/18</t>
  </si>
  <si>
    <t>4-letni</t>
  </si>
  <si>
    <t>3-letni</t>
  </si>
  <si>
    <t>2-letni</t>
  </si>
  <si>
    <t>1-letni</t>
  </si>
  <si>
    <t>Št. diplomantov</t>
  </si>
  <si>
    <t>Kulturna dediščina</t>
  </si>
  <si>
    <t xml:space="preserve">Sodobna kritična teorija in filozofija </t>
  </si>
  <si>
    <t xml:space="preserve">Dvopredmetni Kulturna dediščina (prej: Dediščina Evrope in Sredozemlja) </t>
  </si>
  <si>
    <t>Biopsihologija</t>
  </si>
  <si>
    <t>Matematika - izvedba v angleškem jeziku</t>
  </si>
  <si>
    <t>Pedagigika (prej Edukacijske vede)</t>
  </si>
  <si>
    <r>
      <t xml:space="preserve">Management </t>
    </r>
    <r>
      <rPr>
        <i/>
        <sz val="8"/>
        <rFont val="Arial"/>
        <family val="2"/>
        <charset val="238"/>
      </rPr>
      <t>- izvedba v slovenskem jeziku</t>
    </r>
  </si>
  <si>
    <r>
      <t xml:space="preserve">Management </t>
    </r>
    <r>
      <rPr>
        <i/>
        <sz val="8"/>
        <rFont val="Arial"/>
        <family val="2"/>
        <charset val="238"/>
      </rPr>
      <t>- izvedba v angleškem jeziku</t>
    </r>
  </si>
  <si>
    <t>Management - Koper</t>
  </si>
  <si>
    <t>Management - Celje</t>
  </si>
  <si>
    <t>Management - Škofja Loka</t>
  </si>
  <si>
    <t>Predšolska vzgoja - Koper</t>
  </si>
  <si>
    <t>Predšolska vzgoja - Ptuj</t>
  </si>
  <si>
    <t>Predšolska vzgoja - Slovenske Konjice</t>
  </si>
  <si>
    <t>Predšolska vzgoja - Ljutomer</t>
  </si>
  <si>
    <t>Management (skupaj vse lokacije)</t>
  </si>
  <si>
    <t>Predšolska vzgoja (skupaj vse lokacije)</t>
  </si>
  <si>
    <t>Management turističnih destinacij (Ljubljana)</t>
  </si>
  <si>
    <t>Zdravstvena nega - Izola</t>
  </si>
  <si>
    <t>Zdravstvena nega - Nova Gorica</t>
  </si>
  <si>
    <t xml:space="preserve">Zdravstvena nega (vse lokacije) </t>
  </si>
  <si>
    <t xml:space="preserve">Kulturna dediščina (prej: Dediščina Evrope in Sredozemlja) </t>
  </si>
  <si>
    <t>Management - izvedba v anglešekem jeziku</t>
  </si>
  <si>
    <t>Management - izvedba v slovenskem jeziku (vse lokacije)</t>
  </si>
  <si>
    <t>Uporabna psihologija</t>
  </si>
  <si>
    <t>Inkluzivna pedagogika - Koper</t>
  </si>
  <si>
    <t>Inkluzivna pedagogika (vse lokacije)</t>
  </si>
  <si>
    <t>Inkluzivna pedagogika - Škofja Loka</t>
  </si>
  <si>
    <t>Povpr. št. let trajanja študija na študijski program</t>
  </si>
  <si>
    <t>Povprečje za fakulteto / stopnjo študija</t>
  </si>
  <si>
    <t>Število sprejetih kandidatov</t>
  </si>
  <si>
    <t xml:space="preserve">Delež prehodnosti </t>
  </si>
  <si>
    <r>
      <t xml:space="preserve">Matematika - </t>
    </r>
    <r>
      <rPr>
        <i/>
        <sz val="8"/>
        <rFont val="Arial"/>
        <family val="2"/>
        <charset val="238"/>
      </rPr>
      <t>izvedba v angleškem jeziku</t>
    </r>
  </si>
  <si>
    <r>
      <t xml:space="preserve">Matematika - </t>
    </r>
    <r>
      <rPr>
        <i/>
        <sz val="8"/>
        <rFont val="Arial"/>
        <family val="2"/>
        <charset val="238"/>
      </rPr>
      <t>izvedba v slovenskem jeziku</t>
    </r>
  </si>
  <si>
    <t>Število študentov</t>
  </si>
  <si>
    <t>Število zaposlenih učiteljev in sodelavcev (skladno s POZ</t>
  </si>
  <si>
    <t>Število vseh izvajalcev (učiteljev in sodelavcev skladno s POZ + AP + PP)</t>
  </si>
  <si>
    <t xml:space="preserve">Delež vpisanih glede na prijave </t>
  </si>
  <si>
    <t xml:space="preserve">Delež vpisanih glede na razpisna mesta </t>
  </si>
  <si>
    <t>f</t>
  </si>
  <si>
    <t>g</t>
  </si>
  <si>
    <t>h</t>
  </si>
  <si>
    <t>i</t>
  </si>
  <si>
    <t>j=d/a</t>
  </si>
  <si>
    <t>k=e/b</t>
  </si>
  <si>
    <t>l=f/c</t>
  </si>
  <si>
    <t>n=h/b</t>
  </si>
  <si>
    <t>o=i/c</t>
  </si>
  <si>
    <t>p=g/d</t>
  </si>
  <si>
    <t>r=h/e</t>
  </si>
  <si>
    <t>s=i/f</t>
  </si>
  <si>
    <t>m=g/a</t>
  </si>
  <si>
    <t xml:space="preserve">Število vseh vpisanih v 1. letnik brez ponavljavcev </t>
  </si>
  <si>
    <t xml:space="preserve">Delež vseh prvič vpisanih v 1. prijavnem roku </t>
  </si>
  <si>
    <t xml:space="preserve">Delež vseh prvič vpisanih v 2. prijavnem roku </t>
  </si>
  <si>
    <t>1. prijavni rok</t>
  </si>
  <si>
    <t>2. prijavni rok</t>
  </si>
  <si>
    <t xml:space="preserve">Število prijav </t>
  </si>
  <si>
    <t xml:space="preserve">Število sprejetih </t>
  </si>
  <si>
    <t>Število vpisanih</t>
  </si>
  <si>
    <t>Prijave</t>
  </si>
  <si>
    <t>Vpis</t>
  </si>
  <si>
    <t>Delež ponavljavcev</t>
  </si>
  <si>
    <t>Število ponavljavcev</t>
  </si>
  <si>
    <t>SKUPAJ UNIVERZA</t>
  </si>
  <si>
    <t xml:space="preserve">SKUPAJ UP </t>
  </si>
  <si>
    <t>Število študentov (brez absolventov)</t>
  </si>
  <si>
    <t>Aplikativna kineziologija</t>
  </si>
  <si>
    <t>UP FGO</t>
  </si>
  <si>
    <t>Trajnostno grajeno okolje</t>
  </si>
  <si>
    <t>Komuniciranje in mediji</t>
  </si>
  <si>
    <t>Kulturni študij in antropologija</t>
  </si>
  <si>
    <t xml:space="preserve">Slovenistika - pedagoški študij (skupaj z UP PEF) </t>
  </si>
  <si>
    <t xml:space="preserve">Italijanistika - pedagoški študij (skupaj z UP PEF) </t>
  </si>
  <si>
    <t>SKUPAJ UP</t>
  </si>
  <si>
    <t xml:space="preserve">Ime kazalnika: Povprečno število točk na maturi sprejetih kandidatov </t>
  </si>
  <si>
    <t>3. prijavni rok</t>
  </si>
  <si>
    <t>Ime kazalnika: Delež prvič vpisanih študentov v prvi letnik v prvem prijavnem roku (brez ponavljalcev)</t>
  </si>
  <si>
    <t>Drelež vseh prvič vpisanih v 1. prijavnem roku glede na število sprejetih v 1. prijavnem roku</t>
  </si>
  <si>
    <t>Drelež vseh prvič vpisanih v 2. prijavnem roku glede na število sprejetih v 2. prijavnem roku</t>
  </si>
  <si>
    <t xml:space="preserve">Delež vseh prvič vpisanih v 3. prijavnem roku </t>
  </si>
  <si>
    <t>Drelež vseh prvič vpisanih v 3. prijavnem roku glede na število sprejetih v 3. prijavnem roku</t>
  </si>
  <si>
    <t xml:space="preserve"> Ime kazalnika: Število študentov (brez absolventov) na zaposlenega visokošolskega učitelja in sodelavca ter izvajalce študijskih programov v FTE</t>
  </si>
  <si>
    <t>Delež prijav glede na razpisna mesta</t>
  </si>
  <si>
    <t>Število vseh študentov vpisanih v 1. letnik v št. letu 16/17</t>
  </si>
  <si>
    <t>Število vseh študentov, vpisanih v 2. letnik v št. letu 16/17</t>
  </si>
  <si>
    <t>Število vseh študentov vpisanih v 3. letnik v št. letu 16/17</t>
  </si>
  <si>
    <t xml:space="preserve"> Za 1. stopnjo vneseni podatki po razpisu/rokih za Slovence in EU + Tujce</t>
  </si>
  <si>
    <t>študijsko leto 2017/2018</t>
  </si>
  <si>
    <r>
      <t xml:space="preserve">3. prijavni rok - </t>
    </r>
    <r>
      <rPr>
        <b/>
        <i/>
        <sz val="8"/>
        <color rgb="FFFF0000"/>
        <rFont val="Arial"/>
        <family val="2"/>
        <charset val="238"/>
      </rPr>
      <t>Samo za Sl. brez sl.drž. in tujce iz držav ne-EU</t>
    </r>
  </si>
  <si>
    <t>Število vseh vpisanih v 1. letnik brez ponavljavcev (Vir:eVŠ)</t>
  </si>
  <si>
    <t>1. stopnja *</t>
  </si>
  <si>
    <r>
      <t xml:space="preserve">Računalništvo in informatika </t>
    </r>
    <r>
      <rPr>
        <i/>
        <sz val="8"/>
        <rFont val="Arial"/>
        <family val="2"/>
        <charset val="238"/>
      </rPr>
      <t>- izvedba v slovenskem jeziku</t>
    </r>
  </si>
  <si>
    <r>
      <t xml:space="preserve">Računalništvo in informatika - </t>
    </r>
    <r>
      <rPr>
        <i/>
        <sz val="8"/>
        <color rgb="FFFF0000"/>
        <rFont val="Arial"/>
        <family val="2"/>
        <charset val="238"/>
      </rPr>
      <t>izvedba v angleškem jeziku</t>
    </r>
  </si>
  <si>
    <t>Predšolska vzgoja - Novo Mesto</t>
  </si>
  <si>
    <t>Predšolska vzgoja - Škofja Loka</t>
  </si>
  <si>
    <t>magistrski 2 **</t>
  </si>
  <si>
    <t>0/2</t>
  </si>
  <si>
    <t>Ekonomija in finance (VSTAVLJEN PROGRAM-POPRAVI FUNKCIJE)</t>
  </si>
  <si>
    <t>Inoviranje in podjetništvo VSTAVLJEN popravi funkcije</t>
  </si>
  <si>
    <t>Računalništvo in informatika - VSTAVLJEN PROG., POPRAVI FUNKCIJE</t>
  </si>
  <si>
    <t>Inkluzivna pedagogika - Ptuj</t>
  </si>
  <si>
    <t>Aplikativna kineziologija - dodano-popravi funkcije</t>
  </si>
  <si>
    <t>doktorski 3 **</t>
  </si>
  <si>
    <r>
      <t xml:space="preserve">*  </t>
    </r>
    <r>
      <rPr>
        <i/>
        <sz val="10"/>
        <color rgb="FFFF0000"/>
        <rFont val="Arial"/>
        <family val="2"/>
        <charset val="238"/>
      </rPr>
      <t>za 1. stopnjo</t>
    </r>
    <r>
      <rPr>
        <i/>
        <sz val="10"/>
        <rFont val="Arial"/>
        <family val="2"/>
        <charset val="238"/>
      </rPr>
      <t xml:space="preserve"> vneseni podatki o prijavah in sprejetih. Za podatke o vpisanih po rokih prositi članice.</t>
    </r>
  </si>
  <si>
    <r>
      <t xml:space="preserve">**  </t>
    </r>
    <r>
      <rPr>
        <i/>
        <sz val="10"/>
        <color rgb="FFFF0000"/>
        <rFont val="Arial"/>
        <family val="2"/>
        <charset val="238"/>
      </rPr>
      <t xml:space="preserve">za 2. in 3. stopnjo </t>
    </r>
    <r>
      <rPr>
        <i/>
        <sz val="10"/>
        <rFont val="Arial"/>
        <family val="2"/>
        <charset val="238"/>
      </rPr>
      <t>so nam dostopni le podatki o prijavah, za  podatke o sprejetih in vpisanih po rokih prositi članice.</t>
    </r>
  </si>
  <si>
    <t>Vir podatkov o prijavah kandidatov: izvoz eVŠ tabel vseh prijav po letih in rokih prijavno sprejemnih postopkov</t>
  </si>
  <si>
    <t>Vir podatkov o sprejetih kandidatih: Obvestilo VPIS UL po vsakokratnem prijavnem roku o številu prijav (prve želje) za vpis v prvi letnik (za 16/17 iz Analize VPIS UL za vsak posamezen študijski program, dosegljiva tu: http://www.mizs.gov.si/fileadmin/mizs.gov.si/pageuploads/Visoko_solstvo/Statistika_in_analize/Analiza_vpisa_2016-17/Analiza_Celotna_2016.pdf)</t>
  </si>
  <si>
    <t xml:space="preserve">Vir podatkov o vpisanih v letu 2017/2018: eVŠ tabela (usklajena s članicami UP) </t>
  </si>
  <si>
    <t>Vir podatkov o vpisanih v letu 2016/2017: eVŠ tabela objavljena na spletni strani MIZŠ</t>
  </si>
  <si>
    <t>Slovenci + EU</t>
  </si>
  <si>
    <t>Študijsko leto 2017/18</t>
  </si>
  <si>
    <t>Povprečno število točk na maturi KANDIDATOV SPREJETIH na študijski program*</t>
  </si>
  <si>
    <t>Povprečno število točk na maturi KANDIDATOV SPREJETIH na študijski program**</t>
  </si>
  <si>
    <t>Računalništvo in informatika - izvedba v slovenskem jeziku</t>
  </si>
  <si>
    <t>Računalništvo in informatika - izvedba v angleškem jeziku</t>
  </si>
  <si>
    <t>Predšolska vzgoja - Novo mesto</t>
  </si>
  <si>
    <t>Aplikativna kineziologija UN!</t>
  </si>
  <si>
    <t>*Vir povprečja točk sprejetih v 2017/2018: VPIS UL</t>
  </si>
  <si>
    <t xml:space="preserve">**Vir povprečja točk sprejetih v 2016/2017: Analiza prijave in vpisa 2016/17, ki ga je objavila VPIS UL (http://www.mizs.gov.si/fileadmin/mizs.gov.si/pageuploads/Visoko_solstvo/Statistika_in_analize/Analiza_vpisa_2016-17/Analiza_Celotna_2016.pdf ) </t>
  </si>
  <si>
    <r>
      <t xml:space="preserve">Ime kazalnika: Številčno razmerje med razpisanimi mesti, prijavljenimi in vpisanimi študenti </t>
    </r>
    <r>
      <rPr>
        <b/>
        <sz val="10"/>
        <color rgb="FFFF0000"/>
        <rFont val="Arial"/>
        <family val="2"/>
        <charset val="238"/>
      </rPr>
      <t>v 1. letnik (brez ponavljavcev)</t>
    </r>
  </si>
  <si>
    <t xml:space="preserve">Vsa državljanstva </t>
  </si>
  <si>
    <t>Št. leto 2017/18</t>
  </si>
  <si>
    <t>Razpis (VSA MESTA SKUPAJ=sešteta)</t>
  </si>
  <si>
    <r>
      <t xml:space="preserve">UP FVZ </t>
    </r>
    <r>
      <rPr>
        <b/>
        <sz val="8"/>
        <color rgb="FFFF0000"/>
        <rFont val="Arial"/>
        <family val="2"/>
        <charset val="238"/>
      </rPr>
      <t xml:space="preserve"> DODANO</t>
    </r>
  </si>
  <si>
    <t>Ekonomija in finance - izvedba v slovenskem jeziku</t>
  </si>
  <si>
    <t>Ekonomija in finance - izvedba v angleškem jeziku</t>
  </si>
  <si>
    <t>Inoviranje in podjetništvo</t>
  </si>
  <si>
    <t>Aplikativna kineziologija - od 17/18 na UP FVZ</t>
  </si>
  <si>
    <t>Aplikativna kineziologija  -POPRAVITI FORMULE</t>
  </si>
  <si>
    <t>Vir podatkov o prijavah: izvoz eVŠ tabel vseh prijav po letih prijavno sprejemnih postopkov</t>
  </si>
  <si>
    <t xml:space="preserve">Vir podatkov o študentih vpisanih v letu 2016/2017: Tabela vpisani študenti 2011-2016, objavljena na spletni strani MIZŠ: http://www.mizs.gov.si/si/delovna_podrocja/direktorat_za_visoko_solstvo/sektor_za_visoko_solstvo/statistika_in_analize_s_podrocja_visokega_solstva/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</si>
</sst>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5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theme="1"/>
      <name val="Franklin Gothic Medium"/>
      <family val="2"/>
      <charset val="238"/>
    </font>
    <font>
      <sz val="10"/>
      <color rgb="FF000000"/>
      <name val="Franklin Gothic Medium"/>
      <family val="2"/>
      <charset val="238"/>
    </font>
    <font>
      <b/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theme="0" tint="-0.249977111117893"/>
      <name val="Arial"/>
      <family val="2"/>
      <charset val="238"/>
    </font>
    <font>
      <strike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i/>
      <sz val="8"/>
      <name val="Arial"/>
      <family val="2"/>
      <charset val="238"/>
    </font>
    <font>
      <b/>
      <i/>
      <sz val="8"/>
      <name val="Arial"/>
      <family val="2"/>
      <charset val="238"/>
    </font>
    <font>
      <i/>
      <sz val="1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i/>
      <sz val="8"/>
      <color rgb="FFFF0000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sz val="14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i/>
      <sz val="10"/>
      <name val="Arial"/>
      <family val="2"/>
      <charset val="238"/>
    </font>
  </fonts>
  <fills count="42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27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lightGray"/>
    </fill>
    <fill>
      <patternFill patternType="lightGray">
        <b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lightGray">
        <bgColor theme="9" tint="0.39997558519241921"/>
      </patternFill>
    </fill>
    <fill>
      <patternFill patternType="lightGray">
        <bgColor theme="9" tint="0.59999389629810485"/>
      </patternFill>
    </fill>
    <fill>
      <patternFill patternType="lightGray">
        <bgColor theme="9" tint="-0.249977111117893"/>
      </patternFill>
    </fill>
    <fill>
      <patternFill patternType="lightGray">
        <bgColor theme="0" tint="-4.9989318521683403E-2"/>
      </patternFill>
    </fill>
    <fill>
      <patternFill patternType="lightGray">
        <bgColor theme="9" tint="-0.24994659260841701"/>
      </patternFill>
    </fill>
    <fill>
      <patternFill patternType="lightGray">
        <bgColor theme="9" tint="0.39994506668294322"/>
      </patternFill>
    </fill>
    <fill>
      <patternFill patternType="solid">
        <fgColor indexed="6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lightGray">
        <bgColor theme="7" tint="0.79998168889431442"/>
      </patternFill>
    </fill>
    <fill>
      <patternFill patternType="gray125">
        <bgColor theme="9" tint="-0.24994659260841701"/>
      </patternFill>
    </fill>
    <fill>
      <patternFill patternType="gray125">
        <bgColor theme="9" tint="0.59999389629810485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9" fontId="6" fillId="0" borderId="0" applyFont="0" applyFill="0" applyBorder="0" applyAlignment="0" applyProtection="0"/>
  </cellStyleXfs>
  <cellXfs count="1476">
    <xf numFmtId="0" fontId="0" fillId="0" borderId="0" xfId="0"/>
    <xf numFmtId="0" fontId="5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6" xfId="0" applyBorder="1"/>
    <xf numFmtId="0" fontId="0" fillId="0" borderId="1" xfId="0" applyBorder="1"/>
    <xf numFmtId="0" fontId="5" fillId="0" borderId="0" xfId="0" applyFont="1" applyAlignment="1">
      <alignment horizontal="right" vertical="center" wrapText="1"/>
    </xf>
    <xf numFmtId="0" fontId="2" fillId="0" borderId="0" xfId="0" applyFont="1" applyFill="1" applyBorder="1" applyAlignment="1">
      <alignment horizontal="right" vertical="top" wrapText="1"/>
    </xf>
    <xf numFmtId="2" fontId="2" fillId="0" borderId="0" xfId="0" applyNumberFormat="1" applyFont="1" applyAlignment="1">
      <alignment horizontal="right"/>
    </xf>
    <xf numFmtId="0" fontId="2" fillId="0" borderId="0" xfId="0" applyFont="1"/>
    <xf numFmtId="2" fontId="1" fillId="0" borderId="0" xfId="0" applyNumberFormat="1" applyFont="1" applyAlignment="1">
      <alignment horizontal="left"/>
    </xf>
    <xf numFmtId="2" fontId="1" fillId="0" borderId="0" xfId="0" applyNumberFormat="1" applyFont="1" applyAlignment="1">
      <alignment horizontal="right"/>
    </xf>
    <xf numFmtId="2" fontId="2" fillId="0" borderId="0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right"/>
    </xf>
    <xf numFmtId="2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center"/>
    </xf>
    <xf numFmtId="2" fontId="2" fillId="0" borderId="0" xfId="0" applyNumberFormat="1" applyFont="1" applyFill="1" applyAlignment="1">
      <alignment horizontal="right"/>
    </xf>
    <xf numFmtId="0" fontId="1" fillId="0" borderId="0" xfId="0" applyFont="1" applyAlignment="1"/>
    <xf numFmtId="0" fontId="2" fillId="0" borderId="0" xfId="0" applyFont="1" applyFill="1"/>
    <xf numFmtId="0" fontId="2" fillId="0" borderId="0" xfId="0" applyFont="1" applyAlignment="1"/>
    <xf numFmtId="0" fontId="2" fillId="0" borderId="0" xfId="0" applyFont="1" applyAlignment="1">
      <alignment horizontal="right"/>
    </xf>
    <xf numFmtId="1" fontId="1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right"/>
    </xf>
    <xf numFmtId="1" fontId="2" fillId="0" borderId="0" xfId="0" applyNumberFormat="1" applyFont="1" applyFill="1" applyBorder="1" applyAlignment="1">
      <alignment horizontal="right" vertical="top" wrapText="1"/>
    </xf>
    <xf numFmtId="1" fontId="2" fillId="0" borderId="0" xfId="0" applyNumberFormat="1" applyFont="1" applyAlignment="1">
      <alignment horizontal="left"/>
    </xf>
    <xf numFmtId="0" fontId="4" fillId="12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8" xfId="0" applyBorder="1"/>
    <xf numFmtId="2" fontId="0" fillId="0" borderId="1" xfId="0" applyNumberFormat="1" applyBorder="1"/>
    <xf numFmtId="2" fontId="0" fillId="0" borderId="0" xfId="0" applyNumberFormat="1"/>
    <xf numFmtId="0" fontId="0" fillId="11" borderId="1" xfId="0" applyFill="1" applyBorder="1"/>
    <xf numFmtId="0" fontId="0" fillId="11" borderId="0" xfId="0" applyFill="1"/>
    <xf numFmtId="2" fontId="0" fillId="11" borderId="1" xfId="0" applyNumberFormat="1" applyFill="1" applyBorder="1"/>
    <xf numFmtId="2" fontId="0" fillId="0" borderId="54" xfId="0" applyNumberFormat="1" applyBorder="1"/>
    <xf numFmtId="0" fontId="0" fillId="11" borderId="6" xfId="0" applyFill="1" applyBorder="1"/>
    <xf numFmtId="0" fontId="7" fillId="0" borderId="62" xfId="0" applyFont="1" applyBorder="1"/>
    <xf numFmtId="2" fontId="7" fillId="0" borderId="62" xfId="0" applyNumberFormat="1" applyFont="1" applyBorder="1"/>
    <xf numFmtId="0" fontId="8" fillId="18" borderId="65" xfId="0" applyFont="1" applyFill="1" applyBorder="1" applyAlignment="1">
      <alignment horizontal="center" vertical="center" wrapText="1"/>
    </xf>
    <xf numFmtId="0" fontId="8" fillId="0" borderId="66" xfId="0" applyFont="1" applyBorder="1" applyAlignment="1">
      <alignment horizontal="justify" vertical="center" wrapText="1"/>
    </xf>
    <xf numFmtId="0" fontId="9" fillId="0" borderId="66" xfId="0" applyFont="1" applyBorder="1" applyAlignment="1">
      <alignment horizontal="center" vertical="center" wrapText="1"/>
    </xf>
    <xf numFmtId="0" fontId="8" fillId="0" borderId="66" xfId="0" applyFont="1" applyBorder="1" applyAlignment="1">
      <alignment horizontal="center" vertical="center" wrapText="1"/>
    </xf>
    <xf numFmtId="10" fontId="9" fillId="0" borderId="66" xfId="0" applyNumberFormat="1" applyFont="1" applyBorder="1" applyAlignment="1">
      <alignment horizontal="center" vertical="center" wrapText="1"/>
    </xf>
    <xf numFmtId="0" fontId="8" fillId="0" borderId="65" xfId="0" applyFont="1" applyBorder="1" applyAlignment="1">
      <alignment vertical="center" wrapText="1"/>
    </xf>
    <xf numFmtId="0" fontId="9" fillId="0" borderId="65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 wrapText="1"/>
    </xf>
    <xf numFmtId="10" fontId="9" fillId="0" borderId="65" xfId="0" applyNumberFormat="1" applyFont="1" applyBorder="1" applyAlignment="1">
      <alignment horizontal="center" vertical="center" wrapText="1"/>
    </xf>
    <xf numFmtId="0" fontId="5" fillId="0" borderId="0" xfId="0" applyFont="1"/>
    <xf numFmtId="2" fontId="5" fillId="0" borderId="0" xfId="0" applyNumberFormat="1" applyFont="1"/>
    <xf numFmtId="0" fontId="5" fillId="0" borderId="0" xfId="0" applyFont="1" applyAlignment="1"/>
    <xf numFmtId="0" fontId="2" fillId="0" borderId="0" xfId="0" applyFont="1" applyFill="1" applyBorder="1" applyAlignment="1">
      <alignment horizontal="justify" vertical="top" wrapText="1"/>
    </xf>
    <xf numFmtId="0" fontId="2" fillId="0" borderId="0" xfId="0" applyFont="1" applyAlignment="1">
      <alignment horizontal="left"/>
    </xf>
    <xf numFmtId="0" fontId="2" fillId="0" borderId="0" xfId="0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12" fillId="0" borderId="0" xfId="0" applyFont="1" applyBorder="1" applyAlignment="1" applyProtection="1">
      <alignment horizontal="right" vertical="center"/>
      <protection locked="0"/>
    </xf>
    <xf numFmtId="0" fontId="12" fillId="0" borderId="0" xfId="0" applyFont="1" applyAlignment="1" applyProtection="1">
      <alignment horizontal="right"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/>
      <protection hidden="1"/>
    </xf>
    <xf numFmtId="1" fontId="1" fillId="0" borderId="0" xfId="0" applyNumberFormat="1" applyFont="1" applyAlignment="1" applyProtection="1">
      <alignment horizontal="left"/>
      <protection hidden="1"/>
    </xf>
    <xf numFmtId="2" fontId="1" fillId="0" borderId="0" xfId="0" applyNumberFormat="1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right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1" fontId="1" fillId="0" borderId="0" xfId="0" applyNumberFormat="1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left"/>
      <protection hidden="1"/>
    </xf>
    <xf numFmtId="1" fontId="2" fillId="0" borderId="0" xfId="0" applyNumberFormat="1" applyFont="1" applyAlignment="1" applyProtection="1">
      <alignment horizontal="left"/>
      <protection hidden="1"/>
    </xf>
    <xf numFmtId="2" fontId="2" fillId="0" borderId="0" xfId="0" applyNumberFormat="1" applyFont="1" applyAlignment="1" applyProtection="1">
      <alignment horizontal="left"/>
      <protection hidden="1"/>
    </xf>
    <xf numFmtId="1" fontId="13" fillId="5" borderId="1" xfId="0" applyNumberFormat="1" applyFont="1" applyFill="1" applyBorder="1" applyAlignment="1">
      <alignment horizontal="right" vertical="top" wrapText="1"/>
    </xf>
    <xf numFmtId="2" fontId="13" fillId="5" borderId="1" xfId="0" applyNumberFormat="1" applyFont="1" applyFill="1" applyBorder="1" applyAlignment="1">
      <alignment horizontal="right" vertical="top" wrapText="1"/>
    </xf>
    <xf numFmtId="2" fontId="13" fillId="19" borderId="1" xfId="0" applyNumberFormat="1" applyFont="1" applyFill="1" applyBorder="1" applyAlignment="1">
      <alignment horizontal="right" vertical="top" wrapText="1"/>
    </xf>
    <xf numFmtId="2" fontId="15" fillId="0" borderId="1" xfId="0" applyNumberFormat="1" applyFont="1" applyFill="1" applyBorder="1" applyAlignment="1">
      <alignment horizontal="left" vertical="top" wrapText="1"/>
    </xf>
    <xf numFmtId="1" fontId="15" fillId="0" borderId="1" xfId="0" applyNumberFormat="1" applyFont="1" applyFill="1" applyBorder="1" applyAlignment="1">
      <alignment horizontal="right"/>
    </xf>
    <xf numFmtId="2" fontId="15" fillId="0" borderId="1" xfId="0" applyNumberFormat="1" applyFont="1" applyFill="1" applyBorder="1" applyAlignment="1">
      <alignment horizontal="right"/>
    </xf>
    <xf numFmtId="0" fontId="15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justify" vertical="top" wrapText="1"/>
    </xf>
    <xf numFmtId="1" fontId="15" fillId="0" borderId="1" xfId="0" applyNumberFormat="1" applyFont="1" applyFill="1" applyBorder="1" applyAlignment="1">
      <alignment horizontal="right" vertical="top" wrapText="1"/>
    </xf>
    <xf numFmtId="2" fontId="15" fillId="0" borderId="1" xfId="0" applyNumberFormat="1" applyFont="1" applyFill="1" applyBorder="1" applyAlignment="1">
      <alignment horizontal="left" vertical="center" wrapText="1"/>
    </xf>
    <xf numFmtId="1" fontId="15" fillId="0" borderId="1" xfId="0" applyNumberFormat="1" applyFont="1" applyFill="1" applyBorder="1" applyAlignment="1">
      <alignment horizontal="left" vertical="top" wrapText="1"/>
    </xf>
    <xf numFmtId="1" fontId="15" fillId="0" borderId="1" xfId="0" applyNumberFormat="1" applyFont="1" applyFill="1" applyBorder="1" applyAlignment="1"/>
    <xf numFmtId="1" fontId="15" fillId="0" borderId="1" xfId="0" applyNumberFormat="1" applyFont="1" applyFill="1" applyBorder="1" applyAlignment="1">
      <alignment vertical="top" wrapText="1"/>
    </xf>
    <xf numFmtId="0" fontId="13" fillId="19" borderId="1" xfId="0" applyFont="1" applyFill="1" applyBorder="1" applyAlignment="1" applyProtection="1">
      <alignment horizontal="left" vertical="top" wrapText="1"/>
      <protection hidden="1"/>
    </xf>
    <xf numFmtId="0" fontId="15" fillId="0" borderId="1" xfId="0" applyFont="1" applyFill="1" applyBorder="1" applyAlignment="1" applyProtection="1">
      <alignment horizontal="left" vertical="top" wrapText="1"/>
      <protection hidden="1"/>
    </xf>
    <xf numFmtId="1" fontId="15" fillId="0" borderId="1" xfId="0" applyNumberFormat="1" applyFont="1" applyFill="1" applyBorder="1" applyAlignment="1" applyProtection="1">
      <alignment horizontal="left" vertical="top" wrapText="1"/>
      <protection hidden="1"/>
    </xf>
    <xf numFmtId="2" fontId="15" fillId="0" borderId="1" xfId="0" applyNumberFormat="1" applyFont="1" applyFill="1" applyBorder="1" applyAlignment="1" applyProtection="1">
      <alignment horizontal="left" vertical="top" wrapText="1"/>
      <protection hidden="1"/>
    </xf>
    <xf numFmtId="0" fontId="15" fillId="0" borderId="1" xfId="0" applyFont="1" applyFill="1" applyBorder="1" applyAlignment="1" applyProtection="1">
      <alignment horizontal="left" vertical="center" wrapText="1"/>
      <protection hidden="1"/>
    </xf>
    <xf numFmtId="1" fontId="15" fillId="0" borderId="1" xfId="0" applyNumberFormat="1" applyFont="1" applyFill="1" applyBorder="1" applyAlignment="1" applyProtection="1">
      <alignment horizontal="left" vertical="center" wrapText="1"/>
      <protection hidden="1"/>
    </xf>
    <xf numFmtId="2" fontId="15" fillId="0" borderId="1" xfId="0" applyNumberFormat="1" applyFont="1" applyFill="1" applyBorder="1" applyAlignment="1" applyProtection="1">
      <alignment horizontal="left" vertical="center" wrapText="1"/>
      <protection hidden="1"/>
    </xf>
    <xf numFmtId="0" fontId="15" fillId="0" borderId="1" xfId="0" applyFont="1" applyBorder="1" applyAlignment="1" applyProtection="1">
      <alignment horizontal="left" vertical="center"/>
      <protection hidden="1"/>
    </xf>
    <xf numFmtId="1" fontId="13" fillId="12" borderId="2" xfId="0" applyNumberFormat="1" applyFont="1" applyFill="1" applyBorder="1" applyAlignment="1">
      <alignment horizontal="center" wrapText="1"/>
    </xf>
    <xf numFmtId="1" fontId="13" fillId="12" borderId="68" xfId="0" applyNumberFormat="1" applyFont="1" applyFill="1" applyBorder="1" applyAlignment="1">
      <alignment horizontal="center" wrapText="1"/>
    </xf>
    <xf numFmtId="2" fontId="13" fillId="12" borderId="68" xfId="0" applyNumberFormat="1" applyFont="1" applyFill="1" applyBorder="1" applyAlignment="1">
      <alignment horizontal="center" wrapText="1"/>
    </xf>
    <xf numFmtId="2" fontId="13" fillId="12" borderId="2" xfId="0" applyNumberFormat="1" applyFont="1" applyFill="1" applyBorder="1" applyAlignment="1">
      <alignment horizontal="center" wrapText="1"/>
    </xf>
    <xf numFmtId="2" fontId="15" fillId="12" borderId="1" xfId="0" applyNumberFormat="1" applyFont="1" applyFill="1" applyBorder="1" applyAlignment="1">
      <alignment horizontal="center" wrapText="1"/>
    </xf>
    <xf numFmtId="1" fontId="13" fillId="7" borderId="8" xfId="0" applyNumberFormat="1" applyFont="1" applyFill="1" applyBorder="1" applyAlignment="1">
      <alignment horizontal="right" vertical="top" wrapText="1"/>
    </xf>
    <xf numFmtId="1" fontId="13" fillId="7" borderId="1" xfId="0" applyNumberFormat="1" applyFont="1" applyFill="1" applyBorder="1" applyAlignment="1">
      <alignment horizontal="right" vertical="top" wrapText="1"/>
    </xf>
    <xf numFmtId="2" fontId="13" fillId="7" borderId="1" xfId="0" applyNumberFormat="1" applyFont="1" applyFill="1" applyBorder="1" applyAlignment="1">
      <alignment horizontal="right" vertical="top" wrapText="1"/>
    </xf>
    <xf numFmtId="2" fontId="13" fillId="7" borderId="2" xfId="0" applyNumberFormat="1" applyFont="1" applyFill="1" applyBorder="1" applyAlignment="1">
      <alignment horizontal="right" vertical="top" wrapText="1"/>
    </xf>
    <xf numFmtId="1" fontId="13" fillId="7" borderId="33" xfId="0" applyNumberFormat="1" applyFont="1" applyFill="1" applyBorder="1" applyAlignment="1">
      <alignment horizontal="right" vertical="top" wrapText="1"/>
    </xf>
    <xf numFmtId="1" fontId="13" fillId="7" borderId="68" xfId="0" applyNumberFormat="1" applyFont="1" applyFill="1" applyBorder="1" applyAlignment="1">
      <alignment horizontal="right" vertical="top" wrapText="1"/>
    </xf>
    <xf numFmtId="2" fontId="13" fillId="7" borderId="8" xfId="0" applyNumberFormat="1" applyFont="1" applyFill="1" applyBorder="1" applyAlignment="1">
      <alignment horizontal="right" vertical="top" wrapText="1"/>
    </xf>
    <xf numFmtId="2" fontId="13" fillId="7" borderId="68" xfId="0" applyNumberFormat="1" applyFont="1" applyFill="1" applyBorder="1" applyAlignment="1">
      <alignment horizontal="right" vertical="top" wrapText="1"/>
    </xf>
    <xf numFmtId="2" fontId="15" fillId="7" borderId="1" xfId="0" applyNumberFormat="1" applyFont="1" applyFill="1" applyBorder="1" applyAlignment="1">
      <alignment horizontal="right" vertical="top" wrapText="1"/>
    </xf>
    <xf numFmtId="1" fontId="13" fillId="5" borderId="8" xfId="0" applyNumberFormat="1" applyFont="1" applyFill="1" applyBorder="1" applyAlignment="1">
      <alignment horizontal="right" vertical="top" wrapText="1"/>
    </xf>
    <xf numFmtId="2" fontId="13" fillId="5" borderId="2" xfId="0" applyNumberFormat="1" applyFont="1" applyFill="1" applyBorder="1" applyAlignment="1">
      <alignment horizontal="right" vertical="top" wrapText="1"/>
    </xf>
    <xf numFmtId="1" fontId="13" fillId="5" borderId="33" xfId="0" applyNumberFormat="1" applyFont="1" applyFill="1" applyBorder="1" applyAlignment="1">
      <alignment horizontal="right" vertical="top" wrapText="1"/>
    </xf>
    <xf numFmtId="1" fontId="13" fillId="5" borderId="68" xfId="0" applyNumberFormat="1" applyFont="1" applyFill="1" applyBorder="1" applyAlignment="1">
      <alignment horizontal="right" vertical="top" wrapText="1"/>
    </xf>
    <xf numFmtId="2" fontId="13" fillId="5" borderId="8" xfId="0" applyNumberFormat="1" applyFont="1" applyFill="1" applyBorder="1" applyAlignment="1">
      <alignment horizontal="right" vertical="top" wrapText="1"/>
    </xf>
    <xf numFmtId="2" fontId="13" fillId="5" borderId="68" xfId="0" applyNumberFormat="1" applyFont="1" applyFill="1" applyBorder="1" applyAlignment="1">
      <alignment horizontal="right" vertical="top" wrapText="1"/>
    </xf>
    <xf numFmtId="2" fontId="15" fillId="5" borderId="1" xfId="0" applyNumberFormat="1" applyFont="1" applyFill="1" applyBorder="1" applyAlignment="1">
      <alignment horizontal="right" vertical="top" wrapText="1"/>
    </xf>
    <xf numFmtId="1" fontId="13" fillId="6" borderId="8" xfId="0" applyNumberFormat="1" applyFont="1" applyFill="1" applyBorder="1" applyAlignment="1">
      <alignment horizontal="right" vertical="top" wrapText="1"/>
    </xf>
    <xf numFmtId="1" fontId="13" fillId="6" borderId="1" xfId="0" applyNumberFormat="1" applyFont="1" applyFill="1" applyBorder="1" applyAlignment="1">
      <alignment horizontal="right" vertical="top" wrapText="1"/>
    </xf>
    <xf numFmtId="2" fontId="13" fillId="6" borderId="1" xfId="0" applyNumberFormat="1" applyFont="1" applyFill="1" applyBorder="1" applyAlignment="1">
      <alignment horizontal="right" vertical="top" wrapText="1"/>
    </xf>
    <xf numFmtId="2" fontId="13" fillId="6" borderId="2" xfId="0" applyNumberFormat="1" applyFont="1" applyFill="1" applyBorder="1" applyAlignment="1">
      <alignment horizontal="right" vertical="top" wrapText="1"/>
    </xf>
    <xf numFmtId="1" fontId="13" fillId="6" borderId="33" xfId="0" applyNumberFormat="1" applyFont="1" applyFill="1" applyBorder="1" applyAlignment="1">
      <alignment horizontal="right" vertical="top" wrapText="1"/>
    </xf>
    <xf numFmtId="1" fontId="13" fillId="6" borderId="68" xfId="0" applyNumberFormat="1" applyFont="1" applyFill="1" applyBorder="1" applyAlignment="1">
      <alignment horizontal="right" vertical="top" wrapText="1"/>
    </xf>
    <xf numFmtId="2" fontId="13" fillId="6" borderId="8" xfId="0" applyNumberFormat="1" applyFont="1" applyFill="1" applyBorder="1" applyAlignment="1">
      <alignment horizontal="right" vertical="top" wrapText="1"/>
    </xf>
    <xf numFmtId="2" fontId="13" fillId="6" borderId="68" xfId="0" applyNumberFormat="1" applyFont="1" applyFill="1" applyBorder="1" applyAlignment="1">
      <alignment horizontal="right" vertical="top" wrapText="1"/>
    </xf>
    <xf numFmtId="2" fontId="15" fillId="6" borderId="1" xfId="0" applyNumberFormat="1" applyFont="1" applyFill="1" applyBorder="1" applyAlignment="1">
      <alignment horizontal="right" vertical="top" wrapText="1"/>
    </xf>
    <xf numFmtId="1" fontId="15" fillId="14" borderId="8" xfId="0" applyNumberFormat="1" applyFont="1" applyFill="1" applyBorder="1" applyAlignment="1">
      <alignment horizontal="right"/>
    </xf>
    <xf numFmtId="1" fontId="15" fillId="14" borderId="1" xfId="0" applyNumberFormat="1" applyFont="1" applyFill="1" applyBorder="1" applyAlignment="1">
      <alignment horizontal="right"/>
    </xf>
    <xf numFmtId="2" fontId="15" fillId="14" borderId="1" xfId="0" applyNumberFormat="1" applyFont="1" applyFill="1" applyBorder="1" applyAlignment="1">
      <alignment horizontal="right"/>
    </xf>
    <xf numFmtId="2" fontId="15" fillId="14" borderId="2" xfId="0" applyNumberFormat="1" applyFont="1" applyFill="1" applyBorder="1" applyAlignment="1">
      <alignment horizontal="right"/>
    </xf>
    <xf numFmtId="1" fontId="15" fillId="12" borderId="33" xfId="0" applyNumberFormat="1" applyFont="1" applyFill="1" applyBorder="1" applyAlignment="1">
      <alignment horizontal="right" vertical="top" wrapText="1"/>
    </xf>
    <xf numFmtId="1" fontId="15" fillId="12" borderId="1" xfId="0" applyNumberFormat="1" applyFont="1" applyFill="1" applyBorder="1" applyAlignment="1">
      <alignment horizontal="right" vertical="top" wrapText="1"/>
    </xf>
    <xf numFmtId="1" fontId="15" fillId="12" borderId="68" xfId="0" applyNumberFormat="1" applyFont="1" applyFill="1" applyBorder="1" applyAlignment="1">
      <alignment horizontal="right" vertical="top" wrapText="1"/>
    </xf>
    <xf numFmtId="1" fontId="15" fillId="12" borderId="8" xfId="0" applyNumberFormat="1" applyFont="1" applyFill="1" applyBorder="1" applyAlignment="1">
      <alignment horizontal="right" vertical="top" wrapText="1"/>
    </xf>
    <xf numFmtId="2" fontId="15" fillId="12" borderId="8" xfId="0" applyNumberFormat="1" applyFont="1" applyFill="1" applyBorder="1" applyAlignment="1">
      <alignment horizontal="right" vertical="top" wrapText="1"/>
    </xf>
    <xf numFmtId="2" fontId="15" fillId="12" borderId="1" xfId="0" applyNumberFormat="1" applyFont="1" applyFill="1" applyBorder="1" applyAlignment="1">
      <alignment horizontal="right" vertical="top" wrapText="1"/>
    </xf>
    <xf numFmtId="2" fontId="15" fillId="12" borderId="68" xfId="0" applyNumberFormat="1" applyFont="1" applyFill="1" applyBorder="1" applyAlignment="1">
      <alignment horizontal="right" vertical="top" wrapText="1"/>
    </xf>
    <xf numFmtId="2" fontId="15" fillId="12" borderId="2" xfId="0" applyNumberFormat="1" applyFont="1" applyFill="1" applyBorder="1" applyAlignment="1">
      <alignment horizontal="right" vertical="top" wrapText="1"/>
    </xf>
    <xf numFmtId="1" fontId="15" fillId="0" borderId="8" xfId="0" applyNumberFormat="1" applyFont="1" applyBorder="1" applyAlignment="1">
      <alignment horizontal="right" vertical="center" wrapText="1"/>
    </xf>
    <xf numFmtId="1" fontId="15" fillId="0" borderId="1" xfId="0" applyNumberFormat="1" applyFont="1" applyFill="1" applyBorder="1" applyAlignment="1">
      <alignment horizontal="right" vertical="center" wrapText="1"/>
    </xf>
    <xf numFmtId="2" fontId="15" fillId="0" borderId="1" xfId="0" applyNumberFormat="1" applyFont="1" applyFill="1" applyBorder="1" applyAlignment="1">
      <alignment horizontal="right" vertical="top" wrapText="1"/>
    </xf>
    <xf numFmtId="1" fontId="15" fillId="0" borderId="8" xfId="0" applyNumberFormat="1" applyFont="1" applyFill="1" applyBorder="1" applyAlignment="1">
      <alignment horizontal="right"/>
    </xf>
    <xf numFmtId="1" fontId="15" fillId="0" borderId="1" xfId="0" applyNumberFormat="1" applyFont="1" applyBorder="1" applyAlignment="1">
      <alignment horizontal="right"/>
    </xf>
    <xf numFmtId="1" fontId="13" fillId="0" borderId="1" xfId="0" applyNumberFormat="1" applyFont="1" applyFill="1" applyBorder="1" applyAlignment="1">
      <alignment horizontal="right" vertical="top" wrapText="1"/>
    </xf>
    <xf numFmtId="2" fontId="13" fillId="0" borderId="1" xfId="0" applyNumberFormat="1" applyFont="1" applyFill="1" applyBorder="1" applyAlignment="1">
      <alignment horizontal="right" vertical="top" wrapText="1"/>
    </xf>
    <xf numFmtId="2" fontId="15" fillId="0" borderId="2" xfId="0" applyNumberFormat="1" applyFont="1" applyFill="1" applyBorder="1" applyAlignment="1">
      <alignment horizontal="right"/>
    </xf>
    <xf numFmtId="1" fontId="15" fillId="0" borderId="33" xfId="0" applyNumberFormat="1" applyFont="1" applyFill="1" applyBorder="1" applyAlignment="1">
      <alignment horizontal="right" vertical="top" wrapText="1"/>
    </xf>
    <xf numFmtId="1" fontId="15" fillId="0" borderId="68" xfId="0" applyNumberFormat="1" applyFont="1" applyFill="1" applyBorder="1" applyAlignment="1">
      <alignment horizontal="right" vertical="top" wrapText="1"/>
    </xf>
    <xf numFmtId="1" fontId="15" fillId="0" borderId="8" xfId="0" applyNumberFormat="1" applyFont="1" applyFill="1" applyBorder="1" applyAlignment="1">
      <alignment horizontal="right" vertical="top" wrapText="1"/>
    </xf>
    <xf numFmtId="2" fontId="15" fillId="0" borderId="8" xfId="0" applyNumberFormat="1" applyFont="1" applyFill="1" applyBorder="1" applyAlignment="1">
      <alignment horizontal="right" vertical="top" wrapText="1"/>
    </xf>
    <xf numFmtId="2" fontId="15" fillId="0" borderId="68" xfId="0" applyNumberFormat="1" applyFont="1" applyFill="1" applyBorder="1" applyAlignment="1">
      <alignment horizontal="right" vertical="top" wrapText="1"/>
    </xf>
    <xf numFmtId="2" fontId="15" fillId="0" borderId="2" xfId="0" applyNumberFormat="1" applyFont="1" applyFill="1" applyBorder="1" applyAlignment="1">
      <alignment horizontal="right" vertical="top" wrapText="1"/>
    </xf>
    <xf numFmtId="1" fontId="15" fillId="14" borderId="33" xfId="0" applyNumberFormat="1" applyFont="1" applyFill="1" applyBorder="1" applyAlignment="1">
      <alignment horizontal="right" vertical="top" wrapText="1"/>
    </xf>
    <xf numFmtId="1" fontId="15" fillId="14" borderId="68" xfId="0" applyNumberFormat="1" applyFont="1" applyFill="1" applyBorder="1" applyAlignment="1">
      <alignment horizontal="right" vertical="top" wrapText="1"/>
    </xf>
    <xf numFmtId="1" fontId="15" fillId="14" borderId="8" xfId="0" applyNumberFormat="1" applyFont="1" applyFill="1" applyBorder="1" applyAlignment="1">
      <alignment horizontal="right" vertical="top" wrapText="1"/>
    </xf>
    <xf numFmtId="2" fontId="15" fillId="14" borderId="8" xfId="0" applyNumberFormat="1" applyFont="1" applyFill="1" applyBorder="1" applyAlignment="1">
      <alignment horizontal="right" vertical="top" wrapText="1"/>
    </xf>
    <xf numFmtId="2" fontId="15" fillId="14" borderId="1" xfId="0" applyNumberFormat="1" applyFont="1" applyFill="1" applyBorder="1" applyAlignment="1">
      <alignment horizontal="right" vertical="top" wrapText="1"/>
    </xf>
    <xf numFmtId="2" fontId="15" fillId="14" borderId="68" xfId="0" applyNumberFormat="1" applyFont="1" applyFill="1" applyBorder="1" applyAlignment="1">
      <alignment horizontal="right" vertical="top" wrapText="1"/>
    </xf>
    <xf numFmtId="2" fontId="15" fillId="14" borderId="2" xfId="0" applyNumberFormat="1" applyFont="1" applyFill="1" applyBorder="1" applyAlignment="1">
      <alignment horizontal="right" vertical="top" wrapText="1"/>
    </xf>
    <xf numFmtId="2" fontId="15" fillId="6" borderId="8" xfId="0" applyNumberFormat="1" applyFont="1" applyFill="1" applyBorder="1" applyAlignment="1">
      <alignment horizontal="right"/>
    </xf>
    <xf numFmtId="1" fontId="15" fillId="6" borderId="1" xfId="0" applyNumberFormat="1" applyFont="1" applyFill="1" applyBorder="1" applyAlignment="1">
      <alignment horizontal="right"/>
    </xf>
    <xf numFmtId="1" fontId="15" fillId="6" borderId="33" xfId="0" applyNumberFormat="1" applyFont="1" applyFill="1" applyBorder="1" applyAlignment="1">
      <alignment horizontal="right" vertical="top" wrapText="1"/>
    </xf>
    <xf numFmtId="1" fontId="15" fillId="6" borderId="1" xfId="0" applyNumberFormat="1" applyFont="1" applyFill="1" applyBorder="1" applyAlignment="1">
      <alignment horizontal="right" vertical="top" wrapText="1"/>
    </xf>
    <xf numFmtId="1" fontId="15" fillId="6" borderId="68" xfId="0" applyNumberFormat="1" applyFont="1" applyFill="1" applyBorder="1" applyAlignment="1">
      <alignment horizontal="right" vertical="top" wrapText="1"/>
    </xf>
    <xf numFmtId="1" fontId="15" fillId="6" borderId="8" xfId="0" applyNumberFormat="1" applyFont="1" applyFill="1" applyBorder="1" applyAlignment="1">
      <alignment horizontal="right" vertical="top" wrapText="1"/>
    </xf>
    <xf numFmtId="2" fontId="15" fillId="6" borderId="8" xfId="0" applyNumberFormat="1" applyFont="1" applyFill="1" applyBorder="1" applyAlignment="1">
      <alignment horizontal="right" vertical="top" wrapText="1"/>
    </xf>
    <xf numFmtId="2" fontId="15" fillId="6" borderId="68" xfId="0" applyNumberFormat="1" applyFont="1" applyFill="1" applyBorder="1" applyAlignment="1">
      <alignment horizontal="right" vertical="top" wrapText="1"/>
    </xf>
    <xf numFmtId="2" fontId="15" fillId="6" borderId="2" xfId="0" applyNumberFormat="1" applyFont="1" applyFill="1" applyBorder="1" applyAlignment="1">
      <alignment horizontal="right" vertical="top" wrapText="1"/>
    </xf>
    <xf numFmtId="1" fontId="15" fillId="6" borderId="8" xfId="0" applyNumberFormat="1" applyFont="1" applyFill="1" applyBorder="1" applyAlignment="1">
      <alignment horizontal="right"/>
    </xf>
    <xf numFmtId="2" fontId="15" fillId="6" borderId="1" xfId="0" applyNumberFormat="1" applyFont="1" applyFill="1" applyBorder="1" applyAlignment="1">
      <alignment horizontal="right"/>
    </xf>
    <xf numFmtId="1" fontId="13" fillId="14" borderId="1" xfId="0" applyNumberFormat="1" applyFont="1" applyFill="1" applyBorder="1" applyAlignment="1">
      <alignment horizontal="right" vertical="top" wrapText="1"/>
    </xf>
    <xf numFmtId="2" fontId="13" fillId="14" borderId="1" xfId="0" applyNumberFormat="1" applyFont="1" applyFill="1" applyBorder="1" applyAlignment="1">
      <alignment horizontal="right" vertical="top" wrapText="1"/>
    </xf>
    <xf numFmtId="1" fontId="15" fillId="14" borderId="1" xfId="0" applyNumberFormat="1" applyFont="1" applyFill="1" applyBorder="1" applyAlignment="1">
      <alignment horizontal="right" vertical="top" wrapText="1"/>
    </xf>
    <xf numFmtId="1" fontId="15" fillId="0" borderId="33" xfId="0" applyNumberFormat="1" applyFont="1" applyFill="1" applyBorder="1" applyAlignment="1">
      <alignment horizontal="right"/>
    </xf>
    <xf numFmtId="1" fontId="15" fillId="12" borderId="1" xfId="0" applyNumberFormat="1" applyFont="1" applyFill="1" applyBorder="1" applyAlignment="1">
      <alignment horizontal="right"/>
    </xf>
    <xf numFmtId="1" fontId="15" fillId="0" borderId="68" xfId="0" applyNumberFormat="1" applyFont="1" applyFill="1" applyBorder="1" applyAlignment="1">
      <alignment horizontal="right"/>
    </xf>
    <xf numFmtId="2" fontId="15" fillId="0" borderId="8" xfId="0" applyNumberFormat="1" applyFont="1" applyFill="1" applyBorder="1" applyAlignment="1">
      <alignment horizontal="right"/>
    </xf>
    <xf numFmtId="2" fontId="15" fillId="0" borderId="68" xfId="0" applyNumberFormat="1" applyFont="1" applyFill="1" applyBorder="1" applyAlignment="1">
      <alignment horizontal="right"/>
    </xf>
    <xf numFmtId="2" fontId="15" fillId="12" borderId="1" xfId="0" applyNumberFormat="1" applyFont="1" applyFill="1" applyBorder="1" applyAlignment="1">
      <alignment horizontal="right"/>
    </xf>
    <xf numFmtId="1" fontId="15" fillId="14" borderId="33" xfId="0" applyNumberFormat="1" applyFont="1" applyFill="1" applyBorder="1" applyAlignment="1">
      <alignment horizontal="right"/>
    </xf>
    <xf numFmtId="1" fontId="15" fillId="14" borderId="68" xfId="0" applyNumberFormat="1" applyFont="1" applyFill="1" applyBorder="1" applyAlignment="1">
      <alignment horizontal="right"/>
    </xf>
    <xf numFmtId="2" fontId="15" fillId="14" borderId="8" xfId="0" applyNumberFormat="1" applyFont="1" applyFill="1" applyBorder="1" applyAlignment="1">
      <alignment horizontal="right"/>
    </xf>
    <xf numFmtId="2" fontId="15" fillId="14" borderId="68" xfId="0" applyNumberFormat="1" applyFont="1" applyFill="1" applyBorder="1" applyAlignment="1">
      <alignment horizontal="right"/>
    </xf>
    <xf numFmtId="1" fontId="15" fillId="14" borderId="51" xfId="0" applyNumberFormat="1" applyFont="1" applyFill="1" applyBorder="1" applyAlignment="1">
      <alignment horizontal="right"/>
    </xf>
    <xf numFmtId="1" fontId="15" fillId="12" borderId="4" xfId="0" applyNumberFormat="1" applyFont="1" applyFill="1" applyBorder="1" applyAlignment="1">
      <alignment horizontal="right"/>
    </xf>
    <xf numFmtId="1" fontId="15" fillId="14" borderId="69" xfId="0" applyNumberFormat="1" applyFont="1" applyFill="1" applyBorder="1" applyAlignment="1">
      <alignment horizontal="right"/>
    </xf>
    <xf numFmtId="1" fontId="15" fillId="14" borderId="53" xfId="0" applyNumberFormat="1" applyFont="1" applyFill="1" applyBorder="1" applyAlignment="1">
      <alignment horizontal="right"/>
    </xf>
    <xf numFmtId="1" fontId="15" fillId="14" borderId="4" xfId="0" applyNumberFormat="1" applyFont="1" applyFill="1" applyBorder="1" applyAlignment="1">
      <alignment horizontal="right"/>
    </xf>
    <xf numFmtId="2" fontId="15" fillId="14" borderId="53" xfId="0" applyNumberFormat="1" applyFont="1" applyFill="1" applyBorder="1" applyAlignment="1">
      <alignment horizontal="right"/>
    </xf>
    <xf numFmtId="2" fontId="15" fillId="14" borderId="4" xfId="0" applyNumberFormat="1" applyFont="1" applyFill="1" applyBorder="1" applyAlignment="1">
      <alignment horizontal="right"/>
    </xf>
    <xf numFmtId="2" fontId="15" fillId="14" borderId="69" xfId="0" applyNumberFormat="1" applyFont="1" applyFill="1" applyBorder="1" applyAlignment="1">
      <alignment horizontal="right"/>
    </xf>
    <xf numFmtId="2" fontId="15" fillId="14" borderId="52" xfId="0" applyNumberFormat="1" applyFont="1" applyFill="1" applyBorder="1" applyAlignment="1">
      <alignment horizontal="right"/>
    </xf>
    <xf numFmtId="1" fontId="15" fillId="0" borderId="51" xfId="0" applyNumberFormat="1" applyFont="1" applyFill="1" applyBorder="1" applyAlignment="1">
      <alignment horizontal="right"/>
    </xf>
    <xf numFmtId="1" fontId="15" fillId="0" borderId="69" xfId="0" applyNumberFormat="1" applyFont="1" applyFill="1" applyBorder="1" applyAlignment="1">
      <alignment horizontal="right"/>
    </xf>
    <xf numFmtId="1" fontId="15" fillId="0" borderId="53" xfId="0" applyNumberFormat="1" applyFont="1" applyFill="1" applyBorder="1" applyAlignment="1">
      <alignment horizontal="right"/>
    </xf>
    <xf numFmtId="2" fontId="15" fillId="0" borderId="53" xfId="0" applyNumberFormat="1" applyFont="1" applyFill="1" applyBorder="1" applyAlignment="1">
      <alignment horizontal="right"/>
    </xf>
    <xf numFmtId="2" fontId="15" fillId="0" borderId="69" xfId="0" applyNumberFormat="1" applyFont="1" applyFill="1" applyBorder="1" applyAlignment="1">
      <alignment horizontal="right"/>
    </xf>
    <xf numFmtId="2" fontId="15" fillId="12" borderId="4" xfId="0" applyNumberFormat="1" applyFont="1" applyFill="1" applyBorder="1" applyAlignment="1">
      <alignment horizontal="right"/>
    </xf>
    <xf numFmtId="2" fontId="15" fillId="0" borderId="52" xfId="0" applyNumberFormat="1" applyFont="1" applyFill="1" applyBorder="1" applyAlignment="1">
      <alignment horizontal="right"/>
    </xf>
    <xf numFmtId="1" fontId="15" fillId="5" borderId="1" xfId="0" applyNumberFormat="1" applyFont="1" applyFill="1" applyBorder="1" applyAlignment="1">
      <alignment horizontal="right" vertical="top" wrapText="1"/>
    </xf>
    <xf numFmtId="1" fontId="15" fillId="0" borderId="8" xfId="0" applyNumberFormat="1" applyFont="1" applyBorder="1" applyAlignment="1">
      <alignment horizontal="right"/>
    </xf>
    <xf numFmtId="1" fontId="15" fillId="0" borderId="33" xfId="0" applyNumberFormat="1" applyFont="1" applyFill="1" applyBorder="1" applyAlignment="1">
      <alignment horizontal="right" vertical="center" wrapText="1"/>
    </xf>
    <xf numFmtId="1" fontId="15" fillId="12" borderId="1" xfId="0" applyNumberFormat="1" applyFont="1" applyFill="1" applyBorder="1" applyAlignment="1">
      <alignment horizontal="right" vertical="center" wrapText="1"/>
    </xf>
    <xf numFmtId="1" fontId="15" fillId="0" borderId="68" xfId="0" applyNumberFormat="1" applyFont="1" applyFill="1" applyBorder="1" applyAlignment="1">
      <alignment horizontal="right" vertical="center" wrapText="1"/>
    </xf>
    <xf numFmtId="1" fontId="15" fillId="0" borderId="8" xfId="0" applyNumberFormat="1" applyFont="1" applyFill="1" applyBorder="1" applyAlignment="1">
      <alignment horizontal="right" vertical="center" wrapText="1"/>
    </xf>
    <xf numFmtId="0" fontId="15" fillId="0" borderId="8" xfId="0" applyFont="1" applyFill="1" applyBorder="1" applyAlignment="1">
      <alignment horizontal="right" vertical="center" wrapText="1"/>
    </xf>
    <xf numFmtId="2" fontId="15" fillId="0" borderId="8" xfId="0" applyNumberFormat="1" applyFont="1" applyFill="1" applyBorder="1" applyAlignment="1">
      <alignment horizontal="right" vertical="center" wrapText="1"/>
    </xf>
    <xf numFmtId="2" fontId="15" fillId="0" borderId="68" xfId="0" applyNumberFormat="1" applyFont="1" applyFill="1" applyBorder="1" applyAlignment="1">
      <alignment horizontal="right" vertical="center" wrapText="1"/>
    </xf>
    <xf numFmtId="2" fontId="15" fillId="0" borderId="2" xfId="0" applyNumberFormat="1" applyFont="1" applyFill="1" applyBorder="1" applyAlignment="1">
      <alignment horizontal="right" vertical="center" wrapText="1"/>
    </xf>
    <xf numFmtId="1" fontId="15" fillId="0" borderId="8" xfId="0" applyNumberFormat="1" applyFont="1" applyBorder="1" applyAlignment="1">
      <alignment horizontal="right" wrapText="1"/>
    </xf>
    <xf numFmtId="1" fontId="15" fillId="0" borderId="1" xfId="0" applyNumberFormat="1" applyFont="1" applyFill="1" applyBorder="1" applyAlignment="1">
      <alignment horizontal="right" wrapText="1"/>
    </xf>
    <xf numFmtId="1" fontId="15" fillId="0" borderId="8" xfId="0" applyNumberFormat="1" applyFont="1" applyFill="1" applyBorder="1" applyAlignment="1">
      <alignment horizontal="right" wrapText="1"/>
    </xf>
    <xf numFmtId="1" fontId="15" fillId="12" borderId="1" xfId="0" applyNumberFormat="1" applyFont="1" applyFill="1" applyBorder="1" applyAlignment="1">
      <alignment horizontal="left" vertical="top" wrapText="1"/>
    </xf>
    <xf numFmtId="0" fontId="15" fillId="13" borderId="8" xfId="0" applyFont="1" applyFill="1" applyBorder="1" applyAlignment="1">
      <alignment horizontal="right" vertical="center" wrapText="1"/>
    </xf>
    <xf numFmtId="0" fontId="15" fillId="0" borderId="8" xfId="0" applyFont="1" applyBorder="1" applyAlignment="1">
      <alignment horizontal="right" vertical="center"/>
    </xf>
    <xf numFmtId="1" fontId="15" fillId="0" borderId="8" xfId="0" applyNumberFormat="1" applyFont="1" applyFill="1" applyBorder="1" applyAlignment="1"/>
    <xf numFmtId="1" fontId="15" fillId="12" borderId="1" xfId="0" applyNumberFormat="1" applyFont="1" applyFill="1" applyBorder="1" applyAlignment="1"/>
    <xf numFmtId="1" fontId="15" fillId="0" borderId="8" xfId="0" applyNumberFormat="1" applyFont="1" applyFill="1" applyBorder="1" applyAlignment="1">
      <alignment vertical="top" wrapText="1"/>
    </xf>
    <xf numFmtId="1" fontId="15" fillId="12" borderId="1" xfId="0" applyNumberFormat="1" applyFont="1" applyFill="1" applyBorder="1" applyAlignment="1">
      <alignment vertical="top" wrapText="1"/>
    </xf>
    <xf numFmtId="1" fontId="15" fillId="0" borderId="1" xfId="0" applyNumberFormat="1" applyFont="1" applyBorder="1" applyAlignment="1">
      <alignment horizontal="right" wrapText="1"/>
    </xf>
    <xf numFmtId="1" fontId="15" fillId="12" borderId="8" xfId="0" applyNumberFormat="1" applyFont="1" applyFill="1" applyBorder="1" applyAlignment="1">
      <alignment horizontal="right"/>
    </xf>
    <xf numFmtId="2" fontId="15" fillId="12" borderId="2" xfId="0" applyNumberFormat="1" applyFont="1" applyFill="1" applyBorder="1" applyAlignment="1">
      <alignment horizontal="right"/>
    </xf>
    <xf numFmtId="0" fontId="15" fillId="0" borderId="8" xfId="0" applyFont="1" applyBorder="1" applyAlignment="1">
      <alignment horizontal="right" vertical="top" wrapText="1"/>
    </xf>
    <xf numFmtId="0" fontId="15" fillId="0" borderId="1" xfId="0" applyFont="1" applyBorder="1" applyAlignment="1">
      <alignment horizontal="right" vertical="top" wrapText="1"/>
    </xf>
    <xf numFmtId="0" fontId="15" fillId="0" borderId="8" xfId="0" applyFont="1" applyFill="1" applyBorder="1" applyAlignment="1">
      <alignment horizontal="right" vertical="top" wrapText="1"/>
    </xf>
    <xf numFmtId="0" fontId="15" fillId="0" borderId="1" xfId="0" applyFont="1" applyFill="1" applyBorder="1" applyAlignment="1">
      <alignment horizontal="right" vertical="top" wrapText="1"/>
    </xf>
    <xf numFmtId="1" fontId="15" fillId="0" borderId="33" xfId="0" applyNumberFormat="1" applyFont="1" applyFill="1" applyBorder="1" applyAlignment="1">
      <alignment horizontal="left" vertical="top" wrapText="1"/>
    </xf>
    <xf numFmtId="1" fontId="15" fillId="0" borderId="68" xfId="0" applyNumberFormat="1" applyFont="1" applyFill="1" applyBorder="1" applyAlignment="1">
      <alignment horizontal="left" vertical="top" wrapText="1"/>
    </xf>
    <xf numFmtId="1" fontId="15" fillId="0" borderId="8" xfId="0" applyNumberFormat="1" applyFont="1" applyFill="1" applyBorder="1" applyAlignment="1">
      <alignment horizontal="left" vertical="top" wrapText="1"/>
    </xf>
    <xf numFmtId="2" fontId="15" fillId="0" borderId="8" xfId="0" applyNumberFormat="1" applyFont="1" applyFill="1" applyBorder="1" applyAlignment="1">
      <alignment horizontal="left" vertical="top" wrapText="1"/>
    </xf>
    <xf numFmtId="2" fontId="15" fillId="0" borderId="68" xfId="0" applyNumberFormat="1" applyFont="1" applyFill="1" applyBorder="1" applyAlignment="1">
      <alignment horizontal="left" vertical="top" wrapText="1"/>
    </xf>
    <xf numFmtId="2" fontId="15" fillId="0" borderId="2" xfId="0" applyNumberFormat="1" applyFont="1" applyFill="1" applyBorder="1" applyAlignment="1">
      <alignment horizontal="left" vertical="top" wrapText="1"/>
    </xf>
    <xf numFmtId="1" fontId="13" fillId="3" borderId="8" xfId="0" applyNumberFormat="1" applyFont="1" applyFill="1" applyBorder="1" applyAlignment="1">
      <alignment horizontal="right" vertical="top" wrapText="1"/>
    </xf>
    <xf numFmtId="1" fontId="13" fillId="3" borderId="1" xfId="0" applyNumberFormat="1" applyFont="1" applyFill="1" applyBorder="1" applyAlignment="1">
      <alignment horizontal="right" vertical="top" wrapText="1"/>
    </xf>
    <xf numFmtId="2" fontId="13" fillId="3" borderId="1" xfId="0" applyNumberFormat="1" applyFont="1" applyFill="1" applyBorder="1" applyAlignment="1">
      <alignment horizontal="right" vertical="top" wrapText="1"/>
    </xf>
    <xf numFmtId="2" fontId="13" fillId="3" borderId="2" xfId="0" applyNumberFormat="1" applyFont="1" applyFill="1" applyBorder="1" applyAlignment="1">
      <alignment horizontal="right" vertical="top" wrapText="1"/>
    </xf>
    <xf numFmtId="1" fontId="13" fillId="3" borderId="33" xfId="0" applyNumberFormat="1" applyFont="1" applyFill="1" applyBorder="1" applyAlignment="1">
      <alignment horizontal="left" vertical="top" wrapText="1"/>
    </xf>
    <xf numFmtId="1" fontId="13" fillId="3" borderId="1" xfId="0" applyNumberFormat="1" applyFont="1" applyFill="1" applyBorder="1" applyAlignment="1">
      <alignment horizontal="left" vertical="top" wrapText="1"/>
    </xf>
    <xf numFmtId="1" fontId="13" fillId="3" borderId="68" xfId="0" applyNumberFormat="1" applyFont="1" applyFill="1" applyBorder="1" applyAlignment="1">
      <alignment horizontal="left" vertical="top" wrapText="1"/>
    </xf>
    <xf numFmtId="1" fontId="13" fillId="3" borderId="8" xfId="0" applyNumberFormat="1" applyFont="1" applyFill="1" applyBorder="1" applyAlignment="1">
      <alignment horizontal="left" vertical="top" wrapText="1"/>
    </xf>
    <xf numFmtId="2" fontId="13" fillId="3" borderId="8" xfId="0" applyNumberFormat="1" applyFont="1" applyFill="1" applyBorder="1" applyAlignment="1">
      <alignment horizontal="left" vertical="top" wrapText="1"/>
    </xf>
    <xf numFmtId="2" fontId="13" fillId="3" borderId="1" xfId="0" applyNumberFormat="1" applyFont="1" applyFill="1" applyBorder="1" applyAlignment="1">
      <alignment horizontal="left" vertical="top" wrapText="1"/>
    </xf>
    <xf numFmtId="2" fontId="13" fillId="3" borderId="68" xfId="0" applyNumberFormat="1" applyFont="1" applyFill="1" applyBorder="1" applyAlignment="1">
      <alignment horizontal="left" vertical="top" wrapText="1"/>
    </xf>
    <xf numFmtId="2" fontId="13" fillId="3" borderId="2" xfId="0" applyNumberFormat="1" applyFont="1" applyFill="1" applyBorder="1" applyAlignment="1">
      <alignment horizontal="left" vertical="top" wrapText="1"/>
    </xf>
    <xf numFmtId="2" fontId="15" fillId="3" borderId="1" xfId="0" applyNumberFormat="1" applyFont="1" applyFill="1" applyBorder="1" applyAlignment="1">
      <alignment horizontal="right" vertical="top" wrapText="1"/>
    </xf>
    <xf numFmtId="11" fontId="13" fillId="12" borderId="8" xfId="0" applyNumberFormat="1" applyFont="1" applyFill="1" applyBorder="1" applyAlignment="1">
      <alignment horizontal="right" vertical="center" wrapText="1"/>
    </xf>
    <xf numFmtId="11" fontId="13" fillId="12" borderId="1" xfId="0" applyNumberFormat="1" applyFont="1" applyFill="1" applyBorder="1" applyAlignment="1">
      <alignment horizontal="right" vertical="center" wrapText="1"/>
    </xf>
    <xf numFmtId="11" fontId="13" fillId="12" borderId="2" xfId="0" applyNumberFormat="1" applyFont="1" applyFill="1" applyBorder="1" applyAlignment="1">
      <alignment horizontal="right" vertical="center" wrapText="1"/>
    </xf>
    <xf numFmtId="0" fontId="13" fillId="12" borderId="1" xfId="0" applyFont="1" applyFill="1" applyBorder="1" applyAlignment="1">
      <alignment horizontal="left" vertical="center" wrapText="1"/>
    </xf>
    <xf numFmtId="2" fontId="13" fillId="12" borderId="1" xfId="0" applyNumberFormat="1" applyFont="1" applyFill="1" applyBorder="1" applyAlignment="1">
      <alignment horizontal="right" vertical="center" wrapText="1"/>
    </xf>
    <xf numFmtId="2" fontId="13" fillId="12" borderId="8" xfId="0" applyNumberFormat="1" applyFont="1" applyFill="1" applyBorder="1" applyAlignment="1">
      <alignment horizontal="right" vertical="center" wrapText="1"/>
    </xf>
    <xf numFmtId="0" fontId="13" fillId="12" borderId="2" xfId="0" applyFont="1" applyFill="1" applyBorder="1" applyAlignment="1">
      <alignment horizontal="left" vertical="center" wrapText="1"/>
    </xf>
    <xf numFmtId="0" fontId="13" fillId="12" borderId="2" xfId="0" applyFont="1" applyFill="1" applyBorder="1" applyAlignment="1">
      <alignment horizontal="right" vertical="top" wrapText="1"/>
    </xf>
    <xf numFmtId="2" fontId="15" fillId="7" borderId="1" xfId="0" applyNumberFormat="1" applyFont="1" applyFill="1" applyBorder="1" applyAlignment="1">
      <alignment wrapText="1"/>
    </xf>
    <xf numFmtId="2" fontId="15" fillId="7" borderId="8" xfId="0" applyNumberFormat="1" applyFont="1" applyFill="1" applyBorder="1" applyAlignment="1">
      <alignment wrapText="1"/>
    </xf>
    <xf numFmtId="0" fontId="13" fillId="7" borderId="8" xfId="0" applyFont="1" applyFill="1" applyBorder="1" applyAlignment="1">
      <alignment horizontal="right" vertical="top" wrapText="1"/>
    </xf>
    <xf numFmtId="0" fontId="13" fillId="7" borderId="2" xfId="0" applyFont="1" applyFill="1" applyBorder="1" applyAlignment="1">
      <alignment vertical="top" wrapText="1"/>
    </xf>
    <xf numFmtId="0" fontId="13" fillId="7" borderId="2" xfId="0" applyFont="1" applyFill="1" applyBorder="1" applyAlignment="1">
      <alignment horizontal="right" vertical="top" wrapText="1"/>
    </xf>
    <xf numFmtId="2" fontId="15" fillId="7" borderId="1" xfId="0" applyNumberFormat="1" applyFont="1" applyFill="1" applyBorder="1" applyAlignment="1">
      <alignment horizontal="right" wrapText="1"/>
    </xf>
    <xf numFmtId="0" fontId="15" fillId="7" borderId="1" xfId="0" applyFont="1" applyFill="1" applyBorder="1" applyAlignment="1">
      <alignment wrapText="1"/>
    </xf>
    <xf numFmtId="0" fontId="13" fillId="5" borderId="1" xfId="0" applyFont="1" applyFill="1" applyBorder="1" applyAlignment="1">
      <alignment vertical="top" wrapText="1"/>
    </xf>
    <xf numFmtId="0" fontId="13" fillId="5" borderId="2" xfId="0" applyFont="1" applyFill="1" applyBorder="1" applyAlignment="1">
      <alignment vertical="top" wrapText="1"/>
    </xf>
    <xf numFmtId="2" fontId="13" fillId="5" borderId="8" xfId="0" applyNumberFormat="1" applyFont="1" applyFill="1" applyBorder="1" applyAlignment="1">
      <alignment vertical="top" wrapText="1"/>
    </xf>
    <xf numFmtId="2" fontId="13" fillId="5" borderId="1" xfId="0" applyNumberFormat="1" applyFont="1" applyFill="1" applyBorder="1" applyAlignment="1">
      <alignment vertical="top" wrapText="1"/>
    </xf>
    <xf numFmtId="0" fontId="15" fillId="5" borderId="1" xfId="0" applyFont="1" applyFill="1" applyBorder="1" applyAlignment="1">
      <alignment wrapText="1"/>
    </xf>
    <xf numFmtId="0" fontId="13" fillId="19" borderId="1" xfId="0" applyFont="1" applyFill="1" applyBorder="1" applyAlignment="1">
      <alignment vertical="top" wrapText="1"/>
    </xf>
    <xf numFmtId="2" fontId="13" fillId="19" borderId="8" xfId="0" applyNumberFormat="1" applyFont="1" applyFill="1" applyBorder="1" applyAlignment="1">
      <alignment horizontal="right" vertical="top" wrapText="1"/>
    </xf>
    <xf numFmtId="0" fontId="13" fillId="19" borderId="2" xfId="0" applyFont="1" applyFill="1" applyBorder="1" applyAlignment="1">
      <alignment vertical="top" wrapText="1"/>
    </xf>
    <xf numFmtId="2" fontId="13" fillId="19" borderId="33" xfId="0" applyNumberFormat="1" applyFont="1" applyFill="1" applyBorder="1" applyAlignment="1">
      <alignment horizontal="right" vertical="top" wrapText="1"/>
    </xf>
    <xf numFmtId="2" fontId="13" fillId="19" borderId="2" xfId="0" applyNumberFormat="1" applyFont="1" applyFill="1" applyBorder="1" applyAlignment="1">
      <alignment horizontal="right" vertical="top" wrapText="1"/>
    </xf>
    <xf numFmtId="2" fontId="13" fillId="19" borderId="8" xfId="0" applyNumberFormat="1" applyFont="1" applyFill="1" applyBorder="1" applyAlignment="1">
      <alignment vertical="top" wrapText="1"/>
    </xf>
    <xf numFmtId="2" fontId="13" fillId="19" borderId="1" xfId="0" applyNumberFormat="1" applyFont="1" applyFill="1" applyBorder="1" applyAlignment="1">
      <alignment vertical="top" wrapText="1"/>
    </xf>
    <xf numFmtId="0" fontId="15" fillId="19" borderId="1" xfId="0" applyFont="1" applyFill="1" applyBorder="1" applyAlignment="1">
      <alignment wrapText="1"/>
    </xf>
    <xf numFmtId="0" fontId="15" fillId="0" borderId="8" xfId="0" applyFont="1" applyFill="1" applyBorder="1" applyAlignment="1">
      <alignment horizontal="justify" vertical="top" wrapText="1"/>
    </xf>
    <xf numFmtId="0" fontId="15" fillId="0" borderId="2" xfId="0" applyFont="1" applyFill="1" applyBorder="1" applyAlignment="1">
      <alignment horizontal="justify" vertical="top" wrapText="1"/>
    </xf>
    <xf numFmtId="0" fontId="16" fillId="0" borderId="2" xfId="0" applyFont="1" applyFill="1" applyBorder="1" applyAlignment="1">
      <alignment horizontal="right" vertical="top" wrapText="1"/>
    </xf>
    <xf numFmtId="0" fontId="15" fillId="0" borderId="1" xfId="0" applyFont="1" applyFill="1" applyBorder="1" applyAlignment="1">
      <alignment horizontal="right" wrapText="1"/>
    </xf>
    <xf numFmtId="0" fontId="15" fillId="0" borderId="1" xfId="0" applyFont="1" applyFill="1" applyBorder="1" applyAlignment="1">
      <alignment horizontal="right" vertical="center" wrapText="1"/>
    </xf>
    <xf numFmtId="0" fontId="15" fillId="0" borderId="1" xfId="0" applyFont="1" applyFill="1" applyBorder="1" applyAlignment="1">
      <alignment wrapText="1"/>
    </xf>
    <xf numFmtId="2" fontId="15" fillId="0" borderId="1" xfId="0" applyNumberFormat="1" applyFont="1" applyFill="1" applyBorder="1" applyAlignment="1">
      <alignment horizontal="right" vertical="center" wrapText="1"/>
    </xf>
    <xf numFmtId="0" fontId="15" fillId="0" borderId="2" xfId="0" applyFont="1" applyFill="1" applyBorder="1" applyAlignment="1">
      <alignment horizontal="right" vertical="top" wrapText="1"/>
    </xf>
    <xf numFmtId="0" fontId="15" fillId="0" borderId="8" xfId="0" applyFont="1" applyFill="1" applyBorder="1" applyAlignment="1">
      <alignment horizontal="right" wrapText="1"/>
    </xf>
    <xf numFmtId="0" fontId="15" fillId="0" borderId="1" xfId="0" applyFont="1" applyFill="1" applyBorder="1"/>
    <xf numFmtId="0" fontId="15" fillId="19" borderId="1" xfId="0" applyFont="1" applyFill="1" applyBorder="1" applyAlignment="1">
      <alignment horizontal="right" vertical="top" wrapText="1"/>
    </xf>
    <xf numFmtId="0" fontId="15" fillId="19" borderId="8" xfId="0" applyFont="1" applyFill="1" applyBorder="1" applyAlignment="1">
      <alignment horizontal="right" vertical="top" wrapText="1"/>
    </xf>
    <xf numFmtId="0" fontId="15" fillId="19" borderId="2" xfId="0" applyFont="1" applyFill="1" applyBorder="1" applyAlignment="1">
      <alignment horizontal="right" vertical="top" wrapText="1"/>
    </xf>
    <xf numFmtId="2" fontId="15" fillId="19" borderId="8" xfId="0" applyNumberFormat="1" applyFont="1" applyFill="1" applyBorder="1" applyAlignment="1">
      <alignment horizontal="right" vertical="top" wrapText="1"/>
    </xf>
    <xf numFmtId="2" fontId="15" fillId="19" borderId="1" xfId="0" applyNumberFormat="1" applyFont="1" applyFill="1" applyBorder="1" applyAlignment="1">
      <alignment horizontal="right" vertical="top" wrapText="1"/>
    </xf>
    <xf numFmtId="0" fontId="15" fillId="19" borderId="1" xfId="0" applyFont="1" applyFill="1" applyBorder="1" applyAlignment="1">
      <alignment horizontal="right" wrapText="1"/>
    </xf>
    <xf numFmtId="2" fontId="15" fillId="19" borderId="1" xfId="0" applyNumberFormat="1" applyFont="1" applyFill="1" applyBorder="1" applyAlignment="1">
      <alignment horizontal="right" vertical="center" wrapText="1"/>
    </xf>
    <xf numFmtId="0" fontId="15" fillId="0" borderId="1" xfId="0" applyFont="1" applyFill="1" applyBorder="1" applyAlignment="1">
      <alignment horizontal="right"/>
    </xf>
    <xf numFmtId="0" fontId="15" fillId="0" borderId="8" xfId="0" applyFont="1" applyFill="1" applyBorder="1" applyAlignment="1">
      <alignment horizontal="right"/>
    </xf>
    <xf numFmtId="0" fontId="15" fillId="0" borderId="2" xfId="0" applyFont="1" applyFill="1" applyBorder="1" applyAlignment="1">
      <alignment horizontal="right"/>
    </xf>
    <xf numFmtId="0" fontId="15" fillId="0" borderId="53" xfId="0" applyFont="1" applyFill="1" applyBorder="1" applyAlignment="1">
      <alignment horizontal="right" vertical="top" wrapText="1"/>
    </xf>
    <xf numFmtId="0" fontId="15" fillId="0" borderId="52" xfId="0" applyFont="1" applyFill="1" applyBorder="1" applyAlignment="1">
      <alignment horizontal="right" vertical="top" wrapText="1"/>
    </xf>
    <xf numFmtId="0" fontId="15" fillId="0" borderId="53" xfId="0" applyFont="1" applyFill="1" applyBorder="1" applyAlignment="1">
      <alignment horizontal="right"/>
    </xf>
    <xf numFmtId="0" fontId="15" fillId="0" borderId="4" xfId="0" applyFont="1" applyFill="1" applyBorder="1" applyAlignment="1">
      <alignment horizontal="right"/>
    </xf>
    <xf numFmtId="0" fontId="13" fillId="5" borderId="2" xfId="0" applyFont="1" applyFill="1" applyBorder="1" applyAlignment="1">
      <alignment horizontal="right" vertical="top" wrapText="1"/>
    </xf>
    <xf numFmtId="0" fontId="13" fillId="5" borderId="8" xfId="0" applyFont="1" applyFill="1" applyBorder="1" applyAlignment="1">
      <alignment vertical="top" wrapText="1"/>
    </xf>
    <xf numFmtId="0" fontId="13" fillId="5" borderId="1" xfId="0" applyFont="1" applyFill="1" applyBorder="1" applyAlignment="1">
      <alignment horizontal="right" vertical="top" wrapText="1"/>
    </xf>
    <xf numFmtId="0" fontId="15" fillId="0" borderId="8" xfId="0" applyFont="1" applyFill="1" applyBorder="1" applyAlignment="1">
      <alignment wrapText="1"/>
    </xf>
    <xf numFmtId="2" fontId="15" fillId="0" borderId="1" xfId="1" applyNumberFormat="1" applyFont="1" applyFill="1" applyBorder="1" applyAlignment="1">
      <alignment horizontal="right" vertical="top" wrapText="1"/>
    </xf>
    <xf numFmtId="0" fontId="13" fillId="0" borderId="1" xfId="0" applyFont="1" applyFill="1" applyBorder="1" applyAlignment="1">
      <alignment horizontal="right" wrapText="1"/>
    </xf>
    <xf numFmtId="2" fontId="15" fillId="0" borderId="33" xfId="0" applyNumberFormat="1" applyFont="1" applyFill="1" applyBorder="1" applyAlignment="1">
      <alignment horizontal="left" vertical="top" wrapText="1"/>
    </xf>
    <xf numFmtId="2" fontId="13" fillId="15" borderId="1" xfId="0" applyNumberFormat="1" applyFont="1" applyFill="1" applyBorder="1" applyAlignment="1">
      <alignment horizontal="right" vertical="center" wrapText="1"/>
    </xf>
    <xf numFmtId="0" fontId="13" fillId="15" borderId="1" xfId="0" applyFont="1" applyFill="1" applyBorder="1" applyAlignment="1">
      <alignment horizontal="right" vertical="center" wrapText="1"/>
    </xf>
    <xf numFmtId="0" fontId="13" fillId="15" borderId="1" xfId="0" applyFont="1" applyFill="1" applyBorder="1" applyAlignment="1">
      <alignment horizontal="right" vertical="top" wrapText="1"/>
    </xf>
    <xf numFmtId="0" fontId="15" fillId="0" borderId="1" xfId="0" applyFont="1" applyBorder="1" applyAlignment="1">
      <alignment wrapText="1"/>
    </xf>
    <xf numFmtId="0" fontId="15" fillId="0" borderId="1" xfId="0" applyFont="1" applyBorder="1" applyAlignment="1">
      <alignment horizontal="right" wrapText="1"/>
    </xf>
    <xf numFmtId="2" fontId="15" fillId="13" borderId="1" xfId="0" applyNumberFormat="1" applyFont="1" applyFill="1" applyBorder="1" applyAlignment="1">
      <alignment horizontal="right" wrapText="1"/>
    </xf>
    <xf numFmtId="2" fontId="15" fillId="0" borderId="1" xfId="0" applyNumberFormat="1" applyFont="1" applyFill="1" applyBorder="1" applyAlignment="1">
      <alignment horizontal="right" wrapText="1"/>
    </xf>
    <xf numFmtId="2" fontId="13" fillId="0" borderId="1" xfId="0" applyNumberFormat="1" applyFont="1" applyFill="1" applyBorder="1" applyAlignment="1">
      <alignment horizontal="right" wrapText="1"/>
    </xf>
    <xf numFmtId="0" fontId="15" fillId="0" borderId="2" xfId="0" applyFont="1" applyFill="1" applyBorder="1" applyAlignment="1">
      <alignment horizontal="left" vertical="top" wrapText="1"/>
    </xf>
    <xf numFmtId="2" fontId="15" fillId="7" borderId="8" xfId="0" applyNumberFormat="1" applyFont="1" applyFill="1" applyBorder="1" applyAlignment="1">
      <alignment horizontal="right" wrapText="1"/>
    </xf>
    <xf numFmtId="2" fontId="15" fillId="0" borderId="8" xfId="0" applyNumberFormat="1" applyFont="1" applyFill="1" applyBorder="1" applyAlignment="1">
      <alignment wrapText="1"/>
    </xf>
    <xf numFmtId="2" fontId="15" fillId="0" borderId="1" xfId="0" applyNumberFormat="1" applyFont="1" applyFill="1" applyBorder="1" applyAlignment="1">
      <alignment wrapText="1"/>
    </xf>
    <xf numFmtId="0" fontId="16" fillId="0" borderId="1" xfId="0" applyFont="1" applyFill="1" applyBorder="1" applyAlignment="1">
      <alignment horizontal="justify" vertical="top" wrapText="1"/>
    </xf>
    <xf numFmtId="0" fontId="13" fillId="2" borderId="8" xfId="0" applyFont="1" applyFill="1" applyBorder="1" applyAlignment="1" applyProtection="1">
      <alignment horizontal="center" vertical="top" wrapText="1"/>
      <protection hidden="1"/>
    </xf>
    <xf numFmtId="0" fontId="13" fillId="2" borderId="1" xfId="0" applyFont="1" applyFill="1" applyBorder="1" applyAlignment="1" applyProtection="1">
      <alignment horizontal="center" vertical="top" wrapText="1"/>
      <protection hidden="1"/>
    </xf>
    <xf numFmtId="0" fontId="13" fillId="2" borderId="2" xfId="0" applyFont="1" applyFill="1" applyBorder="1" applyAlignment="1" applyProtection="1">
      <alignment horizontal="center" vertical="top" wrapText="1"/>
      <protection hidden="1"/>
    </xf>
    <xf numFmtId="1" fontId="13" fillId="2" borderId="33" xfId="0" applyNumberFormat="1" applyFont="1" applyFill="1" applyBorder="1" applyAlignment="1" applyProtection="1">
      <alignment horizontal="center" vertical="top" wrapText="1"/>
      <protection hidden="1"/>
    </xf>
    <xf numFmtId="0" fontId="13" fillId="2" borderId="33" xfId="0" applyFont="1" applyFill="1" applyBorder="1" applyAlignment="1" applyProtection="1">
      <alignment horizontal="center" vertical="top" wrapText="1"/>
      <protection hidden="1"/>
    </xf>
    <xf numFmtId="1" fontId="13" fillId="2" borderId="1" xfId="0" applyNumberFormat="1" applyFont="1" applyFill="1" applyBorder="1" applyAlignment="1" applyProtection="1">
      <alignment horizontal="center" vertical="top" wrapText="1"/>
      <protection hidden="1"/>
    </xf>
    <xf numFmtId="1" fontId="13" fillId="2" borderId="2" xfId="0" applyNumberFormat="1" applyFont="1" applyFill="1" applyBorder="1" applyAlignment="1" applyProtection="1">
      <alignment horizontal="center" vertical="top" wrapText="1"/>
      <protection hidden="1"/>
    </xf>
    <xf numFmtId="2" fontId="13" fillId="2" borderId="33" xfId="0" applyNumberFormat="1" applyFont="1" applyFill="1" applyBorder="1" applyAlignment="1" applyProtection="1">
      <alignment horizontal="center" vertical="top" wrapText="1"/>
      <protection hidden="1"/>
    </xf>
    <xf numFmtId="2" fontId="13" fillId="2" borderId="1" xfId="0" applyNumberFormat="1" applyFont="1" applyFill="1" applyBorder="1" applyAlignment="1" applyProtection="1">
      <alignment horizontal="center" vertical="top" wrapText="1"/>
      <protection hidden="1"/>
    </xf>
    <xf numFmtId="2" fontId="13" fillId="2" borderId="2" xfId="0" applyNumberFormat="1" applyFont="1" applyFill="1" applyBorder="1" applyAlignment="1" applyProtection="1">
      <alignment horizontal="center" vertical="top" wrapText="1"/>
      <protection hidden="1"/>
    </xf>
    <xf numFmtId="2" fontId="13" fillId="2" borderId="8" xfId="0" applyNumberFormat="1" applyFont="1" applyFill="1" applyBorder="1" applyAlignment="1" applyProtection="1">
      <alignment horizontal="center" vertical="top" wrapText="1"/>
      <protection hidden="1"/>
    </xf>
    <xf numFmtId="2" fontId="13" fillId="2" borderId="6" xfId="0" applyNumberFormat="1" applyFont="1" applyFill="1" applyBorder="1" applyAlignment="1" applyProtection="1">
      <alignment horizontal="center" vertical="top" wrapText="1"/>
      <protection hidden="1"/>
    </xf>
    <xf numFmtId="0" fontId="13" fillId="14" borderId="1" xfId="0" applyFont="1" applyFill="1" applyBorder="1" applyAlignment="1" applyProtection="1">
      <alignment horizontal="center"/>
      <protection hidden="1"/>
    </xf>
    <xf numFmtId="0" fontId="15" fillId="0" borderId="8" xfId="0" applyFont="1" applyFill="1" applyBorder="1" applyAlignment="1" applyProtection="1">
      <alignment horizontal="left" vertical="top" wrapText="1"/>
      <protection hidden="1"/>
    </xf>
    <xf numFmtId="0" fontId="15" fillId="0" borderId="2" xfId="0" applyFont="1" applyFill="1" applyBorder="1" applyAlignment="1" applyProtection="1">
      <alignment horizontal="left" vertical="top" wrapText="1"/>
      <protection hidden="1"/>
    </xf>
    <xf numFmtId="1" fontId="15" fillId="0" borderId="33" xfId="0" applyNumberFormat="1" applyFont="1" applyFill="1" applyBorder="1" applyAlignment="1" applyProtection="1">
      <alignment horizontal="left" vertical="top" wrapText="1"/>
      <protection hidden="1"/>
    </xf>
    <xf numFmtId="0" fontId="15" fillId="0" borderId="33" xfId="0" applyFont="1" applyFill="1" applyBorder="1" applyAlignment="1" applyProtection="1">
      <alignment horizontal="left" vertical="top" wrapText="1"/>
      <protection hidden="1"/>
    </xf>
    <xf numFmtId="1" fontId="15" fillId="0" borderId="2" xfId="0" applyNumberFormat="1" applyFont="1" applyFill="1" applyBorder="1" applyAlignment="1" applyProtection="1">
      <alignment horizontal="left" vertical="top" wrapText="1"/>
      <protection hidden="1"/>
    </xf>
    <xf numFmtId="2" fontId="15" fillId="0" borderId="33" xfId="0" applyNumberFormat="1" applyFont="1" applyFill="1" applyBorder="1" applyAlignment="1" applyProtection="1">
      <alignment horizontal="left" vertical="top" wrapText="1"/>
      <protection hidden="1"/>
    </xf>
    <xf numFmtId="2" fontId="15" fillId="0" borderId="2" xfId="0" applyNumberFormat="1" applyFont="1" applyFill="1" applyBorder="1" applyAlignment="1" applyProtection="1">
      <alignment horizontal="left" vertical="top" wrapText="1"/>
      <protection hidden="1"/>
    </xf>
    <xf numFmtId="0" fontId="15" fillId="0" borderId="8" xfId="0" applyFont="1" applyFill="1" applyBorder="1" applyAlignment="1" applyProtection="1">
      <alignment horizontal="center" vertical="top" wrapText="1"/>
      <protection hidden="1"/>
    </xf>
    <xf numFmtId="0" fontId="15" fillId="0" borderId="1" xfId="0" applyFont="1" applyFill="1" applyBorder="1" applyAlignment="1" applyProtection="1">
      <alignment horizontal="center" vertical="top" wrapText="1"/>
      <protection hidden="1"/>
    </xf>
    <xf numFmtId="0" fontId="15" fillId="0" borderId="2" xfId="0" applyFont="1" applyFill="1" applyBorder="1" applyAlignment="1" applyProtection="1">
      <alignment horizontal="center" vertical="top" wrapText="1"/>
      <protection hidden="1"/>
    </xf>
    <xf numFmtId="2" fontId="15" fillId="0" borderId="8" xfId="0" applyNumberFormat="1" applyFont="1" applyFill="1" applyBorder="1" applyAlignment="1" applyProtection="1">
      <alignment horizontal="center" vertical="top" wrapText="1"/>
      <protection hidden="1"/>
    </xf>
    <xf numFmtId="2" fontId="15" fillId="0" borderId="1" xfId="0" applyNumberFormat="1" applyFont="1" applyFill="1" applyBorder="1" applyAlignment="1" applyProtection="1">
      <alignment horizontal="center" vertical="top" wrapText="1"/>
      <protection hidden="1"/>
    </xf>
    <xf numFmtId="2" fontId="15" fillId="0" borderId="6" xfId="0" applyNumberFormat="1" applyFont="1" applyFill="1" applyBorder="1" applyAlignment="1" applyProtection="1">
      <alignment horizontal="center" vertical="top" wrapText="1"/>
      <protection hidden="1"/>
    </xf>
    <xf numFmtId="2" fontId="15" fillId="0" borderId="33" xfId="0" applyNumberFormat="1" applyFont="1" applyFill="1" applyBorder="1" applyAlignment="1" applyProtection="1">
      <alignment horizontal="center" vertical="top" wrapText="1"/>
      <protection hidden="1"/>
    </xf>
    <xf numFmtId="2" fontId="15" fillId="0" borderId="2" xfId="0" applyNumberFormat="1" applyFont="1" applyFill="1" applyBorder="1" applyAlignment="1" applyProtection="1">
      <alignment horizontal="center" vertical="top" wrapText="1"/>
      <protection hidden="1"/>
    </xf>
    <xf numFmtId="0" fontId="15" fillId="0" borderId="8" xfId="0" applyFont="1" applyFill="1" applyBorder="1" applyAlignment="1" applyProtection="1">
      <alignment horizontal="right" vertical="center" wrapText="1"/>
      <protection hidden="1"/>
    </xf>
    <xf numFmtId="0" fontId="15" fillId="0" borderId="1" xfId="0" applyFont="1" applyFill="1" applyBorder="1" applyAlignment="1" applyProtection="1">
      <alignment horizontal="right" vertical="center" wrapText="1"/>
      <protection hidden="1"/>
    </xf>
    <xf numFmtId="0" fontId="15" fillId="0" borderId="1" xfId="0" applyFont="1" applyFill="1" applyBorder="1" applyAlignment="1" applyProtection="1">
      <alignment horizontal="right" vertical="top" wrapText="1"/>
      <protection hidden="1"/>
    </xf>
    <xf numFmtId="0" fontId="15" fillId="0" borderId="1" xfId="0" applyFont="1" applyFill="1" applyBorder="1" applyAlignment="1" applyProtection="1">
      <alignment horizontal="right"/>
      <protection hidden="1"/>
    </xf>
    <xf numFmtId="1" fontId="15" fillId="0" borderId="1" xfId="0" applyNumberFormat="1" applyFont="1" applyFill="1" applyBorder="1" applyAlignment="1" applyProtection="1">
      <alignment horizontal="right" vertical="center" wrapText="1"/>
      <protection hidden="1"/>
    </xf>
    <xf numFmtId="2" fontId="15" fillId="0" borderId="1" xfId="0" applyNumberFormat="1" applyFont="1" applyFill="1" applyBorder="1" applyAlignment="1" applyProtection="1">
      <alignment horizontal="right" vertical="top" wrapText="1"/>
      <protection hidden="1"/>
    </xf>
    <xf numFmtId="2" fontId="15" fillId="0" borderId="1" xfId="0" applyNumberFormat="1" applyFont="1" applyFill="1" applyBorder="1" applyAlignment="1" applyProtection="1">
      <alignment horizontal="right"/>
      <protection hidden="1"/>
    </xf>
    <xf numFmtId="0" fontId="15" fillId="0" borderId="8" xfId="0" applyFont="1" applyFill="1" applyBorder="1" applyAlignment="1" applyProtection="1">
      <alignment horizontal="right" vertical="top" wrapText="1"/>
      <protection hidden="1"/>
    </xf>
    <xf numFmtId="0" fontId="15" fillId="0" borderId="1" xfId="0" applyFont="1" applyFill="1" applyBorder="1" applyAlignment="1" applyProtection="1">
      <alignment horizontal="center"/>
      <protection hidden="1"/>
    </xf>
    <xf numFmtId="2" fontId="15" fillId="0" borderId="1" xfId="0" applyNumberFormat="1" applyFont="1" applyFill="1" applyBorder="1" applyAlignment="1" applyProtection="1">
      <alignment horizontal="center"/>
      <protection hidden="1"/>
    </xf>
    <xf numFmtId="1" fontId="15" fillId="0" borderId="33" xfId="0" applyNumberFormat="1" applyFont="1" applyFill="1" applyBorder="1" applyAlignment="1" applyProtection="1">
      <alignment horizontal="left" vertical="center" wrapText="1"/>
      <protection hidden="1"/>
    </xf>
    <xf numFmtId="0" fontId="15" fillId="0" borderId="33" xfId="0" applyFont="1" applyFill="1" applyBorder="1" applyAlignment="1" applyProtection="1">
      <alignment horizontal="left" vertical="center" wrapText="1"/>
      <protection hidden="1"/>
    </xf>
    <xf numFmtId="0" fontId="15" fillId="13" borderId="8" xfId="0" applyFont="1" applyFill="1" applyBorder="1" applyAlignment="1" applyProtection="1">
      <alignment horizontal="center" vertical="center" wrapText="1"/>
      <protection hidden="1"/>
    </xf>
    <xf numFmtId="0" fontId="15" fillId="0" borderId="1" xfId="0" applyFont="1" applyFill="1" applyBorder="1" applyAlignment="1" applyProtection="1">
      <alignment horizontal="center" vertical="center" wrapText="1"/>
      <protection hidden="1"/>
    </xf>
    <xf numFmtId="0" fontId="15" fillId="13" borderId="2" xfId="0" applyFont="1" applyFill="1" applyBorder="1" applyAlignment="1" applyProtection="1">
      <alignment horizontal="center" vertical="center" wrapText="1"/>
      <protection hidden="1"/>
    </xf>
    <xf numFmtId="0" fontId="15" fillId="13" borderId="1" xfId="0" applyFont="1" applyFill="1" applyBorder="1" applyAlignment="1" applyProtection="1">
      <alignment horizontal="center" vertical="center" wrapText="1"/>
      <protection hidden="1"/>
    </xf>
    <xf numFmtId="2" fontId="15" fillId="13" borderId="8" xfId="0" applyNumberFormat="1" applyFont="1" applyFill="1" applyBorder="1" applyAlignment="1" applyProtection="1">
      <alignment horizontal="center" vertical="center" wrapText="1"/>
      <protection hidden="1"/>
    </xf>
    <xf numFmtId="2" fontId="15" fillId="13" borderId="1" xfId="0" applyNumberFormat="1" applyFont="1" applyFill="1" applyBorder="1" applyAlignment="1" applyProtection="1">
      <alignment horizontal="center" vertical="center" wrapText="1"/>
      <protection hidden="1"/>
    </xf>
    <xf numFmtId="2" fontId="15" fillId="13" borderId="6" xfId="0" applyNumberFormat="1" applyFont="1" applyFill="1" applyBorder="1" applyAlignment="1" applyProtection="1">
      <alignment horizontal="center" vertical="center" wrapText="1"/>
      <protection hidden="1"/>
    </xf>
    <xf numFmtId="2" fontId="15" fillId="13" borderId="33" xfId="0" applyNumberFormat="1" applyFont="1" applyFill="1" applyBorder="1" applyAlignment="1" applyProtection="1">
      <alignment horizontal="center" vertical="center" wrapText="1"/>
      <protection hidden="1"/>
    </xf>
    <xf numFmtId="2" fontId="15" fillId="13" borderId="2" xfId="0" applyNumberFormat="1" applyFont="1" applyFill="1" applyBorder="1" applyAlignment="1" applyProtection="1">
      <alignment horizontal="center" vertical="center" wrapText="1"/>
      <protection hidden="1"/>
    </xf>
    <xf numFmtId="2" fontId="15" fillId="0" borderId="33" xfId="0" applyNumberFormat="1" applyFont="1" applyFill="1" applyBorder="1" applyAlignment="1" applyProtection="1">
      <alignment horizontal="left" vertical="center" wrapText="1"/>
      <protection hidden="1"/>
    </xf>
    <xf numFmtId="0" fontId="15" fillId="13" borderId="8" xfId="0" applyFont="1" applyFill="1" applyBorder="1" applyAlignment="1" applyProtection="1">
      <alignment horizontal="center" vertical="center"/>
      <protection hidden="1"/>
    </xf>
    <xf numFmtId="0" fontId="15" fillId="13" borderId="1" xfId="0" applyFont="1" applyFill="1" applyBorder="1" applyAlignment="1" applyProtection="1">
      <alignment horizontal="center" vertical="center"/>
      <protection hidden="1"/>
    </xf>
    <xf numFmtId="0" fontId="15" fillId="13" borderId="2" xfId="0" applyFont="1" applyFill="1" applyBorder="1" applyAlignment="1" applyProtection="1">
      <alignment horizontal="center" vertical="center"/>
      <protection hidden="1"/>
    </xf>
    <xf numFmtId="2" fontId="15" fillId="13" borderId="33" xfId="0" applyNumberFormat="1" applyFont="1" applyFill="1" applyBorder="1" applyAlignment="1" applyProtection="1">
      <alignment horizontal="center" vertical="center"/>
      <protection hidden="1"/>
    </xf>
    <xf numFmtId="2" fontId="15" fillId="13" borderId="1" xfId="0" applyNumberFormat="1" applyFont="1" applyFill="1" applyBorder="1" applyAlignment="1" applyProtection="1">
      <alignment horizontal="center" vertical="center"/>
      <protection hidden="1"/>
    </xf>
    <xf numFmtId="2" fontId="15" fillId="13" borderId="2" xfId="0" applyNumberFormat="1" applyFont="1" applyFill="1" applyBorder="1" applyAlignment="1" applyProtection="1">
      <alignment horizontal="center" vertical="center"/>
      <protection hidden="1"/>
    </xf>
    <xf numFmtId="0" fontId="15" fillId="0" borderId="8" xfId="0" applyFont="1" applyFill="1" applyBorder="1" applyAlignment="1" applyProtection="1">
      <alignment horizontal="right"/>
      <protection hidden="1"/>
    </xf>
    <xf numFmtId="2" fontId="15" fillId="0" borderId="15" xfId="0" applyNumberFormat="1" applyFont="1" applyFill="1" applyBorder="1" applyAlignment="1" applyProtection="1">
      <alignment horizontal="left" vertical="top" wrapText="1"/>
      <protection hidden="1"/>
    </xf>
    <xf numFmtId="2" fontId="15" fillId="0" borderId="11" xfId="0" applyNumberFormat="1" applyFont="1" applyFill="1" applyBorder="1" applyAlignment="1" applyProtection="1">
      <alignment horizontal="left" vertical="top" wrapText="1"/>
      <protection hidden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3" fillId="12" borderId="1" xfId="0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center" vertical="center"/>
    </xf>
    <xf numFmtId="2" fontId="13" fillId="7" borderId="1" xfId="0" applyNumberFormat="1" applyFont="1" applyFill="1" applyBorder="1" applyAlignment="1">
      <alignment horizontal="right" vertical="center"/>
    </xf>
    <xf numFmtId="10" fontId="13" fillId="7" borderId="1" xfId="0" applyNumberFormat="1" applyFont="1" applyFill="1" applyBorder="1" applyAlignment="1">
      <alignment horizontal="right" vertical="center"/>
    </xf>
    <xf numFmtId="2" fontId="13" fillId="9" borderId="1" xfId="0" applyNumberFormat="1" applyFont="1" applyFill="1" applyBorder="1" applyAlignment="1">
      <alignment horizontal="right" vertical="center"/>
    </xf>
    <xf numFmtId="10" fontId="13" fillId="9" borderId="1" xfId="0" applyNumberFormat="1" applyFont="1" applyFill="1" applyBorder="1" applyAlignment="1">
      <alignment horizontal="right" vertical="center"/>
    </xf>
    <xf numFmtId="2" fontId="13" fillId="5" borderId="1" xfId="0" applyNumberFormat="1" applyFont="1" applyFill="1" applyBorder="1" applyAlignment="1">
      <alignment horizontal="right" vertical="center" wrapText="1"/>
    </xf>
    <xf numFmtId="10" fontId="13" fillId="20" borderId="6" xfId="0" applyNumberFormat="1" applyFont="1" applyFill="1" applyBorder="1" applyAlignment="1">
      <alignment horizontal="right" vertical="center" wrapText="1"/>
    </xf>
    <xf numFmtId="2" fontId="13" fillId="19" borderId="1" xfId="0" applyNumberFormat="1" applyFont="1" applyFill="1" applyBorder="1" applyAlignment="1">
      <alignment horizontal="right" vertical="center" wrapText="1"/>
    </xf>
    <xf numFmtId="10" fontId="13" fillId="19" borderId="1" xfId="0" applyNumberFormat="1" applyFont="1" applyFill="1" applyBorder="1" applyAlignment="1">
      <alignment horizontal="right" vertical="center" wrapText="1"/>
    </xf>
    <xf numFmtId="10" fontId="15" fillId="0" borderId="1" xfId="0" applyNumberFormat="1" applyFont="1" applyFill="1" applyBorder="1" applyAlignment="1">
      <alignment horizontal="right" vertical="center" wrapText="1"/>
    </xf>
    <xf numFmtId="10" fontId="13" fillId="5" borderId="1" xfId="0" applyNumberFormat="1" applyFont="1" applyFill="1" applyBorder="1" applyAlignment="1">
      <alignment horizontal="right" vertical="center" wrapText="1"/>
    </xf>
    <xf numFmtId="2" fontId="13" fillId="0" borderId="1" xfId="0" applyNumberFormat="1" applyFont="1" applyFill="1" applyBorder="1" applyAlignment="1">
      <alignment horizontal="right" vertical="center" wrapText="1"/>
    </xf>
    <xf numFmtId="2" fontId="15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1" fillId="0" borderId="0" xfId="0" applyFont="1" applyAlignment="1">
      <alignment horizontal="left" vertical="center"/>
    </xf>
    <xf numFmtId="2" fontId="1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3" fillId="7" borderId="1" xfId="0" applyFont="1" applyFill="1" applyBorder="1" applyAlignment="1">
      <alignment horizontal="left" vertical="center"/>
    </xf>
    <xf numFmtId="0" fontId="13" fillId="9" borderId="1" xfId="0" applyFont="1" applyFill="1" applyBorder="1" applyAlignment="1">
      <alignment horizontal="left" vertical="center"/>
    </xf>
    <xf numFmtId="0" fontId="13" fillId="5" borderId="1" xfId="0" applyFont="1" applyFill="1" applyBorder="1" applyAlignment="1">
      <alignment horizontal="left" vertical="center" wrapText="1"/>
    </xf>
    <xf numFmtId="0" fontId="13" fillId="19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right" vertical="center"/>
    </xf>
    <xf numFmtId="0" fontId="15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2" fontId="2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2" fontId="2" fillId="0" borderId="0" xfId="0" applyNumberFormat="1" applyFont="1" applyFill="1" applyAlignment="1">
      <alignment horizontal="right" vertical="center"/>
    </xf>
    <xf numFmtId="2" fontId="13" fillId="19" borderId="1" xfId="0" applyNumberFormat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justify" vertical="center" wrapText="1"/>
    </xf>
    <xf numFmtId="2" fontId="13" fillId="15" borderId="1" xfId="0" applyNumberFormat="1" applyFont="1" applyFill="1" applyBorder="1" applyAlignment="1">
      <alignment horizontal="left" vertical="center" wrapText="1"/>
    </xf>
    <xf numFmtId="0" fontId="12" fillId="0" borderId="0" xfId="0" applyFont="1" applyFill="1" applyAlignment="1" applyProtection="1">
      <alignment horizontal="right" vertical="center"/>
      <protection locked="0"/>
    </xf>
    <xf numFmtId="0" fontId="12" fillId="0" borderId="0" xfId="0" applyFont="1" applyFill="1" applyBorder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2" fontId="11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2" fontId="11" fillId="0" borderId="0" xfId="0" applyNumberFormat="1" applyFont="1" applyAlignment="1" applyProtection="1">
      <alignment horizontal="right" vertical="center"/>
      <protection locked="0"/>
    </xf>
    <xf numFmtId="0" fontId="11" fillId="0" borderId="0" xfId="0" applyFont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12" fillId="0" borderId="70" xfId="0" applyFont="1" applyBorder="1" applyAlignment="1" applyProtection="1">
      <alignment horizontal="center" vertical="center"/>
      <protection locked="0"/>
    </xf>
    <xf numFmtId="2" fontId="12" fillId="0" borderId="70" xfId="0" applyNumberFormat="1" applyFont="1" applyBorder="1" applyAlignment="1" applyProtection="1">
      <alignment horizontal="center" vertical="center"/>
      <protection locked="0"/>
    </xf>
    <xf numFmtId="2" fontId="12" fillId="0" borderId="0" xfId="0" applyNumberFormat="1" applyFont="1" applyAlignment="1" applyProtection="1">
      <alignment horizontal="center" vertical="center"/>
      <protection locked="0"/>
    </xf>
    <xf numFmtId="0" fontId="12" fillId="0" borderId="44" xfId="0" applyFont="1" applyBorder="1" applyAlignment="1" applyProtection="1">
      <alignment horizontal="center" vertical="center"/>
      <protection locked="0"/>
    </xf>
    <xf numFmtId="0" fontId="12" fillId="0" borderId="42" xfId="0" applyFont="1" applyBorder="1" applyAlignment="1" applyProtection="1">
      <alignment horizontal="center" vertical="center"/>
      <protection locked="0"/>
    </xf>
    <xf numFmtId="0" fontId="12" fillId="0" borderId="43" xfId="0" applyFont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Alignment="1" applyProtection="1">
      <alignment horizontal="center" vertical="center" wrapText="1"/>
      <protection locked="0"/>
    </xf>
    <xf numFmtId="2" fontId="1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left" vertical="center"/>
      <protection locked="0"/>
    </xf>
    <xf numFmtId="2" fontId="12" fillId="0" borderId="0" xfId="0" applyNumberFormat="1" applyFont="1" applyAlignment="1" applyProtection="1">
      <alignment horizontal="left" vertical="center"/>
      <protection locked="0"/>
    </xf>
    <xf numFmtId="2" fontId="12" fillId="0" borderId="0" xfId="0" applyNumberFormat="1" applyFont="1" applyAlignment="1" applyProtection="1">
      <alignment horizontal="right" vertical="center"/>
      <protection locked="0"/>
    </xf>
    <xf numFmtId="0" fontId="13" fillId="12" borderId="1" xfId="0" applyFont="1" applyFill="1" applyBorder="1" applyAlignment="1" applyProtection="1">
      <alignment horizontal="center" vertical="center" wrapText="1"/>
      <protection locked="0"/>
    </xf>
    <xf numFmtId="0" fontId="13" fillId="17" borderId="1" xfId="0" applyFont="1" applyFill="1" applyBorder="1" applyAlignment="1" applyProtection="1">
      <alignment horizontal="center" vertical="center"/>
      <protection locked="0"/>
    </xf>
    <xf numFmtId="0" fontId="13" fillId="7" borderId="1" xfId="0" applyFont="1" applyFill="1" applyBorder="1" applyAlignment="1" applyProtection="1">
      <alignment horizontal="center" vertical="center"/>
      <protection locked="0"/>
    </xf>
    <xf numFmtId="0" fontId="13" fillId="10" borderId="1" xfId="0" applyFont="1" applyFill="1" applyBorder="1" applyAlignment="1" applyProtection="1">
      <alignment horizontal="center" vertical="center"/>
      <protection locked="0"/>
    </xf>
    <xf numFmtId="0" fontId="13" fillId="5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15" fillId="12" borderId="1" xfId="0" applyFont="1" applyFill="1" applyBorder="1" applyAlignment="1" applyProtection="1">
      <alignment horizontal="center" vertical="center" wrapText="1"/>
      <protection locked="0"/>
    </xf>
    <xf numFmtId="0" fontId="15" fillId="6" borderId="1" xfId="0" applyFont="1" applyFill="1" applyBorder="1" applyAlignment="1" applyProtection="1">
      <alignment horizontal="center" vertical="center" wrapText="1"/>
      <protection locked="0"/>
    </xf>
    <xf numFmtId="0" fontId="15" fillId="12" borderId="1" xfId="0" applyFont="1" applyFill="1" applyBorder="1" applyAlignment="1" applyProtection="1">
      <alignment horizontal="center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3" fillId="3" borderId="1" xfId="0" applyFont="1" applyFill="1" applyBorder="1" applyAlignment="1" applyProtection="1">
      <alignment horizontal="center" vertical="center" wrapText="1"/>
      <protection locked="0"/>
    </xf>
    <xf numFmtId="2" fontId="13" fillId="12" borderId="1" xfId="0" applyNumberFormat="1" applyFont="1" applyFill="1" applyBorder="1" applyAlignment="1" applyProtection="1">
      <alignment horizontal="center" vertical="center" wrapText="1"/>
      <protection hidden="1"/>
    </xf>
    <xf numFmtId="2" fontId="13" fillId="17" borderId="1" xfId="0" applyNumberFormat="1" applyFont="1" applyFill="1" applyBorder="1" applyAlignment="1" applyProtection="1">
      <alignment horizontal="center" vertical="center"/>
      <protection hidden="1"/>
    </xf>
    <xf numFmtId="0" fontId="13" fillId="21" borderId="1" xfId="0" applyFont="1" applyFill="1" applyBorder="1" applyAlignment="1" applyProtection="1">
      <alignment horizontal="left" vertical="center"/>
      <protection locked="0"/>
    </xf>
    <xf numFmtId="0" fontId="13" fillId="21" borderId="1" xfId="0" applyFont="1" applyFill="1" applyBorder="1" applyAlignment="1" applyProtection="1">
      <alignment horizontal="center" vertical="center"/>
      <protection locked="0"/>
    </xf>
    <xf numFmtId="2" fontId="13" fillId="21" borderId="1" xfId="0" applyNumberFormat="1" applyFont="1" applyFill="1" applyBorder="1" applyAlignment="1" applyProtection="1">
      <alignment horizontal="center" vertical="center"/>
      <protection hidden="1"/>
    </xf>
    <xf numFmtId="2" fontId="13" fillId="7" borderId="1" xfId="0" applyNumberFormat="1" applyFont="1" applyFill="1" applyBorder="1" applyAlignment="1" applyProtection="1">
      <alignment horizontal="center" vertical="center"/>
      <protection hidden="1"/>
    </xf>
    <xf numFmtId="0" fontId="13" fillId="15" borderId="1" xfId="0" applyFont="1" applyFill="1" applyBorder="1" applyAlignment="1" applyProtection="1">
      <alignment horizontal="left" vertical="center"/>
      <protection locked="0"/>
    </xf>
    <xf numFmtId="2" fontId="13" fillId="10" borderId="1" xfId="0" applyNumberFormat="1" applyFont="1" applyFill="1" applyBorder="1" applyAlignment="1" applyProtection="1">
      <alignment horizontal="center" vertical="center"/>
      <protection hidden="1"/>
    </xf>
    <xf numFmtId="2" fontId="13" fillId="5" borderId="1" xfId="0" applyNumberFormat="1" applyFont="1" applyFill="1" applyBorder="1" applyAlignment="1" applyProtection="1">
      <alignment horizontal="center" vertical="center" wrapText="1"/>
      <protection hidden="1"/>
    </xf>
    <xf numFmtId="0" fontId="15" fillId="0" borderId="1" xfId="0" applyFont="1" applyFill="1" applyBorder="1" applyAlignment="1" applyProtection="1">
      <alignment horizontal="left" vertical="center" wrapText="1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hidden="1"/>
    </xf>
    <xf numFmtId="2" fontId="15" fillId="12" borderId="1" xfId="0" applyNumberFormat="1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left" vertical="center"/>
      <protection locked="0"/>
    </xf>
    <xf numFmtId="2" fontId="13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13" fillId="19" borderId="1" xfId="0" applyFont="1" applyFill="1" applyBorder="1" applyAlignment="1" applyProtection="1">
      <alignment horizontal="left" vertical="center" wrapText="1"/>
      <protection locked="0"/>
    </xf>
    <xf numFmtId="2" fontId="13" fillId="12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17" borderId="1" xfId="0" applyFont="1" applyFill="1" applyBorder="1" applyAlignment="1" applyProtection="1">
      <alignment horizontal="center" vertical="center" wrapText="1"/>
      <protection locked="0"/>
    </xf>
    <xf numFmtId="2" fontId="13" fillId="17" borderId="1" xfId="0" applyNumberFormat="1" applyFont="1" applyFill="1" applyBorder="1" applyAlignment="1" applyProtection="1">
      <alignment horizontal="center" vertical="center" wrapText="1"/>
      <protection locked="0"/>
    </xf>
    <xf numFmtId="2" fontId="13" fillId="7" borderId="1" xfId="0" applyNumberFormat="1" applyFont="1" applyFill="1" applyBorder="1" applyAlignment="1" applyProtection="1">
      <alignment horizontal="center" vertical="center"/>
      <protection locked="0"/>
    </xf>
    <xf numFmtId="2" fontId="13" fillId="10" borderId="1" xfId="0" applyNumberFormat="1" applyFont="1" applyFill="1" applyBorder="1" applyAlignment="1" applyProtection="1">
      <alignment horizontal="center" vertical="center"/>
      <protection locked="0"/>
    </xf>
    <xf numFmtId="0" fontId="15" fillId="10" borderId="1" xfId="0" applyFont="1" applyFill="1" applyBorder="1" applyAlignment="1" applyProtection="1">
      <alignment horizontal="center" vertical="center"/>
      <protection locked="0"/>
    </xf>
    <xf numFmtId="2" fontId="15" fillId="10" borderId="1" xfId="0" applyNumberFormat="1" applyFont="1" applyFill="1" applyBorder="1" applyAlignment="1" applyProtection="1">
      <alignment horizontal="center" vertical="center"/>
      <protection locked="0"/>
    </xf>
    <xf numFmtId="2" fontId="13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14" borderId="1" xfId="0" applyFont="1" applyFill="1" applyBorder="1" applyAlignment="1" applyProtection="1">
      <alignment horizontal="center" vertical="center"/>
      <protection locked="0"/>
    </xf>
    <xf numFmtId="0" fontId="15" fillId="8" borderId="1" xfId="0" applyFont="1" applyFill="1" applyBorder="1" applyAlignment="1" applyProtection="1">
      <alignment horizontal="center" vertical="center"/>
      <protection locked="0"/>
    </xf>
    <xf numFmtId="2" fontId="15" fillId="6" borderId="1" xfId="0" applyNumberFormat="1" applyFont="1" applyFill="1" applyBorder="1" applyAlignment="1" applyProtection="1">
      <alignment horizontal="center" vertical="center"/>
      <protection locked="0"/>
    </xf>
    <xf numFmtId="2" fontId="15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6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4" borderId="1" xfId="0" applyFont="1" applyFill="1" applyBorder="1" applyAlignment="1" applyProtection="1">
      <alignment horizontal="center" vertical="center"/>
      <protection locked="0"/>
    </xf>
    <xf numFmtId="0" fontId="13" fillId="13" borderId="1" xfId="0" applyFont="1" applyFill="1" applyBorder="1" applyAlignment="1" applyProtection="1">
      <alignment horizontal="center" vertical="center" wrapText="1"/>
      <protection locked="0"/>
    </xf>
    <xf numFmtId="0" fontId="13" fillId="8" borderId="1" xfId="0" applyFont="1" applyFill="1" applyBorder="1" applyAlignment="1" applyProtection="1">
      <alignment horizontal="center" vertical="center" wrapText="1"/>
      <protection locked="0"/>
    </xf>
    <xf numFmtId="2" fontId="13" fillId="8" borderId="1" xfId="0" applyNumberFormat="1" applyFont="1" applyFill="1" applyBorder="1" applyAlignment="1" applyProtection="1">
      <alignment horizontal="center" vertical="center" wrapText="1"/>
      <protection locked="0"/>
    </xf>
    <xf numFmtId="2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3" borderId="1" xfId="0" applyFont="1" applyFill="1" applyBorder="1" applyAlignment="1" applyProtection="1">
      <alignment horizontal="center" vertical="center"/>
      <protection locked="0"/>
    </xf>
    <xf numFmtId="2" fontId="13" fillId="3" borderId="1" xfId="0" applyNumberFormat="1" applyFont="1" applyFill="1" applyBorder="1" applyAlignment="1" applyProtection="1">
      <alignment horizontal="center" vertical="center"/>
      <protection locked="0"/>
    </xf>
    <xf numFmtId="2" fontId="15" fillId="16" borderId="1" xfId="0" applyNumberFormat="1" applyFont="1" applyFill="1" applyBorder="1" applyAlignment="1" applyProtection="1">
      <alignment horizontal="center" vertical="center"/>
      <protection locked="0"/>
    </xf>
    <xf numFmtId="0" fontId="13" fillId="13" borderId="1" xfId="0" applyFont="1" applyFill="1" applyBorder="1" applyAlignment="1" applyProtection="1">
      <alignment horizontal="center" vertical="center"/>
      <protection locked="0"/>
    </xf>
    <xf numFmtId="2" fontId="13" fillId="13" borderId="1" xfId="0" applyNumberFormat="1" applyFont="1" applyFill="1" applyBorder="1" applyAlignment="1" applyProtection="1">
      <alignment horizontal="center" vertical="center"/>
      <protection locked="0"/>
    </xf>
    <xf numFmtId="2" fontId="13" fillId="3" borderId="1" xfId="0" applyNumberFormat="1" applyFont="1" applyFill="1" applyBorder="1" applyAlignment="1" applyProtection="1">
      <alignment horizontal="center" vertical="center" wrapText="1"/>
      <protection locked="0"/>
    </xf>
    <xf numFmtId="2" fontId="13" fillId="17" borderId="1" xfId="0" applyNumberFormat="1" applyFont="1" applyFill="1" applyBorder="1" applyAlignment="1" applyProtection="1">
      <alignment horizontal="center" vertical="center"/>
      <protection locked="0"/>
    </xf>
    <xf numFmtId="2" fontId="15" fillId="12" borderId="1" xfId="0" applyNumberFormat="1" applyFont="1" applyFill="1" applyBorder="1" applyAlignment="1" applyProtection="1">
      <alignment horizontal="center" vertical="center" wrapText="1"/>
      <protection locked="0"/>
    </xf>
    <xf numFmtId="2" fontId="15" fillId="0" borderId="1" xfId="0" applyNumberFormat="1" applyFont="1" applyBorder="1" applyAlignment="1" applyProtection="1">
      <alignment horizontal="center" vertical="center" wrapText="1"/>
      <protection locked="0"/>
    </xf>
    <xf numFmtId="2" fontId="15" fillId="14" borderId="1" xfId="0" applyNumberFormat="1" applyFont="1" applyFill="1" applyBorder="1" applyAlignment="1" applyProtection="1">
      <alignment horizontal="center" vertical="center" wrapText="1"/>
      <protection hidden="1"/>
    </xf>
    <xf numFmtId="2" fontId="15" fillId="0" borderId="1" xfId="0" applyNumberFormat="1" applyFont="1" applyBorder="1" applyAlignment="1" applyProtection="1">
      <alignment horizontal="center" vertical="center"/>
      <protection locked="0"/>
    </xf>
    <xf numFmtId="2" fontId="13" fillId="12" borderId="1" xfId="0" applyNumberFormat="1" applyFont="1" applyFill="1" applyBorder="1" applyAlignment="1">
      <alignment horizontal="center" vertical="center"/>
    </xf>
    <xf numFmtId="0" fontId="17" fillId="12" borderId="1" xfId="0" applyFont="1" applyFill="1" applyBorder="1" applyAlignment="1">
      <alignment horizontal="center" vertical="center"/>
    </xf>
    <xf numFmtId="0" fontId="17" fillId="12" borderId="1" xfId="0" applyFont="1" applyFill="1" applyBorder="1" applyAlignment="1">
      <alignment horizontal="right" vertical="center"/>
    </xf>
    <xf numFmtId="0" fontId="13" fillId="7" borderId="1" xfId="0" applyFont="1" applyFill="1" applyBorder="1" applyAlignment="1">
      <alignment horizontal="right" vertical="center"/>
    </xf>
    <xf numFmtId="0" fontId="17" fillId="7" borderId="1" xfId="0" applyFont="1" applyFill="1" applyBorder="1" applyAlignment="1">
      <alignment horizontal="right" vertical="center"/>
    </xf>
    <xf numFmtId="0" fontId="13" fillId="9" borderId="1" xfId="0" applyFont="1" applyFill="1" applyBorder="1" applyAlignment="1">
      <alignment horizontal="right" vertical="center"/>
    </xf>
    <xf numFmtId="0" fontId="17" fillId="9" borderId="1" xfId="0" applyFont="1" applyFill="1" applyBorder="1" applyAlignment="1">
      <alignment horizontal="right" vertical="center"/>
    </xf>
    <xf numFmtId="0" fontId="13" fillId="5" borderId="1" xfId="0" applyFont="1" applyFill="1" applyBorder="1" applyAlignment="1">
      <alignment horizontal="right" vertical="center" wrapText="1"/>
    </xf>
    <xf numFmtId="0" fontId="17" fillId="5" borderId="1" xfId="0" applyFont="1" applyFill="1" applyBorder="1" applyAlignment="1">
      <alignment horizontal="right" vertical="center" wrapText="1"/>
    </xf>
    <xf numFmtId="2" fontId="14" fillId="14" borderId="1" xfId="0" applyNumberFormat="1" applyFont="1" applyFill="1" applyBorder="1" applyAlignment="1">
      <alignment horizontal="right" vertical="center" wrapText="1"/>
    </xf>
    <xf numFmtId="2" fontId="21" fillId="0" borderId="1" xfId="0" applyNumberFormat="1" applyFont="1" applyBorder="1" applyAlignment="1">
      <alignment horizontal="right" vertical="center" wrapText="1"/>
    </xf>
    <xf numFmtId="2" fontId="14" fillId="0" borderId="1" xfId="0" applyNumberFormat="1" applyFont="1" applyBorder="1" applyAlignment="1">
      <alignment horizontal="right" vertical="center" wrapText="1"/>
    </xf>
    <xf numFmtId="2" fontId="14" fillId="13" borderId="1" xfId="0" applyNumberFormat="1" applyFont="1" applyFill="1" applyBorder="1" applyAlignment="1">
      <alignment horizontal="right" vertical="center"/>
    </xf>
    <xf numFmtId="2" fontId="14" fillId="0" borderId="1" xfId="0" applyNumberFormat="1" applyFont="1" applyFill="1" applyBorder="1" applyAlignment="1">
      <alignment horizontal="right" vertical="center" wrapText="1"/>
    </xf>
    <xf numFmtId="2" fontId="15" fillId="12" borderId="1" xfId="0" applyNumberFormat="1" applyFont="1" applyFill="1" applyBorder="1" applyAlignment="1">
      <alignment horizontal="right" vertical="center" wrapText="1"/>
    </xf>
    <xf numFmtId="2" fontId="14" fillId="12" borderId="1" xfId="0" applyNumberFormat="1" applyFont="1" applyFill="1" applyBorder="1" applyAlignment="1">
      <alignment horizontal="right" vertical="center" wrapText="1"/>
    </xf>
    <xf numFmtId="2" fontId="15" fillId="14" borderId="1" xfId="0" applyNumberFormat="1" applyFont="1" applyFill="1" applyBorder="1" applyAlignment="1">
      <alignment horizontal="right" vertical="center" wrapText="1"/>
    </xf>
    <xf numFmtId="2" fontId="14" fillId="12" borderId="1" xfId="0" applyNumberFormat="1" applyFont="1" applyFill="1" applyBorder="1" applyAlignment="1">
      <alignment horizontal="right" vertical="center"/>
    </xf>
    <xf numFmtId="2" fontId="17" fillId="5" borderId="1" xfId="0" applyNumberFormat="1" applyFont="1" applyFill="1" applyBorder="1" applyAlignment="1">
      <alignment horizontal="right" vertical="center" wrapText="1"/>
    </xf>
    <xf numFmtId="2" fontId="14" fillId="0" borderId="1" xfId="0" applyNumberFormat="1" applyFont="1" applyBorder="1" applyAlignment="1">
      <alignment horizontal="right" vertical="center"/>
    </xf>
    <xf numFmtId="2" fontId="14" fillId="0" borderId="1" xfId="2" applyNumberFormat="1" applyFont="1" applyBorder="1" applyAlignment="1">
      <alignment horizontal="right" vertical="center"/>
    </xf>
    <xf numFmtId="2" fontId="14" fillId="14" borderId="1" xfId="0" applyNumberFormat="1" applyFont="1" applyFill="1" applyBorder="1" applyAlignment="1">
      <alignment horizontal="right" vertical="center"/>
    </xf>
    <xf numFmtId="2" fontId="14" fillId="14" borderId="1" xfId="2" applyNumberFormat="1" applyFont="1" applyFill="1" applyBorder="1" applyAlignment="1">
      <alignment horizontal="right" vertical="center"/>
    </xf>
    <xf numFmtId="2" fontId="17" fillId="9" borderId="1" xfId="0" applyNumberFormat="1" applyFont="1" applyFill="1" applyBorder="1" applyAlignment="1">
      <alignment horizontal="right" vertical="center"/>
    </xf>
    <xf numFmtId="2" fontId="17" fillId="7" borderId="1" xfId="0" applyNumberFormat="1" applyFont="1" applyFill="1" applyBorder="1" applyAlignment="1">
      <alignment horizontal="right" vertical="center"/>
    </xf>
    <xf numFmtId="2" fontId="14" fillId="14" borderId="1" xfId="0" applyNumberFormat="1" applyFont="1" applyFill="1" applyBorder="1" applyAlignment="1">
      <alignment horizontal="left" vertical="center" wrapText="1"/>
    </xf>
    <xf numFmtId="2" fontId="15" fillId="13" borderId="1" xfId="0" applyNumberFormat="1" applyFont="1" applyFill="1" applyBorder="1" applyAlignment="1">
      <alignment horizontal="right" vertical="center" wrapText="1"/>
    </xf>
    <xf numFmtId="2" fontId="14" fillId="8" borderId="1" xfId="0" applyNumberFormat="1" applyFont="1" applyFill="1" applyBorder="1" applyAlignment="1">
      <alignment horizontal="right" vertical="center"/>
    </xf>
    <xf numFmtId="2" fontId="14" fillId="13" borderId="1" xfId="0" applyNumberFormat="1" applyFont="1" applyFill="1" applyBorder="1" applyAlignment="1">
      <alignment horizontal="right" vertical="center" wrapText="1"/>
    </xf>
    <xf numFmtId="0" fontId="13" fillId="12" borderId="1" xfId="0" applyFont="1" applyFill="1" applyBorder="1" applyAlignment="1" applyProtection="1">
      <alignment horizontal="center" vertical="top" wrapText="1"/>
      <protection hidden="1"/>
    </xf>
    <xf numFmtId="1" fontId="13" fillId="12" borderId="1" xfId="0" applyNumberFormat="1" applyFont="1" applyFill="1" applyBorder="1" applyAlignment="1" applyProtection="1">
      <alignment horizontal="center" vertical="top" wrapText="1"/>
      <protection hidden="1"/>
    </xf>
    <xf numFmtId="2" fontId="13" fillId="12" borderId="1" xfId="0" applyNumberFormat="1" applyFont="1" applyFill="1" applyBorder="1" applyAlignment="1" applyProtection="1">
      <alignment horizontal="center" vertical="top" wrapText="1"/>
      <protection hidden="1"/>
    </xf>
    <xf numFmtId="0" fontId="14" fillId="1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3" fillId="12" borderId="5" xfId="0" applyFont="1" applyFill="1" applyBorder="1" applyAlignment="1">
      <alignment horizontal="left" vertical="center"/>
    </xf>
    <xf numFmtId="0" fontId="17" fillId="12" borderId="1" xfId="0" applyFont="1" applyFill="1" applyBorder="1" applyAlignment="1">
      <alignment horizontal="center" vertical="center"/>
    </xf>
    <xf numFmtId="0" fontId="13" fillId="12" borderId="7" xfId="0" applyFont="1" applyFill="1" applyBorder="1" applyAlignment="1">
      <alignment horizontal="center" vertical="center"/>
    </xf>
    <xf numFmtId="0" fontId="13" fillId="12" borderId="1" xfId="0" applyFont="1" applyFill="1" applyBorder="1" applyAlignment="1">
      <alignment horizontal="center" vertical="center"/>
    </xf>
    <xf numFmtId="2" fontId="13" fillId="12" borderId="1" xfId="0" applyNumberFormat="1" applyFont="1" applyFill="1" applyBorder="1" applyAlignment="1">
      <alignment horizontal="center" vertical="center"/>
    </xf>
    <xf numFmtId="0" fontId="13" fillId="12" borderId="1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/>
    <xf numFmtId="0" fontId="17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top" wrapText="1"/>
    </xf>
    <xf numFmtId="2" fontId="14" fillId="0" borderId="1" xfId="0" applyNumberFormat="1" applyFont="1" applyBorder="1" applyAlignment="1">
      <alignment horizontal="right"/>
    </xf>
    <xf numFmtId="0" fontId="15" fillId="0" borderId="1" xfId="0" applyFont="1" applyFill="1" applyBorder="1" applyAlignment="1">
      <alignment vertical="center"/>
    </xf>
    <xf numFmtId="2" fontId="14" fillId="0" borderId="1" xfId="0" applyNumberFormat="1" applyFont="1" applyFill="1" applyBorder="1" applyAlignment="1">
      <alignment horizontal="right" vertical="top" wrapText="1"/>
    </xf>
    <xf numFmtId="2" fontId="14" fillId="0" borderId="1" xfId="0" applyNumberFormat="1" applyFont="1" applyFill="1" applyBorder="1"/>
    <xf numFmtId="1" fontId="15" fillId="0" borderId="1" xfId="0" applyNumberFormat="1" applyFont="1" applyFill="1" applyBorder="1"/>
    <xf numFmtId="0" fontId="14" fillId="0" borderId="2" xfId="0" applyFont="1" applyBorder="1" applyAlignment="1">
      <alignment horizontal="justify" vertical="top" wrapText="1"/>
    </xf>
    <xf numFmtId="0" fontId="23" fillId="0" borderId="38" xfId="0" applyFont="1" applyBorder="1"/>
    <xf numFmtId="0" fontId="24" fillId="0" borderId="35" xfId="0" applyFont="1" applyBorder="1" applyAlignment="1">
      <alignment horizontal="right"/>
    </xf>
    <xf numFmtId="2" fontId="14" fillId="0" borderId="35" xfId="0" applyNumberFormat="1" applyFont="1" applyBorder="1" applyAlignment="1">
      <alignment horizontal="right" vertical="top" wrapText="1"/>
    </xf>
    <xf numFmtId="2" fontId="23" fillId="0" borderId="35" xfId="0" applyNumberFormat="1" applyFont="1" applyBorder="1"/>
    <xf numFmtId="2" fontId="14" fillId="0" borderId="36" xfId="0" applyNumberFormat="1" applyFont="1" applyBorder="1" applyAlignment="1">
      <alignment horizontal="right" vertical="top" wrapText="1"/>
    </xf>
    <xf numFmtId="0" fontId="23" fillId="0" borderId="0" xfId="0" applyFont="1"/>
    <xf numFmtId="2" fontId="23" fillId="0" borderId="0" xfId="0" applyNumberFormat="1" applyFont="1"/>
    <xf numFmtId="0" fontId="17" fillId="2" borderId="17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2" fontId="17" fillId="2" borderId="30" xfId="0" applyNumberFormat="1" applyFont="1" applyFill="1" applyBorder="1" applyAlignment="1">
      <alignment horizontal="center" vertical="center" wrapText="1"/>
    </xf>
    <xf numFmtId="0" fontId="23" fillId="0" borderId="2" xfId="0" applyFont="1" applyBorder="1"/>
    <xf numFmtId="0" fontId="23" fillId="0" borderId="37" xfId="0" applyFont="1" applyBorder="1"/>
    <xf numFmtId="0" fontId="22" fillId="0" borderId="42" xfId="0" applyFont="1" applyBorder="1" applyAlignment="1">
      <alignment horizontal="right" vertical="top" wrapText="1"/>
    </xf>
    <xf numFmtId="0" fontId="22" fillId="0" borderId="43" xfId="0" applyFont="1" applyBorder="1" applyAlignment="1">
      <alignment horizontal="right" vertical="top" wrapText="1"/>
    </xf>
    <xf numFmtId="0" fontId="22" fillId="0" borderId="38" xfId="0" applyFont="1" applyBorder="1" applyAlignment="1">
      <alignment horizontal="right" vertical="top" wrapText="1"/>
    </xf>
    <xf numFmtId="0" fontId="22" fillId="0" borderId="45" xfId="0" applyFont="1" applyBorder="1" applyAlignment="1">
      <alignment horizontal="right" vertical="top" wrapText="1"/>
    </xf>
    <xf numFmtId="2" fontId="23" fillId="0" borderId="40" xfId="0" applyNumberFormat="1" applyFont="1" applyBorder="1" applyAlignment="1">
      <alignment horizontal="right" vertical="top" wrapText="1"/>
    </xf>
    <xf numFmtId="164" fontId="23" fillId="0" borderId="40" xfId="0" applyNumberFormat="1" applyFont="1" applyBorder="1" applyAlignment="1">
      <alignment horizontal="right" vertical="top" wrapText="1"/>
    </xf>
    <xf numFmtId="2" fontId="23" fillId="0" borderId="33" xfId="0" applyNumberFormat="1" applyFont="1" applyBorder="1"/>
    <xf numFmtId="0" fontId="23" fillId="0" borderId="6" xfId="0" applyFont="1" applyBorder="1"/>
    <xf numFmtId="0" fontId="23" fillId="13" borderId="39" xfId="0" applyFont="1" applyFill="1" applyBorder="1"/>
    <xf numFmtId="0" fontId="24" fillId="0" borderId="33" xfId="0" applyFont="1" applyBorder="1" applyAlignment="1">
      <alignment horizontal="right"/>
    </xf>
    <xf numFmtId="0" fontId="24" fillId="0" borderId="2" xfId="0" applyFont="1" applyBorder="1" applyAlignment="1">
      <alignment horizontal="right"/>
    </xf>
    <xf numFmtId="0" fontId="24" fillId="0" borderId="34" xfId="0" applyFont="1" applyBorder="1" applyAlignment="1">
      <alignment horizontal="right"/>
    </xf>
    <xf numFmtId="0" fontId="24" fillId="0" borderId="41" xfId="0" applyFont="1" applyBorder="1" applyAlignment="1">
      <alignment horizontal="right"/>
    </xf>
    <xf numFmtId="0" fontId="23" fillId="0" borderId="2" xfId="0" applyFont="1" applyBorder="1" applyAlignment="1">
      <alignment horizontal="justify" vertical="top" wrapText="1"/>
    </xf>
    <xf numFmtId="0" fontId="24" fillId="0" borderId="5" xfId="0" applyFont="1" applyBorder="1" applyAlignment="1">
      <alignment horizontal="right"/>
    </xf>
    <xf numFmtId="0" fontId="24" fillId="0" borderId="6" xfId="0" applyFont="1" applyBorder="1" applyAlignment="1">
      <alignment horizontal="right"/>
    </xf>
    <xf numFmtId="0" fontId="24" fillId="0" borderId="1" xfId="0" applyFont="1" applyBorder="1" applyAlignment="1">
      <alignment horizontal="right"/>
    </xf>
    <xf numFmtId="0" fontId="23" fillId="0" borderId="1" xfId="0" applyFont="1" applyBorder="1"/>
    <xf numFmtId="1" fontId="23" fillId="0" borderId="18" xfId="0" applyNumberFormat="1" applyFont="1" applyBorder="1"/>
    <xf numFmtId="1" fontId="24" fillId="0" borderId="35" xfId="0" applyNumberFormat="1" applyFont="1" applyBorder="1" applyAlignment="1">
      <alignment horizontal="right"/>
    </xf>
    <xf numFmtId="2" fontId="24" fillId="0" borderId="35" xfId="0" applyNumberFormat="1" applyFont="1" applyBorder="1" applyAlignment="1">
      <alignment horizontal="right"/>
    </xf>
    <xf numFmtId="1" fontId="23" fillId="0" borderId="38" xfId="0" applyNumberFormat="1" applyFont="1" applyBorder="1"/>
    <xf numFmtId="0" fontId="16" fillId="0" borderId="41" xfId="0" applyFont="1" applyFill="1" applyBorder="1" applyAlignment="1">
      <alignment horizontal="justify" vertical="top" wrapText="1"/>
    </xf>
    <xf numFmtId="0" fontId="21" fillId="0" borderId="41" xfId="0" applyFont="1" applyFill="1" applyBorder="1" applyAlignment="1">
      <alignment horizontal="left" vertical="center" wrapText="1"/>
    </xf>
    <xf numFmtId="0" fontId="14" fillId="0" borderId="0" xfId="0" applyFont="1"/>
    <xf numFmtId="0" fontId="17" fillId="12" borderId="1" xfId="0" applyFont="1" applyFill="1" applyBorder="1" applyAlignment="1">
      <alignment horizontal="center" vertical="center" wrapText="1"/>
    </xf>
    <xf numFmtId="2" fontId="14" fillId="12" borderId="1" xfId="0" applyNumberFormat="1" applyFont="1" applyFill="1" applyBorder="1" applyAlignment="1">
      <alignment horizontal="center" vertical="center" wrapText="1"/>
    </xf>
    <xf numFmtId="2" fontId="13" fillId="16" borderId="1" xfId="0" applyNumberFormat="1" applyFont="1" applyFill="1" applyBorder="1" applyAlignment="1">
      <alignment horizontal="right" vertical="center" wrapText="1"/>
    </xf>
    <xf numFmtId="2" fontId="13" fillId="16" borderId="1" xfId="0" applyNumberFormat="1" applyFont="1" applyFill="1" applyBorder="1" applyAlignment="1">
      <alignment horizontal="right"/>
    </xf>
    <xf numFmtId="2" fontId="13" fillId="16" borderId="1" xfId="0" applyNumberFormat="1" applyFont="1" applyFill="1" applyBorder="1" applyAlignment="1">
      <alignment horizontal="right" vertical="top" wrapText="1"/>
    </xf>
    <xf numFmtId="2" fontId="20" fillId="16" borderId="1" xfId="0" applyNumberFormat="1" applyFont="1" applyFill="1" applyBorder="1" applyAlignment="1">
      <alignment horizontal="right" vertical="center" wrapText="1"/>
    </xf>
    <xf numFmtId="2" fontId="20" fillId="16" borderId="1" xfId="0" applyNumberFormat="1" applyFont="1" applyFill="1" applyBorder="1" applyAlignment="1">
      <alignment horizontal="right"/>
    </xf>
    <xf numFmtId="2" fontId="20" fillId="16" borderId="1" xfId="0" applyNumberFormat="1" applyFont="1" applyFill="1" applyBorder="1" applyAlignment="1">
      <alignment horizontal="right" vertical="top" wrapText="1"/>
    </xf>
    <xf numFmtId="2" fontId="20" fillId="0" borderId="1" xfId="0" applyNumberFormat="1" applyFont="1" applyFill="1" applyBorder="1" applyAlignment="1">
      <alignment horizontal="right" vertical="center" wrapText="1"/>
    </xf>
    <xf numFmtId="2" fontId="20" fillId="0" borderId="1" xfId="0" applyNumberFormat="1" applyFont="1" applyFill="1" applyBorder="1" applyAlignment="1">
      <alignment horizontal="right"/>
    </xf>
    <xf numFmtId="2" fontId="20" fillId="0" borderId="1" xfId="0" applyNumberFormat="1" applyFont="1" applyFill="1" applyBorder="1" applyAlignment="1">
      <alignment horizontal="right" vertical="top" wrapText="1"/>
    </xf>
    <xf numFmtId="1" fontId="16" fillId="0" borderId="1" xfId="0" applyNumberFormat="1" applyFont="1" applyBorder="1"/>
    <xf numFmtId="1" fontId="14" fillId="0" borderId="1" xfId="0" applyNumberFormat="1" applyFont="1" applyFill="1" applyBorder="1" applyAlignment="1">
      <alignment horizontal="right" vertical="center" wrapText="1"/>
    </xf>
    <xf numFmtId="1" fontId="14" fillId="0" borderId="1" xfId="0" applyNumberFormat="1" applyFont="1" applyBorder="1"/>
    <xf numFmtId="1" fontId="14" fillId="0" borderId="1" xfId="0" applyNumberFormat="1" applyFont="1" applyBorder="1" applyAlignment="1">
      <alignment horizontal="right" vertical="center" wrapText="1"/>
    </xf>
    <xf numFmtId="1" fontId="21" fillId="0" borderId="1" xfId="0" applyNumberFormat="1" applyFont="1" applyBorder="1" applyAlignment="1">
      <alignment horizontal="right"/>
    </xf>
    <xf numFmtId="1" fontId="20" fillId="0" borderId="1" xfId="0" applyNumberFormat="1" applyFont="1" applyFill="1" applyBorder="1" applyAlignment="1">
      <alignment horizontal="left" vertical="center" wrapText="1"/>
    </xf>
    <xf numFmtId="1" fontId="15" fillId="13" borderId="1" xfId="0" applyNumberFormat="1" applyFont="1" applyFill="1" applyBorder="1" applyAlignment="1">
      <alignment vertical="center"/>
    </xf>
    <xf numFmtId="1" fontId="15" fillId="13" borderId="1" xfId="0" applyNumberFormat="1" applyFont="1" applyFill="1" applyBorder="1" applyAlignment="1">
      <alignment horizontal="right" vertical="center" wrapText="1"/>
    </xf>
    <xf numFmtId="1" fontId="15" fillId="0" borderId="1" xfId="0" applyNumberFormat="1" applyFont="1" applyFill="1" applyBorder="1" applyAlignment="1">
      <alignment vertical="center"/>
    </xf>
    <xf numFmtId="1" fontId="14" fillId="0" borderId="1" xfId="0" applyNumberFormat="1" applyFont="1" applyFill="1" applyBorder="1"/>
    <xf numFmtId="1" fontId="14" fillId="13" borderId="1" xfId="0" applyNumberFormat="1" applyFont="1" applyFill="1" applyBorder="1"/>
    <xf numFmtId="1" fontId="21" fillId="0" borderId="1" xfId="0" applyNumberFormat="1" applyFont="1" applyFill="1" applyBorder="1" applyAlignment="1">
      <alignment horizontal="right"/>
    </xf>
    <xf numFmtId="1" fontId="14" fillId="0" borderId="1" xfId="0" applyNumberFormat="1" applyFont="1" applyFill="1" applyBorder="1" applyAlignment="1">
      <alignment horizontal="right" vertical="top" wrapText="1"/>
    </xf>
    <xf numFmtId="2" fontId="16" fillId="0" borderId="1" xfId="0" applyNumberFormat="1" applyFont="1" applyBorder="1"/>
    <xf numFmtId="2" fontId="21" fillId="0" borderId="1" xfId="0" applyNumberFormat="1" applyFont="1" applyBorder="1" applyAlignment="1">
      <alignment horizontal="right"/>
    </xf>
    <xf numFmtId="2" fontId="20" fillId="0" borderId="1" xfId="0" applyNumberFormat="1" applyFont="1" applyFill="1" applyBorder="1" applyAlignment="1">
      <alignment horizontal="left" vertical="center" wrapText="1"/>
    </xf>
    <xf numFmtId="2" fontId="21" fillId="0" borderId="1" xfId="0" applyNumberFormat="1" applyFont="1" applyFill="1" applyBorder="1" applyAlignment="1">
      <alignment horizontal="right"/>
    </xf>
    <xf numFmtId="1" fontId="17" fillId="0" borderId="1" xfId="0" applyNumberFormat="1" applyFont="1" applyFill="1" applyBorder="1" applyAlignment="1">
      <alignment horizontal="left" vertical="center" wrapText="1"/>
    </xf>
    <xf numFmtId="1" fontId="21" fillId="0" borderId="1" xfId="0" applyNumberFormat="1" applyFont="1" applyFill="1" applyBorder="1" applyAlignment="1">
      <alignment horizontal="right" vertical="center" wrapText="1"/>
    </xf>
    <xf numFmtId="1" fontId="14" fillId="0" borderId="1" xfId="0" applyNumberFormat="1" applyFont="1" applyBorder="1" applyAlignment="1">
      <alignment horizontal="right"/>
    </xf>
    <xf numFmtId="1" fontId="21" fillId="0" borderId="1" xfId="0" applyNumberFormat="1" applyFont="1" applyBorder="1" applyAlignment="1">
      <alignment horizontal="right" vertical="center" wrapText="1"/>
    </xf>
    <xf numFmtId="2" fontId="17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2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vertical="center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4" fillId="12" borderId="1" xfId="0" applyNumberFormat="1" applyFont="1" applyFill="1" applyBorder="1" applyAlignment="1">
      <alignment horizontal="center" vertical="center"/>
    </xf>
    <xf numFmtId="0" fontId="17" fillId="21" borderId="1" xfId="0" applyFont="1" applyFill="1" applyBorder="1" applyAlignment="1">
      <alignment vertical="center"/>
    </xf>
    <xf numFmtId="2" fontId="17" fillId="21" borderId="1" xfId="0" applyNumberFormat="1" applyFont="1" applyFill="1" applyBorder="1" applyAlignment="1">
      <alignment horizontal="right" vertical="center"/>
    </xf>
    <xf numFmtId="2" fontId="4" fillId="21" borderId="1" xfId="0" applyNumberFormat="1" applyFont="1" applyFill="1" applyBorder="1" applyAlignment="1">
      <alignment horizontal="center" vertical="center"/>
    </xf>
    <xf numFmtId="0" fontId="17" fillId="15" borderId="1" xfId="0" applyFont="1" applyFill="1" applyBorder="1" applyAlignment="1">
      <alignment vertical="center"/>
    </xf>
    <xf numFmtId="2" fontId="17" fillId="15" borderId="1" xfId="0" applyNumberFormat="1" applyFont="1" applyFill="1" applyBorder="1" applyAlignment="1">
      <alignment horizontal="right" vertical="center"/>
    </xf>
    <xf numFmtId="2" fontId="4" fillId="15" borderId="1" xfId="0" applyNumberFormat="1" applyFont="1" applyFill="1" applyBorder="1" applyAlignment="1">
      <alignment horizontal="center" vertical="center"/>
    </xf>
    <xf numFmtId="2" fontId="17" fillId="19" borderId="1" xfId="0" applyNumberFormat="1" applyFont="1" applyFill="1" applyBorder="1" applyAlignment="1">
      <alignment horizontal="right" vertical="center" wrapText="1"/>
    </xf>
    <xf numFmtId="2" fontId="4" fillId="19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2" fontId="5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3" fillId="19" borderId="1" xfId="0" applyFont="1" applyFill="1" applyBorder="1" applyAlignment="1">
      <alignment vertical="center" wrapText="1"/>
    </xf>
    <xf numFmtId="0" fontId="4" fillId="19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/>
    </xf>
    <xf numFmtId="2" fontId="5" fillId="1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12" borderId="1" xfId="0" applyNumberFormat="1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13" fillId="15" borderId="1" xfId="0" applyFont="1" applyFill="1" applyBorder="1" applyAlignment="1">
      <alignment vertical="center"/>
    </xf>
    <xf numFmtId="2" fontId="2" fillId="0" borderId="1" xfId="0" applyNumberFormat="1" applyFont="1" applyBorder="1" applyAlignment="1">
      <alignment horizontal="center" vertical="center" wrapText="1"/>
    </xf>
    <xf numFmtId="0" fontId="13" fillId="21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2" fontId="4" fillId="10" borderId="1" xfId="0" applyNumberFormat="1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 wrapText="1"/>
    </xf>
    <xf numFmtId="2" fontId="1" fillId="19" borderId="1" xfId="0" applyNumberFormat="1" applyFont="1" applyFill="1" applyBorder="1" applyAlignment="1">
      <alignment horizontal="center" vertical="center" wrapText="1"/>
    </xf>
    <xf numFmtId="2" fontId="4" fillId="6" borderId="1" xfId="0" applyNumberFormat="1" applyFont="1" applyFill="1" applyBorder="1" applyAlignment="1">
      <alignment horizontal="center" vertical="center"/>
    </xf>
    <xf numFmtId="2" fontId="5" fillId="0" borderId="37" xfId="0" applyNumberFormat="1" applyFont="1" applyBorder="1" applyAlignment="1">
      <alignment horizontal="center" vertical="center"/>
    </xf>
    <xf numFmtId="0" fontId="2" fillId="0" borderId="0" xfId="0" applyFont="1" applyAlignment="1" applyProtection="1">
      <alignment horizontal="left" vertical="center"/>
      <protection locked="0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2" fontId="4" fillId="6" borderId="8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2" fontId="17" fillId="0" borderId="0" xfId="0" applyNumberFormat="1" applyFont="1" applyFill="1" applyBorder="1" applyAlignment="1">
      <alignment horizontal="center" vertical="center"/>
    </xf>
    <xf numFmtId="2" fontId="13" fillId="21" borderId="1" xfId="0" applyNumberFormat="1" applyFont="1" applyFill="1" applyBorder="1" applyAlignment="1">
      <alignment horizontal="right" vertical="center" wrapText="1"/>
    </xf>
    <xf numFmtId="0" fontId="15" fillId="25" borderId="1" xfId="0" applyFont="1" applyFill="1" applyBorder="1" applyAlignment="1" applyProtection="1">
      <alignment horizontal="left" vertical="top" wrapText="1"/>
      <protection hidden="1"/>
    </xf>
    <xf numFmtId="2" fontId="15" fillId="0" borderId="8" xfId="0" applyNumberFormat="1" applyFont="1" applyFill="1" applyBorder="1" applyAlignment="1" applyProtection="1">
      <alignment horizontal="left" vertical="top" wrapText="1"/>
      <protection hidden="1"/>
    </xf>
    <xf numFmtId="2" fontId="15" fillId="0" borderId="7" xfId="0" applyNumberFormat="1" applyFont="1" applyFill="1" applyBorder="1" applyAlignment="1" applyProtection="1">
      <alignment horizontal="left" vertical="top" wrapText="1"/>
      <protection hidden="1"/>
    </xf>
    <xf numFmtId="0" fontId="15" fillId="0" borderId="71" xfId="0" applyFont="1" applyFill="1" applyBorder="1"/>
    <xf numFmtId="0" fontId="13" fillId="16" borderId="1" xfId="0" applyFont="1" applyFill="1" applyBorder="1" applyAlignment="1" applyProtection="1">
      <alignment horizontal="left" vertical="top" wrapText="1"/>
      <protection hidden="1"/>
    </xf>
    <xf numFmtId="2" fontId="15" fillId="0" borderId="1" xfId="0" applyNumberFormat="1" applyFont="1" applyFill="1" applyBorder="1" applyAlignment="1" applyProtection="1">
      <alignment horizontal="right" vertical="center" wrapText="1"/>
      <protection hidden="1"/>
    </xf>
    <xf numFmtId="0" fontId="13" fillId="5" borderId="33" xfId="0" applyFont="1" applyFill="1" applyBorder="1" applyAlignment="1" applyProtection="1">
      <alignment horizontal="left" vertical="center" wrapText="1"/>
      <protection hidden="1"/>
    </xf>
    <xf numFmtId="0" fontId="13" fillId="5" borderId="1" xfId="0" applyFont="1" applyFill="1" applyBorder="1" applyAlignment="1" applyProtection="1">
      <alignment horizontal="left" vertical="center" wrapText="1"/>
      <protection hidden="1"/>
    </xf>
    <xf numFmtId="0" fontId="13" fillId="5" borderId="2" xfId="0" applyFont="1" applyFill="1" applyBorder="1" applyAlignment="1" applyProtection="1">
      <alignment horizontal="left" vertical="center" wrapText="1"/>
      <protection hidden="1"/>
    </xf>
    <xf numFmtId="1" fontId="13" fillId="5" borderId="33" xfId="0" applyNumberFormat="1" applyFont="1" applyFill="1" applyBorder="1" applyAlignment="1" applyProtection="1">
      <alignment horizontal="left" vertical="center" wrapText="1"/>
      <protection hidden="1"/>
    </xf>
    <xf numFmtId="1" fontId="13" fillId="5" borderId="2" xfId="0" applyNumberFormat="1" applyFont="1" applyFill="1" applyBorder="1" applyAlignment="1" applyProtection="1">
      <alignment horizontal="left" vertical="center" wrapText="1"/>
      <protection hidden="1"/>
    </xf>
    <xf numFmtId="2" fontId="13" fillId="5" borderId="33" xfId="0" applyNumberFormat="1" applyFont="1" applyFill="1" applyBorder="1" applyAlignment="1" applyProtection="1">
      <alignment horizontal="left" vertical="center" wrapText="1"/>
      <protection hidden="1"/>
    </xf>
    <xf numFmtId="2" fontId="13" fillId="5" borderId="1" xfId="0" applyNumberFormat="1" applyFont="1" applyFill="1" applyBorder="1" applyAlignment="1" applyProtection="1">
      <alignment horizontal="left" vertical="center" wrapText="1"/>
      <protection hidden="1"/>
    </xf>
    <xf numFmtId="2" fontId="13" fillId="5" borderId="2" xfId="0" applyNumberFormat="1" applyFont="1" applyFill="1" applyBorder="1" applyAlignment="1" applyProtection="1">
      <alignment horizontal="left" vertical="center" wrapText="1"/>
      <protection hidden="1"/>
    </xf>
    <xf numFmtId="0" fontId="13" fillId="5" borderId="8" xfId="0" applyFont="1" applyFill="1" applyBorder="1" applyAlignment="1" applyProtection="1">
      <alignment horizontal="center" vertical="center" wrapText="1"/>
      <protection hidden="1"/>
    </xf>
    <xf numFmtId="0" fontId="13" fillId="5" borderId="1" xfId="0" applyFont="1" applyFill="1" applyBorder="1" applyAlignment="1" applyProtection="1">
      <alignment horizontal="center" vertical="center" wrapText="1"/>
      <protection hidden="1"/>
    </xf>
    <xf numFmtId="0" fontId="13" fillId="5" borderId="2" xfId="0" applyFont="1" applyFill="1" applyBorder="1" applyAlignment="1" applyProtection="1">
      <alignment horizontal="center" vertical="center" wrapText="1"/>
      <protection hidden="1"/>
    </xf>
    <xf numFmtId="2" fontId="13" fillId="5" borderId="8" xfId="0" applyNumberFormat="1" applyFont="1" applyFill="1" applyBorder="1" applyAlignment="1" applyProtection="1">
      <alignment horizontal="center" vertical="center" wrapText="1"/>
      <protection hidden="1"/>
    </xf>
    <xf numFmtId="2" fontId="13" fillId="5" borderId="6" xfId="0" applyNumberFormat="1" applyFont="1" applyFill="1" applyBorder="1" applyAlignment="1" applyProtection="1">
      <alignment horizontal="center" vertical="center" wrapText="1"/>
      <protection hidden="1"/>
    </xf>
    <xf numFmtId="2" fontId="13" fillId="5" borderId="33" xfId="0" applyNumberFormat="1" applyFont="1" applyFill="1" applyBorder="1" applyAlignment="1" applyProtection="1">
      <alignment horizontal="center" vertical="center" wrapText="1"/>
      <protection hidden="1"/>
    </xf>
    <xf numFmtId="2" fontId="13" fillId="5" borderId="2" xfId="0" applyNumberFormat="1" applyFont="1" applyFill="1" applyBorder="1" applyAlignment="1" applyProtection="1">
      <alignment horizontal="center" vertical="center" wrapText="1"/>
      <protection hidden="1"/>
    </xf>
    <xf numFmtId="0" fontId="13" fillId="5" borderId="8" xfId="0" applyFont="1" applyFill="1" applyBorder="1" applyAlignment="1" applyProtection="1">
      <alignment horizontal="right" vertical="center" wrapText="1"/>
      <protection hidden="1"/>
    </xf>
    <xf numFmtId="0" fontId="13" fillId="5" borderId="1" xfId="0" applyFont="1" applyFill="1" applyBorder="1" applyAlignment="1" applyProtection="1">
      <alignment horizontal="right" vertical="center" wrapText="1"/>
      <protection hidden="1"/>
    </xf>
    <xf numFmtId="2" fontId="13" fillId="5" borderId="1" xfId="0" applyNumberFormat="1" applyFont="1" applyFill="1" applyBorder="1" applyAlignment="1" applyProtection="1">
      <alignment horizontal="right" vertical="center" wrapText="1"/>
      <protection hidden="1"/>
    </xf>
    <xf numFmtId="0" fontId="13" fillId="5" borderId="1" xfId="0" applyFont="1" applyFill="1" applyBorder="1" applyAlignment="1" applyProtection="1">
      <alignment horizontal="right" vertical="center"/>
      <protection hidden="1"/>
    </xf>
    <xf numFmtId="0" fontId="13" fillId="5" borderId="1" xfId="0" applyFont="1" applyFill="1" applyBorder="1" applyAlignment="1" applyProtection="1">
      <alignment horizontal="center" vertical="center"/>
      <protection hidden="1"/>
    </xf>
    <xf numFmtId="2" fontId="13" fillId="5" borderId="1" xfId="0" applyNumberFormat="1" applyFont="1" applyFill="1" applyBorder="1" applyAlignment="1" applyProtection="1">
      <alignment horizontal="center" vertical="center"/>
      <protection hidden="1"/>
    </xf>
    <xf numFmtId="0" fontId="15" fillId="0" borderId="2" xfId="0" applyFont="1" applyFill="1" applyBorder="1" applyAlignment="1" applyProtection="1">
      <alignment horizontal="left" vertical="center" wrapText="1"/>
      <protection hidden="1"/>
    </xf>
    <xf numFmtId="1" fontId="15" fillId="0" borderId="2" xfId="0" applyNumberFormat="1" applyFont="1" applyFill="1" applyBorder="1" applyAlignment="1" applyProtection="1">
      <alignment horizontal="left" vertical="center" wrapText="1"/>
      <protection hidden="1"/>
    </xf>
    <xf numFmtId="0" fontId="15" fillId="0" borderId="8" xfId="0" applyFont="1" applyFill="1" applyBorder="1" applyAlignment="1" applyProtection="1">
      <alignment horizontal="center" vertical="center" wrapText="1"/>
      <protection hidden="1"/>
    </xf>
    <xf numFmtId="0" fontId="15" fillId="0" borderId="2" xfId="0" applyFont="1" applyFill="1" applyBorder="1" applyAlignment="1" applyProtection="1">
      <alignment horizontal="center" vertical="center" wrapText="1"/>
      <protection hidden="1"/>
    </xf>
    <xf numFmtId="2" fontId="15" fillId="0" borderId="8" xfId="0" applyNumberFormat="1" applyFont="1" applyFill="1" applyBorder="1" applyAlignment="1" applyProtection="1">
      <alignment horizontal="center" vertical="center" wrapText="1"/>
      <protection hidden="1"/>
    </xf>
    <xf numFmtId="2" fontId="15" fillId="0" borderId="6" xfId="0" applyNumberFormat="1" applyFont="1" applyFill="1" applyBorder="1" applyAlignment="1" applyProtection="1">
      <alignment horizontal="center" vertical="center" wrapText="1"/>
      <protection hidden="1"/>
    </xf>
    <xf numFmtId="2" fontId="15" fillId="0" borderId="33" xfId="0" applyNumberFormat="1" applyFont="1" applyFill="1" applyBorder="1" applyAlignment="1" applyProtection="1">
      <alignment horizontal="center" vertical="center" wrapText="1"/>
      <protection hidden="1"/>
    </xf>
    <xf numFmtId="2" fontId="15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5" fillId="0" borderId="1" xfId="0" applyFont="1" applyFill="1" applyBorder="1" applyAlignment="1" applyProtection="1">
      <alignment horizontal="right" vertical="center"/>
      <protection hidden="1"/>
    </xf>
    <xf numFmtId="2" fontId="15" fillId="0" borderId="1" xfId="0" applyNumberFormat="1" applyFont="1" applyFill="1" applyBorder="1" applyAlignment="1" applyProtection="1">
      <alignment horizontal="right" vertical="center"/>
      <protection hidden="1"/>
    </xf>
    <xf numFmtId="0" fontId="15" fillId="0" borderId="1" xfId="0" applyFont="1" applyFill="1" applyBorder="1" applyAlignment="1" applyProtection="1">
      <alignment horizontal="center" vertical="center"/>
      <protection hidden="1"/>
    </xf>
    <xf numFmtId="2" fontId="15" fillId="0" borderId="1" xfId="0" applyNumberFormat="1" applyFont="1" applyFill="1" applyBorder="1" applyAlignment="1" applyProtection="1">
      <alignment horizontal="center" vertical="center"/>
      <protection hidden="1"/>
    </xf>
    <xf numFmtId="2" fontId="15" fillId="0" borderId="15" xfId="0" applyNumberFormat="1" applyFont="1" applyFill="1" applyBorder="1" applyAlignment="1" applyProtection="1">
      <alignment horizontal="left" vertical="center" wrapText="1"/>
      <protection hidden="1"/>
    </xf>
    <xf numFmtId="2" fontId="15" fillId="0" borderId="2" xfId="0" applyNumberFormat="1" applyFont="1" applyFill="1" applyBorder="1" applyAlignment="1" applyProtection="1">
      <alignment horizontal="left" vertical="center" wrapText="1"/>
      <protection hidden="1"/>
    </xf>
    <xf numFmtId="2" fontId="15" fillId="0" borderId="39" xfId="0" applyNumberFormat="1" applyFont="1" applyFill="1" applyBorder="1" applyAlignment="1" applyProtection="1">
      <alignment horizontal="left" vertical="center" wrapText="1"/>
      <protection hidden="1"/>
    </xf>
    <xf numFmtId="0" fontId="15" fillId="0" borderId="8" xfId="0" applyFont="1" applyFill="1" applyBorder="1" applyAlignment="1" applyProtection="1">
      <alignment horizontal="right" vertical="center"/>
      <protection hidden="1"/>
    </xf>
    <xf numFmtId="0" fontId="13" fillId="7" borderId="33" xfId="0" applyFont="1" applyFill="1" applyBorder="1" applyAlignment="1" applyProtection="1">
      <alignment horizontal="left" vertical="center" wrapText="1"/>
      <protection hidden="1"/>
    </xf>
    <xf numFmtId="1" fontId="13" fillId="5" borderId="1" xfId="0" applyNumberFormat="1" applyFont="1" applyFill="1" applyBorder="1" applyAlignment="1" applyProtection="1">
      <alignment horizontal="left" vertical="center" wrapText="1"/>
      <protection hidden="1"/>
    </xf>
    <xf numFmtId="0" fontId="15" fillId="5" borderId="1" xfId="0" applyFont="1" applyFill="1" applyBorder="1" applyAlignment="1" applyProtection="1">
      <alignment horizontal="right" vertical="center"/>
      <protection hidden="1"/>
    </xf>
    <xf numFmtId="0" fontId="15" fillId="5" borderId="1" xfId="0" applyFont="1" applyFill="1" applyBorder="1" applyAlignment="1" applyProtection="1">
      <alignment vertical="center"/>
      <protection hidden="1"/>
    </xf>
    <xf numFmtId="2" fontId="15" fillId="5" borderId="1" xfId="0" applyNumberFormat="1" applyFont="1" applyFill="1" applyBorder="1" applyAlignment="1" applyProtection="1">
      <alignment vertical="center"/>
      <protection hidden="1"/>
    </xf>
    <xf numFmtId="0" fontId="13" fillId="5" borderId="33" xfId="0" applyFont="1" applyFill="1" applyBorder="1" applyAlignment="1" applyProtection="1">
      <alignment horizontal="center" vertical="center" wrapText="1"/>
      <protection hidden="1"/>
    </xf>
    <xf numFmtId="0" fontId="15" fillId="14" borderId="33" xfId="0" applyFont="1" applyFill="1" applyBorder="1" applyAlignment="1" applyProtection="1">
      <alignment horizontal="left" vertical="center" wrapText="1"/>
      <protection hidden="1"/>
    </xf>
    <xf numFmtId="0" fontId="15" fillId="14" borderId="1" xfId="0" applyFont="1" applyFill="1" applyBorder="1" applyAlignment="1" applyProtection="1">
      <alignment horizontal="left" vertical="center" wrapText="1"/>
      <protection hidden="1"/>
    </xf>
    <xf numFmtId="0" fontId="15" fillId="14" borderId="2" xfId="0" applyFont="1" applyFill="1" applyBorder="1" applyAlignment="1" applyProtection="1">
      <alignment horizontal="left" vertical="center" wrapText="1"/>
      <protection hidden="1"/>
    </xf>
    <xf numFmtId="1" fontId="15" fillId="14" borderId="33" xfId="0" applyNumberFormat="1" applyFont="1" applyFill="1" applyBorder="1" applyAlignment="1" applyProtection="1">
      <alignment horizontal="left" vertical="center" wrapText="1"/>
      <protection hidden="1"/>
    </xf>
    <xf numFmtId="1" fontId="15" fillId="14" borderId="1" xfId="0" applyNumberFormat="1" applyFont="1" applyFill="1" applyBorder="1" applyAlignment="1" applyProtection="1">
      <alignment horizontal="left" vertical="center" wrapText="1"/>
      <protection hidden="1"/>
    </xf>
    <xf numFmtId="1" fontId="15" fillId="14" borderId="2" xfId="0" applyNumberFormat="1" applyFont="1" applyFill="1" applyBorder="1" applyAlignment="1" applyProtection="1">
      <alignment horizontal="left" vertical="center" wrapText="1"/>
      <protection hidden="1"/>
    </xf>
    <xf numFmtId="2" fontId="15" fillId="14" borderId="33" xfId="0" applyNumberFormat="1" applyFont="1" applyFill="1" applyBorder="1" applyAlignment="1" applyProtection="1">
      <alignment horizontal="left" vertical="center" wrapText="1"/>
      <protection hidden="1"/>
    </xf>
    <xf numFmtId="2" fontId="15" fillId="14" borderId="1" xfId="0" applyNumberFormat="1" applyFont="1" applyFill="1" applyBorder="1" applyAlignment="1" applyProtection="1">
      <alignment horizontal="left" vertical="center" wrapText="1"/>
      <protection hidden="1"/>
    </xf>
    <xf numFmtId="2" fontId="15" fillId="14" borderId="2" xfId="0" applyNumberFormat="1" applyFont="1" applyFill="1" applyBorder="1" applyAlignment="1" applyProtection="1">
      <alignment horizontal="left" vertical="center" wrapText="1"/>
      <protection hidden="1"/>
    </xf>
    <xf numFmtId="0" fontId="15" fillId="14" borderId="8" xfId="0" applyFont="1" applyFill="1" applyBorder="1" applyAlignment="1" applyProtection="1">
      <alignment horizontal="center" vertical="center" wrapText="1"/>
      <protection hidden="1"/>
    </xf>
    <xf numFmtId="0" fontId="15" fillId="14" borderId="2" xfId="0" applyFont="1" applyFill="1" applyBorder="1" applyAlignment="1" applyProtection="1">
      <alignment horizontal="center" vertical="center" wrapText="1"/>
      <protection hidden="1"/>
    </xf>
    <xf numFmtId="0" fontId="15" fillId="14" borderId="33" xfId="0" applyFont="1" applyFill="1" applyBorder="1" applyAlignment="1" applyProtection="1">
      <alignment horizontal="center" vertical="center" wrapText="1"/>
      <protection hidden="1"/>
    </xf>
    <xf numFmtId="2" fontId="15" fillId="14" borderId="8" xfId="0" applyNumberFormat="1" applyFont="1" applyFill="1" applyBorder="1" applyAlignment="1" applyProtection="1">
      <alignment horizontal="center" vertical="center" wrapText="1"/>
      <protection hidden="1"/>
    </xf>
    <xf numFmtId="2" fontId="15" fillId="14" borderId="6" xfId="0" applyNumberFormat="1" applyFont="1" applyFill="1" applyBorder="1" applyAlignment="1" applyProtection="1">
      <alignment horizontal="center" vertical="center" wrapText="1"/>
      <protection hidden="1"/>
    </xf>
    <xf numFmtId="2" fontId="15" fillId="14" borderId="33" xfId="0" applyNumberFormat="1" applyFont="1" applyFill="1" applyBorder="1" applyAlignment="1" applyProtection="1">
      <alignment horizontal="center" vertical="center" wrapText="1"/>
      <protection hidden="1"/>
    </xf>
    <xf numFmtId="2" fontId="15" fillId="14" borderId="2" xfId="0" applyNumberFormat="1" applyFont="1" applyFill="1" applyBorder="1" applyAlignment="1" applyProtection="1">
      <alignment horizontal="center" vertical="center" wrapText="1"/>
      <protection hidden="1"/>
    </xf>
    <xf numFmtId="0" fontId="15" fillId="0" borderId="8" xfId="0" applyFont="1" applyBorder="1" applyAlignment="1" applyProtection="1">
      <alignment horizontal="right" vertical="center" wrapText="1"/>
      <protection hidden="1"/>
    </xf>
    <xf numFmtId="0" fontId="15" fillId="0" borderId="1" xfId="0" applyFont="1" applyBorder="1" applyAlignment="1" applyProtection="1">
      <alignment horizontal="right" vertical="center" wrapText="1"/>
      <protection hidden="1"/>
    </xf>
    <xf numFmtId="0" fontId="15" fillId="0" borderId="1" xfId="0" applyFont="1" applyBorder="1" applyAlignment="1" applyProtection="1">
      <alignment horizontal="right" vertical="center"/>
      <protection hidden="1"/>
    </xf>
    <xf numFmtId="1" fontId="15" fillId="0" borderId="1" xfId="0" applyNumberFormat="1" applyFont="1" applyBorder="1" applyAlignment="1" applyProtection="1">
      <alignment horizontal="right" vertical="center" wrapText="1"/>
      <protection hidden="1"/>
    </xf>
    <xf numFmtId="2" fontId="15" fillId="0" borderId="1" xfId="0" applyNumberFormat="1" applyFont="1" applyBorder="1" applyAlignment="1" applyProtection="1">
      <alignment horizontal="right" vertical="center"/>
      <protection hidden="1"/>
    </xf>
    <xf numFmtId="0" fontId="15" fillId="0" borderId="1" xfId="0" applyFont="1" applyBorder="1" applyAlignment="1" applyProtection="1">
      <alignment vertical="center"/>
      <protection hidden="1"/>
    </xf>
    <xf numFmtId="2" fontId="15" fillId="0" borderId="1" xfId="0" applyNumberFormat="1" applyFont="1" applyBorder="1" applyAlignment="1" applyProtection="1">
      <alignment vertical="center"/>
      <protection hidden="1"/>
    </xf>
    <xf numFmtId="0" fontId="15" fillId="0" borderId="33" xfId="0" applyFont="1" applyFill="1" applyBorder="1" applyAlignment="1" applyProtection="1">
      <alignment horizontal="center" vertical="center" wrapText="1"/>
      <protection hidden="1"/>
    </xf>
    <xf numFmtId="0" fontId="15" fillId="0" borderId="1" xfId="0" applyFont="1" applyFill="1" applyBorder="1" applyAlignment="1" applyProtection="1">
      <alignment vertical="center"/>
      <protection hidden="1"/>
    </xf>
    <xf numFmtId="2" fontId="15" fillId="0" borderId="1" xfId="0" applyNumberFormat="1" applyFont="1" applyFill="1" applyBorder="1" applyAlignment="1" applyProtection="1">
      <alignment vertical="center"/>
      <protection hidden="1"/>
    </xf>
    <xf numFmtId="2" fontId="18" fillId="14" borderId="33" xfId="0" applyNumberFormat="1" applyFont="1" applyFill="1" applyBorder="1" applyAlignment="1" applyProtection="1">
      <alignment horizontal="center" vertical="center" wrapText="1"/>
      <protection hidden="1"/>
    </xf>
    <xf numFmtId="2" fontId="18" fillId="14" borderId="1" xfId="0" applyNumberFormat="1" applyFont="1" applyFill="1" applyBorder="1" applyAlignment="1" applyProtection="1">
      <alignment horizontal="center" vertical="center" wrapText="1"/>
      <protection hidden="1"/>
    </xf>
    <xf numFmtId="2" fontId="18" fillId="14" borderId="2" xfId="0" applyNumberFormat="1" applyFont="1" applyFill="1" applyBorder="1" applyAlignment="1" applyProtection="1">
      <alignment horizontal="center" vertical="center" wrapText="1"/>
      <protection hidden="1"/>
    </xf>
    <xf numFmtId="0" fontId="18" fillId="4" borderId="8" xfId="0" applyFont="1" applyFill="1" applyBorder="1" applyAlignment="1" applyProtection="1">
      <alignment horizontal="right" vertical="center" wrapText="1"/>
      <protection hidden="1"/>
    </xf>
    <xf numFmtId="0" fontId="18" fillId="4" borderId="1" xfId="0" applyFont="1" applyFill="1" applyBorder="1" applyAlignment="1" applyProtection="1">
      <alignment horizontal="right" vertical="center" wrapText="1"/>
      <protection hidden="1"/>
    </xf>
    <xf numFmtId="0" fontId="18" fillId="8" borderId="1" xfId="0" applyFont="1" applyFill="1" applyBorder="1" applyAlignment="1" applyProtection="1">
      <alignment horizontal="right" vertical="center"/>
      <protection hidden="1"/>
    </xf>
    <xf numFmtId="0" fontId="18" fillId="8" borderId="1" xfId="0" applyFont="1" applyFill="1" applyBorder="1" applyAlignment="1" applyProtection="1">
      <alignment horizontal="right" vertical="center" wrapText="1"/>
      <protection hidden="1"/>
    </xf>
    <xf numFmtId="0" fontId="15" fillId="8" borderId="1" xfId="0" applyFont="1" applyFill="1" applyBorder="1" applyAlignment="1" applyProtection="1">
      <alignment horizontal="right" vertical="center" wrapText="1"/>
      <protection hidden="1"/>
    </xf>
    <xf numFmtId="1" fontId="15" fillId="8" borderId="1" xfId="0" applyNumberFormat="1" applyFont="1" applyFill="1" applyBorder="1" applyAlignment="1" applyProtection="1">
      <alignment horizontal="right" vertical="center" wrapText="1"/>
      <protection hidden="1"/>
    </xf>
    <xf numFmtId="1" fontId="15" fillId="4" borderId="1" xfId="0" applyNumberFormat="1" applyFont="1" applyFill="1" applyBorder="1" applyAlignment="1" applyProtection="1">
      <alignment horizontal="right" vertical="center" wrapText="1"/>
      <protection hidden="1"/>
    </xf>
    <xf numFmtId="0" fontId="15" fillId="8" borderId="33" xfId="0" applyFont="1" applyFill="1" applyBorder="1" applyAlignment="1" applyProtection="1">
      <alignment horizontal="left" vertical="center" wrapText="1"/>
      <protection hidden="1"/>
    </xf>
    <xf numFmtId="0" fontId="15" fillId="8" borderId="1" xfId="0" applyFont="1" applyFill="1" applyBorder="1" applyAlignment="1" applyProtection="1">
      <alignment horizontal="left" vertical="center" wrapText="1"/>
      <protection hidden="1"/>
    </xf>
    <xf numFmtId="0" fontId="15" fillId="8" borderId="2" xfId="0" applyFont="1" applyFill="1" applyBorder="1" applyAlignment="1" applyProtection="1">
      <alignment horizontal="left" vertical="center" wrapText="1"/>
      <protection hidden="1"/>
    </xf>
    <xf numFmtId="1" fontId="15" fillId="8" borderId="33" xfId="0" applyNumberFormat="1" applyFont="1" applyFill="1" applyBorder="1" applyAlignment="1" applyProtection="1">
      <alignment horizontal="left" vertical="center" wrapText="1"/>
      <protection hidden="1"/>
    </xf>
    <xf numFmtId="1" fontId="15" fillId="8" borderId="1" xfId="0" applyNumberFormat="1" applyFont="1" applyFill="1" applyBorder="1" applyAlignment="1" applyProtection="1">
      <alignment horizontal="left" vertical="center" wrapText="1"/>
      <protection hidden="1"/>
    </xf>
    <xf numFmtId="1" fontId="15" fillId="8" borderId="2" xfId="0" applyNumberFormat="1" applyFont="1" applyFill="1" applyBorder="1" applyAlignment="1" applyProtection="1">
      <alignment horizontal="left" vertical="center" wrapText="1"/>
      <protection hidden="1"/>
    </xf>
    <xf numFmtId="2" fontId="15" fillId="8" borderId="33" xfId="0" applyNumberFormat="1" applyFont="1" applyFill="1" applyBorder="1" applyAlignment="1" applyProtection="1">
      <alignment horizontal="left" vertical="center" wrapText="1"/>
      <protection hidden="1"/>
    </xf>
    <xf numFmtId="2" fontId="15" fillId="8" borderId="1" xfId="0" applyNumberFormat="1" applyFont="1" applyFill="1" applyBorder="1" applyAlignment="1" applyProtection="1">
      <alignment horizontal="left" vertical="center" wrapText="1"/>
      <protection hidden="1"/>
    </xf>
    <xf numFmtId="2" fontId="15" fillId="8" borderId="2" xfId="0" applyNumberFormat="1" applyFont="1" applyFill="1" applyBorder="1" applyAlignment="1" applyProtection="1">
      <alignment horizontal="left" vertical="center" wrapText="1"/>
      <protection hidden="1"/>
    </xf>
    <xf numFmtId="0" fontId="15" fillId="8" borderId="8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5" fillId="8" borderId="2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2" fontId="15" fillId="8" borderId="8" xfId="0" applyNumberFormat="1" applyFont="1" applyFill="1" applyBorder="1" applyAlignment="1" applyProtection="1">
      <alignment horizontal="center" vertical="center" wrapText="1"/>
      <protection hidden="1"/>
    </xf>
    <xf numFmtId="2" fontId="15" fillId="8" borderId="1" xfId="0" applyNumberFormat="1" applyFont="1" applyFill="1" applyBorder="1" applyAlignment="1" applyProtection="1">
      <alignment horizontal="center" vertical="center" wrapText="1"/>
      <protection hidden="1"/>
    </xf>
    <xf numFmtId="2" fontId="15" fillId="8" borderId="6" xfId="0" applyNumberFormat="1" applyFont="1" applyFill="1" applyBorder="1" applyAlignment="1" applyProtection="1">
      <alignment horizontal="center" vertical="center" wrapText="1"/>
      <protection hidden="1"/>
    </xf>
    <xf numFmtId="2" fontId="15" fillId="8" borderId="33" xfId="0" applyNumberFormat="1" applyFont="1" applyFill="1" applyBorder="1" applyAlignment="1" applyProtection="1">
      <alignment horizontal="center" vertical="center" wrapText="1"/>
      <protection hidden="1"/>
    </xf>
    <xf numFmtId="2" fontId="15" fillId="8" borderId="2" xfId="0" applyNumberFormat="1" applyFont="1" applyFill="1" applyBorder="1" applyAlignment="1" applyProtection="1">
      <alignment horizontal="center" vertical="center" wrapText="1"/>
      <protection hidden="1"/>
    </xf>
    <xf numFmtId="0" fontId="15" fillId="26" borderId="8" xfId="0" applyFont="1" applyFill="1" applyBorder="1" applyAlignment="1" applyProtection="1">
      <alignment horizontal="right" vertical="center" wrapText="1"/>
      <protection hidden="1"/>
    </xf>
    <xf numFmtId="0" fontId="15" fillId="26" borderId="1" xfId="0" applyFont="1" applyFill="1" applyBorder="1" applyAlignment="1" applyProtection="1">
      <alignment horizontal="right" vertical="center" wrapText="1"/>
      <protection hidden="1"/>
    </xf>
    <xf numFmtId="2" fontId="15" fillId="26" borderId="1" xfId="0" applyNumberFormat="1" applyFont="1" applyFill="1" applyBorder="1" applyAlignment="1" applyProtection="1">
      <alignment horizontal="right" vertical="center" wrapText="1"/>
      <protection hidden="1"/>
    </xf>
    <xf numFmtId="10" fontId="15" fillId="26" borderId="1" xfId="0" applyNumberFormat="1" applyFont="1" applyFill="1" applyBorder="1" applyAlignment="1" applyProtection="1">
      <alignment horizontal="right" vertical="center" wrapText="1"/>
      <protection hidden="1"/>
    </xf>
    <xf numFmtId="0" fontId="15" fillId="26" borderId="1" xfId="0" applyFont="1" applyFill="1" applyBorder="1" applyAlignment="1" applyProtection="1">
      <alignment horizontal="right" vertical="center"/>
      <protection hidden="1"/>
    </xf>
    <xf numFmtId="2" fontId="15" fillId="26" borderId="1" xfId="0" applyNumberFormat="1" applyFont="1" applyFill="1" applyBorder="1" applyAlignment="1" applyProtection="1">
      <alignment horizontal="right" vertical="center"/>
      <protection hidden="1"/>
    </xf>
    <xf numFmtId="0" fontId="15" fillId="26" borderId="1" xfId="0" applyFont="1" applyFill="1" applyBorder="1" applyAlignment="1" applyProtection="1">
      <alignment vertical="center"/>
      <protection hidden="1"/>
    </xf>
    <xf numFmtId="2" fontId="15" fillId="26" borderId="1" xfId="0" applyNumberFormat="1" applyFont="1" applyFill="1" applyBorder="1" applyAlignment="1" applyProtection="1">
      <alignment vertical="center"/>
      <protection hidden="1"/>
    </xf>
    <xf numFmtId="10" fontId="15" fillId="0" borderId="1" xfId="0" applyNumberFormat="1" applyFont="1" applyFill="1" applyBorder="1" applyAlignment="1" applyProtection="1">
      <alignment horizontal="right" vertical="center" wrapText="1"/>
      <protection hidden="1"/>
    </xf>
    <xf numFmtId="0" fontId="15" fillId="4" borderId="8" xfId="0" applyFont="1" applyFill="1" applyBorder="1" applyAlignment="1" applyProtection="1">
      <alignment horizontal="right" vertical="center" wrapText="1"/>
      <protection hidden="1"/>
    </xf>
    <xf numFmtId="0" fontId="15" fillId="4" borderId="1" xfId="0" applyFont="1" applyFill="1" applyBorder="1" applyAlignment="1" applyProtection="1">
      <alignment horizontal="right" vertical="center" wrapText="1"/>
      <protection hidden="1"/>
    </xf>
    <xf numFmtId="0" fontId="15" fillId="12" borderId="1" xfId="0" applyFont="1" applyFill="1" applyBorder="1" applyAlignment="1" applyProtection="1">
      <alignment horizontal="right" vertical="center" wrapText="1"/>
      <protection hidden="1"/>
    </xf>
    <xf numFmtId="0" fontId="15" fillId="14" borderId="1" xfId="0" applyFont="1" applyFill="1" applyBorder="1" applyAlignment="1" applyProtection="1">
      <alignment horizontal="right" vertical="center" wrapText="1"/>
      <protection hidden="1"/>
    </xf>
    <xf numFmtId="2" fontId="15" fillId="14" borderId="1" xfId="0" applyNumberFormat="1" applyFont="1" applyFill="1" applyBorder="1" applyAlignment="1" applyProtection="1">
      <alignment horizontal="right" vertical="center" wrapText="1"/>
      <protection hidden="1"/>
    </xf>
    <xf numFmtId="0" fontId="15" fillId="14" borderId="1" xfId="0" applyFont="1" applyFill="1" applyBorder="1" applyAlignment="1" applyProtection="1">
      <alignment horizontal="right" vertical="center"/>
      <protection hidden="1"/>
    </xf>
    <xf numFmtId="2" fontId="15" fillId="14" borderId="1" xfId="0" applyNumberFormat="1" applyFont="1" applyFill="1" applyBorder="1" applyAlignment="1" applyProtection="1">
      <alignment horizontal="right" vertical="center"/>
      <protection hidden="1"/>
    </xf>
    <xf numFmtId="0" fontId="15" fillId="14" borderId="1" xfId="0" applyFont="1" applyFill="1" applyBorder="1" applyAlignment="1" applyProtection="1">
      <alignment horizontal="center" vertical="center"/>
      <protection hidden="1"/>
    </xf>
    <xf numFmtId="2" fontId="15" fillId="14" borderId="1" xfId="0" applyNumberFormat="1" applyFont="1" applyFill="1" applyBorder="1" applyAlignment="1" applyProtection="1">
      <alignment horizontal="center" vertical="center"/>
      <protection hidden="1"/>
    </xf>
    <xf numFmtId="2" fontId="15" fillId="14" borderId="58" xfId="0" applyNumberFormat="1" applyFont="1" applyFill="1" applyBorder="1" applyAlignment="1" applyProtection="1">
      <alignment horizontal="center" vertical="center" wrapText="1"/>
      <protection hidden="1"/>
    </xf>
    <xf numFmtId="2" fontId="15" fillId="14" borderId="46" xfId="0" applyNumberFormat="1" applyFont="1" applyFill="1" applyBorder="1" applyAlignment="1" applyProtection="1">
      <alignment horizontal="center" vertical="center" wrapText="1"/>
      <protection hidden="1"/>
    </xf>
    <xf numFmtId="0" fontId="15" fillId="0" borderId="49" xfId="0" applyFont="1" applyFill="1" applyBorder="1" applyAlignment="1" applyProtection="1">
      <alignment horizontal="left" vertical="center" wrapText="1"/>
      <protection hidden="1"/>
    </xf>
    <xf numFmtId="0" fontId="15" fillId="0" borderId="50" xfId="0" applyFont="1" applyFill="1" applyBorder="1" applyAlignment="1" applyProtection="1">
      <alignment horizontal="left" vertical="center" wrapText="1"/>
      <protection hidden="1"/>
    </xf>
    <xf numFmtId="0" fontId="15" fillId="0" borderId="3" xfId="0" applyFont="1" applyFill="1" applyBorder="1" applyAlignment="1" applyProtection="1">
      <alignment horizontal="left" vertical="center" wrapText="1"/>
      <protection hidden="1"/>
    </xf>
    <xf numFmtId="1" fontId="15" fillId="0" borderId="49" xfId="0" applyNumberFormat="1" applyFont="1" applyFill="1" applyBorder="1" applyAlignment="1" applyProtection="1">
      <alignment horizontal="left" vertical="center" wrapText="1"/>
      <protection hidden="1"/>
    </xf>
    <xf numFmtId="1" fontId="15" fillId="0" borderId="50" xfId="0" applyNumberFormat="1" applyFont="1" applyFill="1" applyBorder="1" applyAlignment="1" applyProtection="1">
      <alignment horizontal="left" vertical="center" wrapText="1"/>
      <protection hidden="1"/>
    </xf>
    <xf numFmtId="1" fontId="15" fillId="0" borderId="3" xfId="0" applyNumberFormat="1" applyFont="1" applyFill="1" applyBorder="1" applyAlignment="1" applyProtection="1">
      <alignment horizontal="left" vertical="center" wrapText="1"/>
      <protection hidden="1"/>
    </xf>
    <xf numFmtId="0" fontId="15" fillId="0" borderId="17" xfId="0" applyFont="1" applyFill="1" applyBorder="1" applyAlignment="1" applyProtection="1">
      <alignment horizontal="center" vertical="center" wrapText="1"/>
      <protection hidden="1"/>
    </xf>
    <xf numFmtId="0" fontId="15" fillId="0" borderId="50" xfId="0" applyFont="1" applyFill="1" applyBorder="1" applyAlignment="1" applyProtection="1">
      <alignment horizontal="center" vertical="center" wrapText="1"/>
      <protection hidden="1"/>
    </xf>
    <xf numFmtId="0" fontId="15" fillId="0" borderId="3" xfId="0" applyFont="1" applyFill="1" applyBorder="1" applyAlignment="1" applyProtection="1">
      <alignment horizontal="center" vertical="center" wrapText="1"/>
      <protection hidden="1"/>
    </xf>
    <xf numFmtId="0" fontId="15" fillId="0" borderId="49" xfId="0" applyFont="1" applyFill="1" applyBorder="1" applyAlignment="1" applyProtection="1">
      <alignment horizontal="center" vertical="center" wrapText="1"/>
      <protection hidden="1"/>
    </xf>
    <xf numFmtId="2" fontId="15" fillId="0" borderId="56" xfId="0" applyNumberFormat="1" applyFont="1" applyFill="1" applyBorder="1" applyAlignment="1" applyProtection="1">
      <alignment horizontal="center" vertical="center" wrapText="1"/>
      <protection hidden="1"/>
    </xf>
    <xf numFmtId="2" fontId="15" fillId="0" borderId="47" xfId="0" applyNumberFormat="1" applyFont="1" applyFill="1" applyBorder="1" applyAlignment="1" applyProtection="1">
      <alignment horizontal="center" vertical="center" wrapText="1"/>
      <protection hidden="1"/>
    </xf>
    <xf numFmtId="2" fontId="15" fillId="0" borderId="57" xfId="0" applyNumberFormat="1" applyFont="1" applyFill="1" applyBorder="1" applyAlignment="1" applyProtection="1">
      <alignment horizontal="center" vertical="center" wrapText="1"/>
      <protection hidden="1"/>
    </xf>
    <xf numFmtId="2" fontId="15" fillId="0" borderId="49" xfId="0" applyNumberFormat="1" applyFont="1" applyFill="1" applyBorder="1" applyAlignment="1" applyProtection="1">
      <alignment horizontal="center" vertical="center" wrapText="1"/>
      <protection hidden="1"/>
    </xf>
    <xf numFmtId="2" fontId="15" fillId="0" borderId="59" xfId="0" applyNumberFormat="1" applyFont="1" applyFill="1" applyBorder="1" applyAlignment="1" applyProtection="1">
      <alignment horizontal="center" vertical="center" wrapText="1"/>
      <protection hidden="1"/>
    </xf>
    <xf numFmtId="2" fontId="15" fillId="0" borderId="48" xfId="0" applyNumberFormat="1" applyFont="1" applyFill="1" applyBorder="1" applyAlignment="1" applyProtection="1">
      <alignment horizontal="center" vertical="center" wrapText="1"/>
      <protection hidden="1"/>
    </xf>
    <xf numFmtId="0" fontId="13" fillId="5" borderId="34" xfId="0" applyFont="1" applyFill="1" applyBorder="1" applyAlignment="1" applyProtection="1">
      <alignment horizontal="left" vertical="center" wrapText="1"/>
      <protection hidden="1"/>
    </xf>
    <xf numFmtId="0" fontId="13" fillId="5" borderId="5" xfId="0" applyFont="1" applyFill="1" applyBorder="1" applyAlignment="1" applyProtection="1">
      <alignment horizontal="left" vertical="center" wrapText="1"/>
      <protection hidden="1"/>
    </xf>
    <xf numFmtId="0" fontId="13" fillId="5" borderId="18" xfId="0" applyFont="1" applyFill="1" applyBorder="1" applyAlignment="1" applyProtection="1">
      <alignment horizontal="left" vertical="center" wrapText="1"/>
      <protection hidden="1"/>
    </xf>
    <xf numFmtId="0" fontId="13" fillId="5" borderId="55" xfId="0" applyFont="1" applyFill="1" applyBorder="1" applyAlignment="1" applyProtection="1">
      <alignment horizontal="center" vertical="center" wrapText="1"/>
      <protection hidden="1"/>
    </xf>
    <xf numFmtId="0" fontId="13" fillId="5" borderId="5" xfId="0" applyFont="1" applyFill="1" applyBorder="1" applyAlignment="1" applyProtection="1">
      <alignment horizontal="center" vertical="center" wrapText="1"/>
      <protection hidden="1"/>
    </xf>
    <xf numFmtId="0" fontId="13" fillId="5" borderId="18" xfId="0" applyFont="1" applyFill="1" applyBorder="1" applyAlignment="1" applyProtection="1">
      <alignment horizontal="center" vertical="center" wrapText="1"/>
      <protection hidden="1"/>
    </xf>
    <xf numFmtId="2" fontId="13" fillId="5" borderId="55" xfId="0" applyNumberFormat="1" applyFont="1" applyFill="1" applyBorder="1" applyAlignment="1" applyProtection="1">
      <alignment horizontal="center" vertical="center" wrapText="1"/>
      <protection hidden="1"/>
    </xf>
    <xf numFmtId="2" fontId="13" fillId="5" borderId="5" xfId="0" applyNumberFormat="1" applyFont="1" applyFill="1" applyBorder="1" applyAlignment="1" applyProtection="1">
      <alignment horizontal="center" vertical="center" wrapText="1"/>
      <protection hidden="1"/>
    </xf>
    <xf numFmtId="2" fontId="13" fillId="5" borderId="41" xfId="0" applyNumberFormat="1" applyFont="1" applyFill="1" applyBorder="1" applyAlignment="1" applyProtection="1">
      <alignment horizontal="center" vertical="center" wrapText="1"/>
      <protection hidden="1"/>
    </xf>
    <xf numFmtId="2" fontId="13" fillId="5" borderId="34" xfId="0" applyNumberFormat="1" applyFont="1" applyFill="1" applyBorder="1" applyAlignment="1" applyProtection="1">
      <alignment horizontal="center" vertical="center" wrapText="1"/>
      <protection hidden="1"/>
    </xf>
    <xf numFmtId="2" fontId="13" fillId="5" borderId="18" xfId="0" applyNumberFormat="1" applyFont="1" applyFill="1" applyBorder="1" applyAlignment="1" applyProtection="1">
      <alignment horizontal="center" vertical="center" wrapText="1"/>
      <protection hidden="1"/>
    </xf>
    <xf numFmtId="0" fontId="15" fillId="0" borderId="1" xfId="0" applyFont="1" applyBorder="1" applyAlignment="1" applyProtection="1">
      <alignment horizontal="center" vertical="center"/>
      <protection hidden="1"/>
    </xf>
    <xf numFmtId="2" fontId="15" fillId="0" borderId="1" xfId="0" applyNumberFormat="1" applyFont="1" applyBorder="1" applyAlignment="1" applyProtection="1">
      <alignment horizontal="center" vertical="center"/>
      <protection hidden="1"/>
    </xf>
    <xf numFmtId="0" fontId="15" fillId="3" borderId="1" xfId="0" applyFont="1" applyFill="1" applyBorder="1" applyAlignment="1" applyProtection="1">
      <alignment horizontal="right" vertical="center"/>
      <protection hidden="1"/>
    </xf>
    <xf numFmtId="0" fontId="15" fillId="3" borderId="1" xfId="0" applyFont="1" applyFill="1" applyBorder="1" applyAlignment="1" applyProtection="1">
      <alignment horizontal="center" vertical="center"/>
      <protection hidden="1"/>
    </xf>
    <xf numFmtId="2" fontId="15" fillId="3" borderId="1" xfId="0" applyNumberFormat="1" applyFont="1" applyFill="1" applyBorder="1" applyAlignment="1" applyProtection="1">
      <alignment horizontal="center" vertical="center"/>
      <protection hidden="1"/>
    </xf>
    <xf numFmtId="0" fontId="15" fillId="4" borderId="8" xfId="0" applyFont="1" applyFill="1" applyBorder="1" applyAlignment="1" applyProtection="1">
      <alignment horizontal="center" vertical="center" wrapText="1"/>
      <protection hidden="1"/>
    </xf>
    <xf numFmtId="0" fontId="15" fillId="4" borderId="1" xfId="0" applyFont="1" applyFill="1" applyBorder="1" applyAlignment="1" applyProtection="1">
      <alignment horizontal="center" vertical="center" wrapText="1"/>
      <protection hidden="1"/>
    </xf>
    <xf numFmtId="0" fontId="15" fillId="4" borderId="2" xfId="0" applyFont="1" applyFill="1" applyBorder="1" applyAlignment="1" applyProtection="1">
      <alignment horizontal="center" vertical="center" wrapText="1"/>
      <protection hidden="1"/>
    </xf>
    <xf numFmtId="2" fontId="15" fillId="4" borderId="8" xfId="0" applyNumberFormat="1" applyFont="1" applyFill="1" applyBorder="1" applyAlignment="1" applyProtection="1">
      <alignment horizontal="center" vertical="center" wrapText="1"/>
      <protection hidden="1"/>
    </xf>
    <xf numFmtId="2" fontId="15" fillId="4" borderId="1" xfId="0" applyNumberFormat="1" applyFont="1" applyFill="1" applyBorder="1" applyAlignment="1" applyProtection="1">
      <alignment horizontal="center" vertical="center" wrapText="1"/>
      <protection hidden="1"/>
    </xf>
    <xf numFmtId="2" fontId="15" fillId="4" borderId="6" xfId="0" applyNumberFormat="1" applyFont="1" applyFill="1" applyBorder="1" applyAlignment="1" applyProtection="1">
      <alignment horizontal="center" vertical="center" wrapText="1"/>
      <protection hidden="1"/>
    </xf>
    <xf numFmtId="2" fontId="15" fillId="4" borderId="33" xfId="0" applyNumberFormat="1" applyFont="1" applyFill="1" applyBorder="1" applyAlignment="1" applyProtection="1">
      <alignment horizontal="center" vertical="center" wrapText="1"/>
      <protection hidden="1"/>
    </xf>
    <xf numFmtId="2" fontId="15" fillId="4" borderId="2" xfId="0" applyNumberFormat="1" applyFont="1" applyFill="1" applyBorder="1" applyAlignment="1" applyProtection="1">
      <alignment horizontal="center" vertical="center" wrapText="1"/>
      <protection hidden="1"/>
    </xf>
    <xf numFmtId="1" fontId="13" fillId="7" borderId="33" xfId="0" applyNumberFormat="1" applyFont="1" applyFill="1" applyBorder="1" applyAlignment="1" applyProtection="1">
      <alignment horizontal="left" vertical="center" wrapText="1"/>
      <protection hidden="1"/>
    </xf>
    <xf numFmtId="2" fontId="15" fillId="8" borderId="8" xfId="0" applyNumberFormat="1" applyFont="1" applyFill="1" applyBorder="1" applyAlignment="1" applyProtection="1">
      <alignment horizontal="right" vertical="center" wrapText="1"/>
      <protection hidden="1"/>
    </xf>
    <xf numFmtId="2" fontId="15" fillId="4" borderId="1" xfId="0" applyNumberFormat="1" applyFont="1" applyFill="1" applyBorder="1" applyAlignment="1" applyProtection="1">
      <alignment horizontal="right" vertical="center" wrapText="1"/>
      <protection hidden="1"/>
    </xf>
    <xf numFmtId="2" fontId="15" fillId="4" borderId="1" xfId="0" applyNumberFormat="1" applyFont="1" applyFill="1" applyBorder="1" applyAlignment="1" applyProtection="1">
      <alignment horizontal="right" vertical="center"/>
      <protection hidden="1"/>
    </xf>
    <xf numFmtId="0" fontId="15" fillId="4" borderId="1" xfId="0" applyFont="1" applyFill="1" applyBorder="1" applyAlignment="1" applyProtection="1">
      <alignment horizontal="right" vertical="center"/>
      <protection hidden="1"/>
    </xf>
    <xf numFmtId="2" fontId="15" fillId="0" borderId="11" xfId="0" applyNumberFormat="1" applyFont="1" applyFill="1" applyBorder="1" applyAlignment="1" applyProtection="1">
      <alignment horizontal="left" vertical="center" wrapText="1"/>
      <protection hidden="1"/>
    </xf>
    <xf numFmtId="2" fontId="13" fillId="5" borderId="1" xfId="0" applyNumberFormat="1" applyFont="1" applyFill="1" applyBorder="1" applyAlignment="1" applyProtection="1">
      <alignment horizontal="right" vertical="center"/>
      <protection hidden="1"/>
    </xf>
    <xf numFmtId="1" fontId="15" fillId="0" borderId="1" xfId="0" applyNumberFormat="1" applyFont="1" applyFill="1" applyBorder="1" applyAlignment="1" applyProtection="1">
      <alignment horizontal="right" vertical="center"/>
      <protection hidden="1"/>
    </xf>
    <xf numFmtId="0" fontId="13" fillId="0" borderId="1" xfId="0" applyFont="1" applyFill="1" applyBorder="1" applyAlignment="1" applyProtection="1">
      <alignment horizontal="right" vertical="center" wrapText="1"/>
      <protection hidden="1"/>
    </xf>
    <xf numFmtId="0" fontId="13" fillId="0" borderId="1" xfId="0" applyFont="1" applyFill="1" applyBorder="1" applyAlignment="1" applyProtection="1">
      <alignment horizontal="center" vertical="center" wrapText="1"/>
      <protection hidden="1"/>
    </xf>
    <xf numFmtId="0" fontId="15" fillId="0" borderId="33" xfId="0" applyFont="1" applyBorder="1" applyAlignment="1" applyProtection="1">
      <alignment horizontal="left" vertical="center" wrapText="1"/>
      <protection hidden="1"/>
    </xf>
    <xf numFmtId="0" fontId="15" fillId="0" borderId="1" xfId="0" applyFont="1" applyBorder="1" applyAlignment="1" applyProtection="1">
      <alignment horizontal="left" vertical="center" wrapText="1"/>
      <protection hidden="1"/>
    </xf>
    <xf numFmtId="0" fontId="15" fillId="0" borderId="2" xfId="0" applyFont="1" applyBorder="1" applyAlignment="1" applyProtection="1">
      <alignment horizontal="left" vertical="center" wrapText="1"/>
      <protection hidden="1"/>
    </xf>
    <xf numFmtId="1" fontId="15" fillId="0" borderId="33" xfId="0" applyNumberFormat="1" applyFont="1" applyBorder="1" applyAlignment="1" applyProtection="1">
      <alignment horizontal="left" vertical="center" wrapText="1"/>
      <protection hidden="1"/>
    </xf>
    <xf numFmtId="1" fontId="15" fillId="0" borderId="1" xfId="0" applyNumberFormat="1" applyFont="1" applyBorder="1" applyAlignment="1" applyProtection="1">
      <alignment horizontal="left" vertical="center" wrapText="1"/>
      <protection hidden="1"/>
    </xf>
    <xf numFmtId="1" fontId="15" fillId="0" borderId="2" xfId="0" applyNumberFormat="1" applyFont="1" applyBorder="1" applyAlignment="1" applyProtection="1">
      <alignment horizontal="left" vertical="center" wrapText="1"/>
      <protection hidden="1"/>
    </xf>
    <xf numFmtId="2" fontId="15" fillId="0" borderId="33" xfId="0" applyNumberFormat="1" applyFont="1" applyBorder="1" applyAlignment="1" applyProtection="1">
      <alignment horizontal="left" vertical="center" wrapText="1"/>
      <protection hidden="1"/>
    </xf>
    <xf numFmtId="2" fontId="15" fillId="0" borderId="1" xfId="0" applyNumberFormat="1" applyFont="1" applyBorder="1" applyAlignment="1" applyProtection="1">
      <alignment horizontal="left" vertical="center" wrapText="1"/>
      <protection hidden="1"/>
    </xf>
    <xf numFmtId="2" fontId="15" fillId="0" borderId="2" xfId="0" applyNumberFormat="1" applyFont="1" applyBorder="1" applyAlignment="1" applyProtection="1">
      <alignment horizontal="left" vertical="center" wrapText="1"/>
      <protection hidden="1"/>
    </xf>
    <xf numFmtId="0" fontId="15" fillId="0" borderId="8" xfId="0" applyFont="1" applyBorder="1" applyAlignment="1" applyProtection="1">
      <alignment horizontal="center" vertical="center" wrapText="1"/>
      <protection hidden="1"/>
    </xf>
    <xf numFmtId="0" fontId="15" fillId="0" borderId="2" xfId="0" applyFont="1" applyBorder="1" applyAlignment="1" applyProtection="1">
      <alignment horizontal="center" vertical="center" wrapText="1"/>
      <protection hidden="1"/>
    </xf>
    <xf numFmtId="2" fontId="15" fillId="0" borderId="8" xfId="0" applyNumberFormat="1" applyFont="1" applyBorder="1" applyAlignment="1" applyProtection="1">
      <alignment horizontal="center" vertical="center" wrapText="1"/>
      <protection hidden="1"/>
    </xf>
    <xf numFmtId="2" fontId="15" fillId="0" borderId="1" xfId="0" applyNumberFormat="1" applyFont="1" applyBorder="1" applyAlignment="1" applyProtection="1">
      <alignment horizontal="center" vertical="center" wrapText="1"/>
      <protection hidden="1"/>
    </xf>
    <xf numFmtId="2" fontId="15" fillId="0" borderId="6" xfId="0" applyNumberFormat="1" applyFont="1" applyBorder="1" applyAlignment="1" applyProtection="1">
      <alignment horizontal="center" vertical="center" wrapText="1"/>
      <protection hidden="1"/>
    </xf>
    <xf numFmtId="2" fontId="15" fillId="0" borderId="33" xfId="0" applyNumberFormat="1" applyFont="1" applyBorder="1" applyAlignment="1" applyProtection="1">
      <alignment horizontal="center" vertical="center" wrapText="1"/>
      <protection hidden="1"/>
    </xf>
    <xf numFmtId="2" fontId="15" fillId="0" borderId="2" xfId="0" applyNumberFormat="1" applyFont="1" applyBorder="1" applyAlignment="1" applyProtection="1">
      <alignment horizontal="center" vertical="center" wrapText="1"/>
      <protection hidden="1"/>
    </xf>
    <xf numFmtId="0" fontId="15" fillId="11" borderId="1" xfId="0" applyFont="1" applyFill="1" applyBorder="1" applyAlignment="1" applyProtection="1">
      <alignment horizontal="right" vertical="center" wrapText="1"/>
      <protection hidden="1"/>
    </xf>
    <xf numFmtId="2" fontId="15" fillId="11" borderId="1" xfId="0" applyNumberFormat="1" applyFont="1" applyFill="1" applyBorder="1" applyAlignment="1" applyProtection="1">
      <alignment horizontal="right" vertical="center" wrapText="1"/>
      <protection hidden="1"/>
    </xf>
    <xf numFmtId="1" fontId="13" fillId="6" borderId="33" xfId="0" applyNumberFormat="1" applyFont="1" applyFill="1" applyBorder="1" applyAlignment="1" applyProtection="1">
      <alignment horizontal="left" vertical="center" wrapText="1"/>
      <protection hidden="1"/>
    </xf>
    <xf numFmtId="0" fontId="26" fillId="16" borderId="1" xfId="0" applyFont="1" applyFill="1" applyBorder="1" applyAlignment="1" applyProtection="1">
      <alignment horizontal="left" vertical="top" wrapText="1" indent="1"/>
      <protection hidden="1"/>
    </xf>
    <xf numFmtId="0" fontId="26" fillId="16" borderId="72" xfId="0" applyFont="1" applyFill="1" applyBorder="1" applyAlignment="1">
      <alignment horizontal="left" indent="1"/>
    </xf>
    <xf numFmtId="0" fontId="26" fillId="16" borderId="73" xfId="0" applyFont="1" applyFill="1" applyBorder="1" applyAlignment="1">
      <alignment horizontal="left" indent="1"/>
    </xf>
    <xf numFmtId="0" fontId="13" fillId="16" borderId="72" xfId="0" applyFont="1" applyFill="1" applyBorder="1" applyAlignment="1">
      <alignment horizontal="left"/>
    </xf>
    <xf numFmtId="2" fontId="15" fillId="25" borderId="1" xfId="0" applyNumberFormat="1" applyFont="1" applyFill="1" applyBorder="1" applyAlignment="1">
      <alignment horizontal="left" vertical="center" wrapText="1"/>
    </xf>
    <xf numFmtId="2" fontId="15" fillId="23" borderId="1" xfId="0" applyNumberFormat="1" applyFont="1" applyFill="1" applyBorder="1" applyAlignment="1">
      <alignment horizontal="right" vertical="center" wrapText="1"/>
    </xf>
    <xf numFmtId="2" fontId="26" fillId="16" borderId="1" xfId="0" applyNumberFormat="1" applyFont="1" applyFill="1" applyBorder="1" applyAlignment="1">
      <alignment horizontal="right" vertical="center" wrapText="1"/>
    </xf>
    <xf numFmtId="0" fontId="13" fillId="16" borderId="1" xfId="0" applyFont="1" applyFill="1" applyBorder="1" applyAlignment="1">
      <alignment horizontal="left" vertical="center" wrapText="1"/>
    </xf>
    <xf numFmtId="0" fontId="26" fillId="16" borderId="1" xfId="0" applyFont="1" applyFill="1" applyBorder="1" applyAlignment="1">
      <alignment horizontal="left" vertical="center" wrapText="1" indent="1"/>
    </xf>
    <xf numFmtId="10" fontId="13" fillId="12" borderId="1" xfId="0" applyNumberFormat="1" applyFont="1" applyFill="1" applyBorder="1" applyAlignment="1">
      <alignment horizontal="right" vertical="center" wrapText="1"/>
    </xf>
    <xf numFmtId="10" fontId="13" fillId="21" borderId="1" xfId="0" applyNumberFormat="1" applyFont="1" applyFill="1" applyBorder="1" applyAlignment="1" applyProtection="1">
      <alignment horizontal="right" vertical="top" wrapText="1"/>
      <protection hidden="1"/>
    </xf>
    <xf numFmtId="10" fontId="13" fillId="19" borderId="1" xfId="0" applyNumberFormat="1" applyFont="1" applyFill="1" applyBorder="1" applyAlignment="1" applyProtection="1">
      <alignment horizontal="right" vertical="top" wrapText="1"/>
      <protection hidden="1"/>
    </xf>
    <xf numFmtId="10" fontId="15" fillId="0" borderId="1" xfId="0" applyNumberFormat="1" applyFont="1" applyFill="1" applyBorder="1" applyAlignment="1" applyProtection="1">
      <alignment horizontal="right" vertical="top" wrapText="1"/>
      <protection hidden="1"/>
    </xf>
    <xf numFmtId="10" fontId="13" fillId="12" borderId="1" xfId="0" applyNumberFormat="1" applyFont="1" applyFill="1" applyBorder="1" applyAlignment="1" applyProtection="1">
      <alignment horizontal="right" vertical="top" wrapText="1"/>
      <protection hidden="1"/>
    </xf>
    <xf numFmtId="10" fontId="13" fillId="16" borderId="1" xfId="0" applyNumberFormat="1" applyFont="1" applyFill="1" applyBorder="1" applyAlignment="1" applyProtection="1">
      <alignment horizontal="right" vertical="top" wrapText="1"/>
      <protection hidden="1"/>
    </xf>
    <xf numFmtId="10" fontId="26" fillId="16" borderId="1" xfId="0" applyNumberFormat="1" applyFont="1" applyFill="1" applyBorder="1" applyAlignment="1" applyProtection="1">
      <alignment horizontal="right" vertical="top" wrapText="1"/>
      <protection hidden="1"/>
    </xf>
    <xf numFmtId="10" fontId="13" fillId="21" borderId="1" xfId="0" applyNumberFormat="1" applyFont="1" applyFill="1" applyBorder="1" applyAlignment="1">
      <alignment horizontal="right" vertical="top" wrapText="1"/>
    </xf>
    <xf numFmtId="10" fontId="13" fillId="5" borderId="1" xfId="0" applyNumberFormat="1" applyFont="1" applyFill="1" applyBorder="1" applyAlignment="1">
      <alignment horizontal="right" vertical="top" wrapText="1"/>
    </xf>
    <xf numFmtId="10" fontId="13" fillId="19" borderId="1" xfId="0" applyNumberFormat="1" applyFont="1" applyFill="1" applyBorder="1" applyAlignment="1">
      <alignment horizontal="right" vertical="top" wrapText="1"/>
    </xf>
    <xf numFmtId="10" fontId="15" fillId="0" borderId="1" xfId="0" applyNumberFormat="1" applyFont="1" applyFill="1" applyBorder="1" applyAlignment="1">
      <alignment horizontal="right"/>
    </xf>
    <xf numFmtId="10" fontId="13" fillId="15" borderId="1" xfId="0" applyNumberFormat="1" applyFont="1" applyFill="1" applyBorder="1" applyAlignment="1">
      <alignment horizontal="right" vertical="top" wrapText="1"/>
    </xf>
    <xf numFmtId="10" fontId="13" fillId="12" borderId="1" xfId="0" applyNumberFormat="1" applyFont="1" applyFill="1" applyBorder="1" applyAlignment="1">
      <alignment horizontal="right" vertical="top" wrapText="1"/>
    </xf>
    <xf numFmtId="10" fontId="15" fillId="16" borderId="1" xfId="0" applyNumberFormat="1" applyFont="1" applyFill="1" applyBorder="1" applyAlignment="1">
      <alignment horizontal="right"/>
    </xf>
    <xf numFmtId="10" fontId="26" fillId="16" borderId="1" xfId="0" applyNumberFormat="1" applyFont="1" applyFill="1" applyBorder="1" applyAlignment="1">
      <alignment horizontal="right"/>
    </xf>
    <xf numFmtId="2" fontId="13" fillId="12" borderId="1" xfId="0" applyNumberFormat="1" applyFont="1" applyFill="1" applyBorder="1" applyAlignment="1" applyProtection="1">
      <alignment horizontal="right" vertical="center"/>
      <protection locked="0"/>
    </xf>
    <xf numFmtId="10" fontId="13" fillId="12" borderId="1" xfId="0" applyNumberFormat="1" applyFont="1" applyFill="1" applyBorder="1" applyAlignment="1" applyProtection="1">
      <alignment horizontal="right" vertical="center"/>
      <protection hidden="1"/>
    </xf>
    <xf numFmtId="2" fontId="13" fillId="21" borderId="1" xfId="0" applyNumberFormat="1" applyFont="1" applyFill="1" applyBorder="1" applyAlignment="1" applyProtection="1">
      <alignment horizontal="right" vertical="center"/>
      <protection locked="0"/>
    </xf>
    <xf numFmtId="10" fontId="13" fillId="21" borderId="1" xfId="0" applyNumberFormat="1" applyFont="1" applyFill="1" applyBorder="1" applyAlignment="1" applyProtection="1">
      <alignment horizontal="right" vertical="center"/>
      <protection hidden="1"/>
    </xf>
    <xf numFmtId="2" fontId="13" fillId="19" borderId="1" xfId="0" applyNumberFormat="1" applyFont="1" applyFill="1" applyBorder="1" applyAlignment="1" applyProtection="1">
      <alignment horizontal="right" vertical="center" wrapText="1"/>
      <protection locked="0"/>
    </xf>
    <xf numFmtId="10" fontId="13" fillId="19" borderId="1" xfId="0" applyNumberFormat="1" applyFont="1" applyFill="1" applyBorder="1" applyAlignment="1" applyProtection="1">
      <alignment horizontal="right" vertical="center" wrapText="1"/>
      <protection hidden="1"/>
    </xf>
    <xf numFmtId="2" fontId="15" fillId="0" borderId="1" xfId="0" applyNumberFormat="1" applyFont="1" applyFill="1" applyBorder="1" applyAlignment="1" applyProtection="1">
      <alignment horizontal="right" vertical="center" wrapText="1"/>
      <protection locked="0"/>
    </xf>
    <xf numFmtId="2" fontId="13" fillId="15" borderId="1" xfId="0" applyNumberFormat="1" applyFont="1" applyFill="1" applyBorder="1" applyAlignment="1" applyProtection="1">
      <alignment horizontal="right" vertical="center"/>
      <protection locked="0"/>
    </xf>
    <xf numFmtId="2" fontId="13" fillId="7" borderId="1" xfId="0" applyNumberFormat="1" applyFont="1" applyFill="1" applyBorder="1" applyAlignment="1" applyProtection="1">
      <alignment horizontal="right" vertical="center"/>
      <protection locked="0"/>
    </xf>
    <xf numFmtId="10" fontId="13" fillId="7" borderId="1" xfId="0" applyNumberFormat="1" applyFont="1" applyFill="1" applyBorder="1" applyAlignment="1" applyProtection="1">
      <alignment horizontal="right" vertical="center"/>
      <protection hidden="1"/>
    </xf>
    <xf numFmtId="0" fontId="13" fillId="3" borderId="8" xfId="0" applyFont="1" applyFill="1" applyBorder="1" applyAlignment="1" applyProtection="1">
      <alignment horizontal="center" vertical="center" wrapText="1"/>
      <protection locked="0"/>
    </xf>
    <xf numFmtId="0" fontId="15" fillId="0" borderId="4" xfId="0" applyFont="1" applyFill="1" applyBorder="1" applyAlignment="1" applyProtection="1">
      <alignment horizontal="left" vertical="center"/>
      <protection locked="0"/>
    </xf>
    <xf numFmtId="2" fontId="15" fillId="0" borderId="4" xfId="0" applyNumberFormat="1" applyFont="1" applyFill="1" applyBorder="1" applyAlignment="1" applyProtection="1">
      <alignment horizontal="right" vertical="center"/>
      <protection locked="0"/>
    </xf>
    <xf numFmtId="10" fontId="15" fillId="0" borderId="4" xfId="0" applyNumberFormat="1" applyFont="1" applyFill="1" applyBorder="1" applyAlignment="1" applyProtection="1">
      <alignment horizontal="right" vertical="center" wrapText="1"/>
      <protection hidden="1"/>
    </xf>
    <xf numFmtId="2" fontId="15" fillId="0" borderId="4" xfId="0" applyNumberFormat="1" applyFont="1" applyFill="1" applyBorder="1" applyAlignment="1" applyProtection="1">
      <alignment horizontal="right" vertical="center" wrapText="1"/>
      <protection locked="0"/>
    </xf>
    <xf numFmtId="2" fontId="12" fillId="0" borderId="0" xfId="0" applyNumberFormat="1" applyFont="1" applyBorder="1" applyAlignment="1" applyProtection="1">
      <alignment horizontal="center" vertical="center"/>
      <protection locked="0"/>
    </xf>
    <xf numFmtId="0" fontId="13" fillId="0" borderId="70" xfId="0" applyFont="1" applyFill="1" applyBorder="1" applyAlignment="1" applyProtection="1">
      <alignment horizontal="left" vertical="center" wrapText="1"/>
      <protection locked="0"/>
    </xf>
    <xf numFmtId="0" fontId="13" fillId="0" borderId="70" xfId="0" applyFont="1" applyFill="1" applyBorder="1" applyAlignment="1" applyProtection="1">
      <alignment horizontal="center" vertical="center" wrapText="1"/>
      <protection locked="0"/>
    </xf>
    <xf numFmtId="10" fontId="13" fillId="0" borderId="70" xfId="0" applyNumberFormat="1" applyFont="1" applyFill="1" applyBorder="1" applyAlignment="1" applyProtection="1">
      <alignment horizontal="center" vertical="center" wrapText="1"/>
      <protection hidden="1"/>
    </xf>
    <xf numFmtId="2" fontId="15" fillId="23" borderId="1" xfId="0" applyNumberFormat="1" applyFont="1" applyFill="1" applyBorder="1" applyAlignment="1" applyProtection="1">
      <alignment horizontal="right" vertical="center" wrapText="1"/>
      <protection locked="0"/>
    </xf>
    <xf numFmtId="2" fontId="14" fillId="24" borderId="1" xfId="0" applyNumberFormat="1" applyFont="1" applyFill="1" applyBorder="1" applyAlignment="1">
      <alignment horizontal="right" vertical="center" wrapText="1"/>
    </xf>
    <xf numFmtId="2" fontId="15" fillId="23" borderId="1" xfId="0" applyNumberFormat="1" applyFont="1" applyFill="1" applyBorder="1" applyAlignment="1">
      <alignment horizontal="right" vertical="center"/>
    </xf>
    <xf numFmtId="2" fontId="17" fillId="27" borderId="1" xfId="0" applyNumberFormat="1" applyFont="1" applyFill="1" applyBorder="1" applyAlignment="1">
      <alignment horizontal="right" vertical="center"/>
    </xf>
    <xf numFmtId="2" fontId="17" fillId="28" borderId="1" xfId="0" applyNumberFormat="1" applyFont="1" applyFill="1" applyBorder="1" applyAlignment="1">
      <alignment horizontal="right" vertical="center" wrapText="1"/>
    </xf>
    <xf numFmtId="2" fontId="13" fillId="28" borderId="1" xfId="0" applyNumberFormat="1" applyFont="1" applyFill="1" applyBorder="1" applyAlignment="1">
      <alignment horizontal="right" vertical="center" wrapText="1"/>
    </xf>
    <xf numFmtId="2" fontId="17" fillId="29" borderId="1" xfId="0" applyNumberFormat="1" applyFont="1" applyFill="1" applyBorder="1" applyAlignment="1">
      <alignment horizontal="right" vertical="center"/>
    </xf>
    <xf numFmtId="10" fontId="13" fillId="15" borderId="1" xfId="0" applyNumberFormat="1" applyFont="1" applyFill="1" applyBorder="1" applyAlignment="1" applyProtection="1">
      <alignment horizontal="right" vertical="center"/>
      <protection hidden="1"/>
    </xf>
    <xf numFmtId="0" fontId="15" fillId="16" borderId="1" xfId="0" applyFont="1" applyFill="1" applyBorder="1" applyAlignment="1">
      <alignment horizontal="justify" vertical="top" wrapText="1"/>
    </xf>
    <xf numFmtId="0" fontId="15" fillId="16" borderId="8" xfId="0" applyFont="1" applyFill="1" applyBorder="1" applyAlignment="1">
      <alignment horizontal="justify" vertical="top" wrapText="1"/>
    </xf>
    <xf numFmtId="0" fontId="15" fillId="16" borderId="2" xfId="0" applyFont="1" applyFill="1" applyBorder="1" applyAlignment="1">
      <alignment horizontal="justify" vertical="top" wrapText="1"/>
    </xf>
    <xf numFmtId="0" fontId="2" fillId="16" borderId="1" xfId="0" applyFont="1" applyFill="1" applyBorder="1" applyAlignment="1">
      <alignment horizontal="justify" vertical="top" wrapText="1"/>
    </xf>
    <xf numFmtId="2" fontId="13" fillId="12" borderId="1" xfId="0" applyNumberFormat="1" applyFont="1" applyFill="1" applyBorder="1" applyAlignment="1" applyProtection="1">
      <alignment horizontal="center" vertical="center" wrapText="1"/>
      <protection hidden="1"/>
    </xf>
    <xf numFmtId="0" fontId="13" fillId="1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17" fillId="2" borderId="1" xfId="0" applyFont="1" applyFill="1" applyBorder="1" applyAlignment="1">
      <alignment horizontal="center" vertical="center" wrapText="1"/>
    </xf>
    <xf numFmtId="10" fontId="13" fillId="16" borderId="1" xfId="0" applyNumberFormat="1" applyFont="1" applyFill="1" applyBorder="1" applyAlignment="1">
      <alignment horizontal="right"/>
    </xf>
    <xf numFmtId="0" fontId="13" fillId="2" borderId="7" xfId="0" applyFont="1" applyFill="1" applyBorder="1" applyAlignment="1" applyProtection="1">
      <alignment horizontal="center" vertical="top" wrapText="1"/>
      <protection hidden="1"/>
    </xf>
    <xf numFmtId="1" fontId="13" fillId="2" borderId="8" xfId="0" applyNumberFormat="1" applyFont="1" applyFill="1" applyBorder="1" applyAlignment="1" applyProtection="1">
      <alignment horizontal="center" vertical="top" wrapText="1"/>
      <protection hidden="1"/>
    </xf>
    <xf numFmtId="1" fontId="13" fillId="2" borderId="7" xfId="0" applyNumberFormat="1" applyFont="1" applyFill="1" applyBorder="1" applyAlignment="1" applyProtection="1">
      <alignment horizontal="center" vertical="top" wrapText="1"/>
      <protection hidden="1"/>
    </xf>
    <xf numFmtId="2" fontId="13" fillId="2" borderId="7" xfId="0" applyNumberFormat="1" applyFont="1" applyFill="1" applyBorder="1" applyAlignment="1" applyProtection="1">
      <alignment horizontal="center" vertical="top" wrapText="1"/>
      <protection hidden="1"/>
    </xf>
    <xf numFmtId="0" fontId="13" fillId="14" borderId="8" xfId="0" applyFont="1" applyFill="1" applyBorder="1" applyAlignment="1" applyProtection="1">
      <alignment horizontal="center"/>
      <protection hidden="1"/>
    </xf>
    <xf numFmtId="0" fontId="15" fillId="0" borderId="6" xfId="0" applyFont="1" applyBorder="1" applyAlignment="1" applyProtection="1">
      <alignment horizontal="center" vertical="center" wrapText="1"/>
      <protection hidden="1"/>
    </xf>
    <xf numFmtId="0" fontId="17" fillId="19" borderId="6" xfId="0" applyFont="1" applyFill="1" applyBorder="1" applyAlignment="1">
      <alignment vertical="center" wrapText="1"/>
    </xf>
    <xf numFmtId="0" fontId="17" fillId="19" borderId="7" xfId="0" applyFont="1" applyFill="1" applyBorder="1" applyAlignment="1">
      <alignment vertical="center" wrapText="1"/>
    </xf>
    <xf numFmtId="0" fontId="17" fillId="19" borderId="8" xfId="0" applyFont="1" applyFill="1" applyBorder="1" applyAlignment="1">
      <alignment vertical="center" wrapText="1"/>
    </xf>
    <xf numFmtId="0" fontId="15" fillId="0" borderId="4" xfId="0" applyFont="1" applyFill="1" applyBorder="1" applyAlignment="1">
      <alignment horizontal="left" vertical="center"/>
    </xf>
    <xf numFmtId="2" fontId="13" fillId="0" borderId="70" xfId="0" applyNumberFormat="1" applyFont="1" applyFill="1" applyBorder="1" applyAlignment="1">
      <alignment horizontal="left" vertical="center" wrapText="1"/>
    </xf>
    <xf numFmtId="2" fontId="13" fillId="0" borderId="70" xfId="0" applyNumberFormat="1" applyFont="1" applyFill="1" applyBorder="1" applyAlignment="1">
      <alignment horizontal="right" vertical="top" wrapText="1"/>
    </xf>
    <xf numFmtId="10" fontId="13" fillId="0" borderId="70" xfId="0" applyNumberFormat="1" applyFont="1" applyFill="1" applyBorder="1" applyAlignment="1">
      <alignment horizontal="right"/>
    </xf>
    <xf numFmtId="10" fontId="13" fillId="0" borderId="70" xfId="0" applyNumberFormat="1" applyFont="1" applyFill="1" applyBorder="1" applyAlignment="1">
      <alignment horizontal="right" vertical="top" wrapText="1"/>
    </xf>
    <xf numFmtId="10" fontId="13" fillId="0" borderId="53" xfId="0" applyNumberFormat="1" applyFont="1" applyFill="1" applyBorder="1" applyAlignment="1">
      <alignment horizontal="right" vertical="top" wrapText="1"/>
    </xf>
    <xf numFmtId="2" fontId="13" fillId="21" borderId="5" xfId="0" applyNumberFormat="1" applyFont="1" applyFill="1" applyBorder="1" applyAlignment="1">
      <alignment horizontal="left" vertical="center" wrapText="1"/>
    </xf>
    <xf numFmtId="2" fontId="13" fillId="15" borderId="1" xfId="0" applyNumberFormat="1" applyFont="1" applyFill="1" applyBorder="1" applyAlignment="1">
      <alignment horizontal="left" vertical="top" wrapText="1"/>
    </xf>
    <xf numFmtId="2" fontId="13" fillId="22" borderId="1" xfId="0" applyNumberFormat="1" applyFont="1" applyFill="1" applyBorder="1" applyAlignment="1">
      <alignment horizontal="left" vertical="center" wrapText="1"/>
    </xf>
    <xf numFmtId="10" fontId="13" fillId="22" borderId="1" xfId="0" applyNumberFormat="1" applyFont="1" applyFill="1" applyBorder="1" applyAlignment="1">
      <alignment horizontal="right" vertical="top" wrapText="1"/>
    </xf>
    <xf numFmtId="0" fontId="13" fillId="21" borderId="1" xfId="0" applyFont="1" applyFill="1" applyBorder="1" applyAlignment="1">
      <alignment horizontal="left" vertical="center"/>
    </xf>
    <xf numFmtId="0" fontId="15" fillId="0" borderId="8" xfId="0" applyFont="1" applyBorder="1" applyAlignment="1" applyProtection="1">
      <alignment horizontal="left" vertical="center" wrapText="1"/>
      <protection hidden="1"/>
    </xf>
    <xf numFmtId="0" fontId="13" fillId="15" borderId="1" xfId="0" applyFont="1" applyFill="1" applyBorder="1" applyAlignment="1" applyProtection="1">
      <alignment horizontal="left" vertical="top" wrapText="1"/>
      <protection hidden="1"/>
    </xf>
    <xf numFmtId="0" fontId="13" fillId="22" borderId="1" xfId="0" applyFont="1" applyFill="1" applyBorder="1" applyAlignment="1" applyProtection="1">
      <alignment horizontal="left" vertical="top" wrapText="1"/>
      <protection hidden="1"/>
    </xf>
    <xf numFmtId="10" fontId="13" fillId="15" borderId="1" xfId="0" applyNumberFormat="1" applyFont="1" applyFill="1" applyBorder="1" applyAlignment="1" applyProtection="1">
      <alignment horizontal="right" vertical="top" wrapText="1"/>
      <protection hidden="1"/>
    </xf>
    <xf numFmtId="10" fontId="13" fillId="22" borderId="1" xfId="0" applyNumberFormat="1" applyFont="1" applyFill="1" applyBorder="1" applyAlignment="1" applyProtection="1">
      <alignment horizontal="right" vertical="top" wrapText="1"/>
      <protection hidden="1"/>
    </xf>
    <xf numFmtId="1" fontId="13" fillId="6" borderId="8" xfId="0" applyNumberFormat="1" applyFont="1" applyFill="1" applyBorder="1" applyAlignment="1" applyProtection="1">
      <alignment horizontal="left" vertical="center" wrapText="1"/>
      <protection hidden="1"/>
    </xf>
    <xf numFmtId="2" fontId="13" fillId="0" borderId="70" xfId="0" applyNumberFormat="1" applyFont="1" applyFill="1" applyBorder="1" applyAlignment="1" applyProtection="1">
      <alignment horizontal="right" vertical="top" wrapText="1"/>
      <protection hidden="1"/>
    </xf>
    <xf numFmtId="10" fontId="13" fillId="0" borderId="70" xfId="0" applyNumberFormat="1" applyFont="1" applyFill="1" applyBorder="1" applyAlignment="1" applyProtection="1">
      <alignment horizontal="right" vertical="top" wrapText="1"/>
      <protection hidden="1"/>
    </xf>
    <xf numFmtId="10" fontId="13" fillId="0" borderId="1" xfId="0" applyNumberFormat="1" applyFont="1" applyFill="1" applyBorder="1" applyAlignment="1" applyProtection="1">
      <alignment horizontal="right" vertical="top" wrapText="1"/>
      <protection hidden="1"/>
    </xf>
    <xf numFmtId="1" fontId="13" fillId="15" borderId="1" xfId="0" applyNumberFormat="1" applyFont="1" applyFill="1" applyBorder="1" applyAlignment="1" applyProtection="1">
      <alignment horizontal="left" vertical="top" wrapText="1"/>
      <protection hidden="1"/>
    </xf>
    <xf numFmtId="10" fontId="26" fillId="0" borderId="1" xfId="0" applyNumberFormat="1" applyFont="1" applyFill="1" applyBorder="1" applyAlignment="1" applyProtection="1">
      <alignment horizontal="right" vertical="top" wrapText="1"/>
      <protection hidden="1"/>
    </xf>
    <xf numFmtId="10" fontId="15" fillId="21" borderId="1" xfId="0" applyNumberFormat="1" applyFont="1" applyFill="1" applyBorder="1" applyAlignment="1" applyProtection="1">
      <alignment horizontal="right" vertical="top" wrapText="1"/>
      <protection hidden="1"/>
    </xf>
    <xf numFmtId="10" fontId="15" fillId="22" borderId="1" xfId="0" applyNumberFormat="1" applyFont="1" applyFill="1" applyBorder="1" applyAlignment="1" applyProtection="1">
      <alignment horizontal="right" vertical="top" wrapText="1"/>
      <protection hidden="1"/>
    </xf>
    <xf numFmtId="10" fontId="15" fillId="0" borderId="0" xfId="0" applyNumberFormat="1" applyFont="1" applyFill="1" applyBorder="1" applyAlignment="1" applyProtection="1">
      <alignment horizontal="right" vertical="top" wrapText="1"/>
      <protection hidden="1"/>
    </xf>
    <xf numFmtId="10" fontId="13" fillId="0" borderId="0" xfId="0" applyNumberFormat="1" applyFont="1" applyFill="1" applyBorder="1" applyAlignment="1" applyProtection="1">
      <alignment horizontal="right" vertical="top" wrapText="1"/>
      <protection hidden="1"/>
    </xf>
    <xf numFmtId="10" fontId="26" fillId="0" borderId="0" xfId="0" applyNumberFormat="1" applyFont="1" applyFill="1" applyBorder="1" applyAlignment="1" applyProtection="1">
      <alignment horizontal="right" vertical="top" wrapText="1"/>
      <protection hidden="1"/>
    </xf>
    <xf numFmtId="10" fontId="13" fillId="21" borderId="6" xfId="0" applyNumberFormat="1" applyFont="1" applyFill="1" applyBorder="1" applyAlignment="1" applyProtection="1">
      <alignment horizontal="right" vertical="top" wrapText="1"/>
      <protection hidden="1"/>
    </xf>
    <xf numFmtId="10" fontId="13" fillId="19" borderId="6" xfId="0" applyNumberFormat="1" applyFont="1" applyFill="1" applyBorder="1" applyAlignment="1" applyProtection="1">
      <alignment horizontal="right" vertical="top" wrapText="1"/>
      <protection hidden="1"/>
    </xf>
    <xf numFmtId="10" fontId="15" fillId="0" borderId="6" xfId="0" applyNumberFormat="1" applyFont="1" applyFill="1" applyBorder="1" applyAlignment="1" applyProtection="1">
      <alignment horizontal="right" vertical="top" wrapText="1"/>
      <protection hidden="1"/>
    </xf>
    <xf numFmtId="10" fontId="13" fillId="0" borderId="6" xfId="0" applyNumberFormat="1" applyFont="1" applyFill="1" applyBorder="1" applyAlignment="1" applyProtection="1">
      <alignment horizontal="right" vertical="top" wrapText="1"/>
      <protection hidden="1"/>
    </xf>
    <xf numFmtId="10" fontId="26" fillId="0" borderId="6" xfId="0" applyNumberFormat="1" applyFont="1" applyFill="1" applyBorder="1" applyAlignment="1" applyProtection="1">
      <alignment horizontal="right" vertical="top" wrapText="1"/>
      <protection hidden="1"/>
    </xf>
    <xf numFmtId="10" fontId="15" fillId="21" borderId="6" xfId="0" applyNumberFormat="1" applyFont="1" applyFill="1" applyBorder="1" applyAlignment="1" applyProtection="1">
      <alignment horizontal="right" vertical="top" wrapText="1"/>
      <protection hidden="1"/>
    </xf>
    <xf numFmtId="10" fontId="15" fillId="0" borderId="75" xfId="0" applyNumberFormat="1" applyFont="1" applyFill="1" applyBorder="1" applyAlignment="1" applyProtection="1">
      <alignment horizontal="right" vertical="top" wrapText="1"/>
      <protection hidden="1"/>
    </xf>
    <xf numFmtId="10" fontId="13" fillId="0" borderId="75" xfId="0" applyNumberFormat="1" applyFont="1" applyFill="1" applyBorder="1" applyAlignment="1" applyProtection="1">
      <alignment horizontal="right" vertical="top" wrapText="1"/>
      <protection hidden="1"/>
    </xf>
    <xf numFmtId="10" fontId="26" fillId="0" borderId="75" xfId="0" applyNumberFormat="1" applyFont="1" applyFill="1" applyBorder="1" applyAlignment="1" applyProtection="1">
      <alignment horizontal="right" vertical="top" wrapText="1"/>
      <protection hidden="1"/>
    </xf>
    <xf numFmtId="0" fontId="13" fillId="7" borderId="8" xfId="0" applyFont="1" applyFill="1" applyBorder="1" applyAlignment="1" applyProtection="1">
      <alignment horizontal="left" vertical="center" wrapText="1"/>
      <protection hidden="1"/>
    </xf>
    <xf numFmtId="0" fontId="13" fillId="5" borderId="8" xfId="0" applyFont="1" applyFill="1" applyBorder="1" applyAlignment="1" applyProtection="1">
      <alignment horizontal="left" vertical="center" wrapText="1"/>
      <protection hidden="1"/>
    </xf>
    <xf numFmtId="0" fontId="15" fillId="14" borderId="8" xfId="0" applyFont="1" applyFill="1" applyBorder="1" applyAlignment="1" applyProtection="1">
      <alignment horizontal="left" vertical="center" wrapText="1"/>
      <protection hidden="1"/>
    </xf>
    <xf numFmtId="0" fontId="15" fillId="0" borderId="8" xfId="0" applyFont="1" applyFill="1" applyBorder="1" applyAlignment="1" applyProtection="1">
      <alignment horizontal="left" vertical="center" wrapText="1"/>
      <protection hidden="1"/>
    </xf>
    <xf numFmtId="0" fontId="15" fillId="8" borderId="8" xfId="0" applyFont="1" applyFill="1" applyBorder="1" applyAlignment="1" applyProtection="1">
      <alignment horizontal="left" vertical="center" wrapText="1"/>
      <protection hidden="1"/>
    </xf>
    <xf numFmtId="0" fontId="15" fillId="0" borderId="17" xfId="0" applyFont="1" applyFill="1" applyBorder="1" applyAlignment="1" applyProtection="1">
      <alignment horizontal="left" vertical="center" wrapText="1"/>
      <protection hidden="1"/>
    </xf>
    <xf numFmtId="0" fontId="13" fillId="5" borderId="55" xfId="0" applyFont="1" applyFill="1" applyBorder="1" applyAlignment="1" applyProtection="1">
      <alignment horizontal="left" vertical="center" wrapText="1"/>
      <protection hidden="1"/>
    </xf>
    <xf numFmtId="1" fontId="13" fillId="7" borderId="8" xfId="0" applyNumberFormat="1" applyFont="1" applyFill="1" applyBorder="1" applyAlignment="1" applyProtection="1">
      <alignment horizontal="left" vertical="center" wrapText="1"/>
      <protection hidden="1"/>
    </xf>
    <xf numFmtId="1" fontId="16" fillId="0" borderId="1" xfId="0" applyNumberFormat="1" applyFont="1" applyFill="1" applyBorder="1" applyAlignment="1">
      <alignment horizontal="right" vertical="center" wrapText="1"/>
    </xf>
    <xf numFmtId="0" fontId="26" fillId="34" borderId="1" xfId="0" applyFont="1" applyFill="1" applyBorder="1" applyAlignment="1">
      <alignment horizontal="left" vertical="center" wrapText="1"/>
    </xf>
    <xf numFmtId="0" fontId="15" fillId="34" borderId="1" xfId="0" applyFont="1" applyFill="1" applyBorder="1" applyAlignment="1" applyProtection="1">
      <alignment horizontal="left" vertical="top" wrapText="1"/>
      <protection hidden="1"/>
    </xf>
    <xf numFmtId="2" fontId="15" fillId="34" borderId="1" xfId="0" applyNumberFormat="1" applyFont="1" applyFill="1" applyBorder="1" applyAlignment="1">
      <alignment horizontal="right" vertical="center" wrapText="1"/>
    </xf>
    <xf numFmtId="10" fontId="15" fillId="34" borderId="1" xfId="0" applyNumberFormat="1" applyFont="1" applyFill="1" applyBorder="1" applyAlignment="1" applyProtection="1">
      <alignment horizontal="right" vertical="top" wrapText="1"/>
      <protection hidden="1"/>
    </xf>
    <xf numFmtId="10" fontId="15" fillId="34" borderId="6" xfId="0" applyNumberFormat="1" applyFont="1" applyFill="1" applyBorder="1" applyAlignment="1" applyProtection="1">
      <alignment horizontal="right" vertical="top" wrapText="1"/>
      <protection hidden="1"/>
    </xf>
    <xf numFmtId="2" fontId="15" fillId="34" borderId="1" xfId="0" applyNumberFormat="1" applyFont="1" applyFill="1" applyBorder="1" applyAlignment="1">
      <alignment horizontal="left" vertical="center" wrapText="1"/>
    </xf>
    <xf numFmtId="10" fontId="15" fillId="34" borderId="1" xfId="0" applyNumberFormat="1" applyFont="1" applyFill="1" applyBorder="1" applyAlignment="1">
      <alignment horizontal="right"/>
    </xf>
    <xf numFmtId="2" fontId="15" fillId="34" borderId="1" xfId="0" applyNumberFormat="1" applyFont="1" applyFill="1" applyBorder="1" applyAlignment="1">
      <alignment horizontal="left" vertical="center"/>
    </xf>
    <xf numFmtId="0" fontId="15" fillId="34" borderId="1" xfId="0" applyFont="1" applyFill="1" applyBorder="1" applyAlignment="1">
      <alignment horizontal="justify" vertical="center" wrapText="1"/>
    </xf>
    <xf numFmtId="0" fontId="15" fillId="34" borderId="1" xfId="0" applyFont="1" applyFill="1" applyBorder="1" applyAlignment="1">
      <alignment horizontal="left" vertical="center" wrapText="1"/>
    </xf>
    <xf numFmtId="10" fontId="26" fillId="34" borderId="1" xfId="0" applyNumberFormat="1" applyFont="1" applyFill="1" applyBorder="1" applyAlignment="1">
      <alignment horizontal="right"/>
    </xf>
    <xf numFmtId="2" fontId="13" fillId="36" borderId="1" xfId="0" applyNumberFormat="1" applyFont="1" applyFill="1" applyBorder="1" applyAlignment="1" applyProtection="1">
      <alignment horizontal="right" vertical="center"/>
      <protection locked="0"/>
    </xf>
    <xf numFmtId="10" fontId="13" fillId="36" borderId="1" xfId="0" applyNumberFormat="1" applyFont="1" applyFill="1" applyBorder="1" applyAlignment="1" applyProtection="1">
      <alignment horizontal="right" vertical="center"/>
      <protection hidden="1"/>
    </xf>
    <xf numFmtId="2" fontId="13" fillId="37" borderId="1" xfId="0" applyNumberFormat="1" applyFont="1" applyFill="1" applyBorder="1" applyAlignment="1" applyProtection="1">
      <alignment horizontal="right" vertical="center" wrapText="1"/>
      <protection locked="0"/>
    </xf>
    <xf numFmtId="10" fontId="13" fillId="37" borderId="1" xfId="0" applyNumberFormat="1" applyFont="1" applyFill="1" applyBorder="1" applyAlignment="1" applyProtection="1">
      <alignment horizontal="right" vertical="center" wrapText="1"/>
      <protection hidden="1"/>
    </xf>
    <xf numFmtId="2" fontId="15" fillId="1" borderId="1" xfId="0" applyNumberFormat="1" applyFont="1" applyFill="1" applyBorder="1" applyAlignment="1" applyProtection="1">
      <alignment horizontal="right" vertical="center" wrapText="1"/>
      <protection locked="0"/>
    </xf>
    <xf numFmtId="10" fontId="15" fillId="1" borderId="1" xfId="0" applyNumberFormat="1" applyFont="1" applyFill="1" applyBorder="1" applyAlignment="1" applyProtection="1">
      <alignment horizontal="right" vertical="center" wrapText="1"/>
      <protection hidden="1"/>
    </xf>
    <xf numFmtId="2" fontId="15" fillId="1" borderId="4" xfId="0" applyNumberFormat="1" applyFont="1" applyFill="1" applyBorder="1" applyAlignment="1" applyProtection="1">
      <alignment horizontal="right" vertical="center"/>
      <protection locked="0"/>
    </xf>
    <xf numFmtId="10" fontId="15" fillId="1" borderId="4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0" xfId="0" applyFont="1" applyFill="1" applyBorder="1" applyAlignment="1" applyProtection="1">
      <alignment horizontal="justify" vertical="top" wrapText="1"/>
      <protection hidden="1"/>
    </xf>
    <xf numFmtId="0" fontId="2" fillId="0" borderId="0" xfId="0" applyFont="1" applyAlignment="1" applyProtection="1">
      <protection hidden="1"/>
    </xf>
    <xf numFmtId="0" fontId="13" fillId="12" borderId="1" xfId="0" applyFont="1" applyFill="1" applyBorder="1" applyAlignment="1" applyProtection="1">
      <alignment horizontal="left" vertical="center" wrapText="1"/>
      <protection hidden="1"/>
    </xf>
    <xf numFmtId="0" fontId="13" fillId="2" borderId="8" xfId="0" applyFont="1" applyFill="1" applyBorder="1" applyAlignment="1" applyProtection="1">
      <alignment horizontal="center" vertical="center" wrapText="1"/>
      <protection hidden="1"/>
    </xf>
    <xf numFmtId="0" fontId="13" fillId="2" borderId="1" xfId="0" applyFont="1" applyFill="1" applyBorder="1" applyAlignment="1" applyProtection="1">
      <alignment horizontal="center" vertical="center" wrapText="1"/>
      <protection hidden="1"/>
    </xf>
    <xf numFmtId="0" fontId="15" fillId="0" borderId="1" xfId="0" applyFont="1" applyBorder="1" applyAlignment="1" applyProtection="1">
      <alignment horizontal="center" vertical="center" wrapText="1"/>
      <protection hidden="1"/>
    </xf>
    <xf numFmtId="0" fontId="13" fillId="14" borderId="1" xfId="0" applyFont="1" applyFill="1" applyBorder="1" applyAlignment="1" applyProtection="1">
      <alignment horizontal="center" vertical="center" wrapText="1"/>
      <protection hidden="1"/>
    </xf>
    <xf numFmtId="0" fontId="15" fillId="14" borderId="1" xfId="0" applyFont="1" applyFill="1" applyBorder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11" fontId="13" fillId="12" borderId="1" xfId="0" applyNumberFormat="1" applyFont="1" applyFill="1" applyBorder="1" applyAlignment="1">
      <alignment horizontal="center" vertical="center" wrapText="1"/>
    </xf>
    <xf numFmtId="11" fontId="13" fillId="12" borderId="8" xfId="0" applyNumberFormat="1" applyFont="1" applyFill="1" applyBorder="1" applyAlignment="1">
      <alignment horizontal="center" vertical="center" wrapText="1"/>
    </xf>
    <xf numFmtId="11" fontId="13" fillId="12" borderId="2" xfId="0" applyNumberFormat="1" applyFont="1" applyFill="1" applyBorder="1" applyAlignment="1">
      <alignment horizontal="center" vertical="center" wrapText="1"/>
    </xf>
    <xf numFmtId="2" fontId="13" fillId="12" borderId="8" xfId="0" applyNumberFormat="1" applyFont="1" applyFill="1" applyBorder="1" applyAlignment="1">
      <alignment horizontal="center" wrapText="1"/>
    </xf>
    <xf numFmtId="1" fontId="13" fillId="12" borderId="8" xfId="0" applyNumberFormat="1" applyFont="1" applyFill="1" applyBorder="1" applyAlignment="1">
      <alignment horizontal="center" wrapText="1"/>
    </xf>
    <xf numFmtId="1" fontId="13" fillId="12" borderId="1" xfId="0" applyNumberFormat="1" applyFont="1" applyFill="1" applyBorder="1" applyAlignment="1">
      <alignment horizontal="center" wrapText="1"/>
    </xf>
    <xf numFmtId="2" fontId="13" fillId="12" borderId="1" xfId="0" applyNumberFormat="1" applyFont="1" applyFill="1" applyBorder="1" applyAlignment="1">
      <alignment horizontal="center" wrapText="1"/>
    </xf>
    <xf numFmtId="1" fontId="13" fillId="12" borderId="33" xfId="0" applyNumberFormat="1" applyFont="1" applyFill="1" applyBorder="1" applyAlignment="1">
      <alignment horizontal="center" wrapText="1"/>
    </xf>
    <xf numFmtId="2" fontId="13" fillId="12" borderId="5" xfId="0" applyNumberFormat="1" applyFont="1" applyFill="1" applyBorder="1" applyAlignment="1">
      <alignment horizontal="left" vertical="center" wrapText="1"/>
    </xf>
    <xf numFmtId="1" fontId="13" fillId="1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 applyProtection="1">
      <alignment horizontal="left"/>
      <protection hidden="1"/>
    </xf>
    <xf numFmtId="0" fontId="29" fillId="0" borderId="0" xfId="0" applyFont="1" applyFill="1" applyAlignment="1" applyProtection="1">
      <alignment horizontal="left" vertical="center"/>
      <protection hidden="1"/>
    </xf>
    <xf numFmtId="1" fontId="13" fillId="12" borderId="1" xfId="0" applyNumberFormat="1" applyFont="1" applyFill="1" applyBorder="1" applyAlignment="1">
      <alignment vertical="center" wrapText="1"/>
    </xf>
    <xf numFmtId="1" fontId="13" fillId="12" borderId="1" xfId="0" applyNumberFormat="1" applyFont="1" applyFill="1" applyBorder="1" applyAlignment="1">
      <alignment horizontal="right" vertical="center" wrapText="1"/>
    </xf>
    <xf numFmtId="1" fontId="13" fillId="39" borderId="1" xfId="0" applyNumberFormat="1" applyFont="1" applyFill="1" applyBorder="1" applyAlignment="1">
      <alignment horizontal="right" vertical="center" wrapText="1"/>
    </xf>
    <xf numFmtId="0" fontId="1" fillId="21" borderId="1" xfId="0" applyFont="1" applyFill="1" applyBorder="1" applyAlignment="1">
      <alignment horizontal="left" vertical="center"/>
    </xf>
    <xf numFmtId="1" fontId="13" fillId="21" borderId="1" xfId="0" applyNumberFormat="1" applyFont="1" applyFill="1" applyBorder="1" applyAlignment="1">
      <alignment vertical="center" wrapText="1"/>
    </xf>
    <xf numFmtId="1" fontId="13" fillId="40" borderId="1" xfId="0" applyNumberFormat="1" applyFont="1" applyFill="1" applyBorder="1" applyAlignment="1">
      <alignment vertical="center" wrapText="1"/>
    </xf>
    <xf numFmtId="1" fontId="13" fillId="21" borderId="1" xfId="0" applyNumberFormat="1" applyFont="1" applyFill="1" applyBorder="1" applyAlignment="1">
      <alignment horizontal="right" vertical="center" wrapText="1"/>
    </xf>
    <xf numFmtId="1" fontId="13" fillId="40" borderId="1" xfId="0" applyNumberFormat="1" applyFont="1" applyFill="1" applyBorder="1" applyAlignment="1">
      <alignment horizontal="right" vertical="center" wrapText="1"/>
    </xf>
    <xf numFmtId="1" fontId="13" fillId="41" borderId="1" xfId="0" applyNumberFormat="1" applyFont="1" applyFill="1" applyBorder="1" applyAlignment="1">
      <alignment horizontal="right" vertical="center" wrapText="1"/>
    </xf>
    <xf numFmtId="1" fontId="13" fillId="15" borderId="1" xfId="0" applyNumberFormat="1" applyFont="1" applyFill="1" applyBorder="1" applyAlignment="1" applyProtection="1">
      <alignment vertical="top" wrapText="1"/>
      <protection hidden="1"/>
    </xf>
    <xf numFmtId="1" fontId="13" fillId="15" borderId="1" xfId="0" applyNumberFormat="1" applyFont="1" applyFill="1" applyBorder="1" applyAlignment="1" applyProtection="1">
      <alignment horizontal="right" vertical="top" wrapText="1"/>
      <protection hidden="1"/>
    </xf>
    <xf numFmtId="1" fontId="13" fillId="19" borderId="1" xfId="0" applyNumberFormat="1" applyFont="1" applyFill="1" applyBorder="1" applyAlignment="1" applyProtection="1">
      <alignment vertical="top" wrapText="1"/>
      <protection hidden="1"/>
    </xf>
    <xf numFmtId="1" fontId="13" fillId="41" borderId="1" xfId="0" applyNumberFormat="1" applyFont="1" applyFill="1" applyBorder="1" applyAlignment="1" applyProtection="1">
      <alignment vertical="top" wrapText="1"/>
      <protection hidden="1"/>
    </xf>
    <xf numFmtId="1" fontId="13" fillId="19" borderId="1" xfId="0" applyNumberFormat="1" applyFont="1" applyFill="1" applyBorder="1" applyAlignment="1" applyProtection="1">
      <alignment horizontal="right" vertical="top" wrapText="1"/>
      <protection hidden="1"/>
    </xf>
    <xf numFmtId="1" fontId="13" fillId="41" borderId="1" xfId="0" applyNumberFormat="1" applyFont="1" applyFill="1" applyBorder="1" applyAlignment="1" applyProtection="1">
      <alignment horizontal="right" vertical="top" wrapText="1"/>
      <protection hidden="1"/>
    </xf>
    <xf numFmtId="1" fontId="13" fillId="40" borderId="1" xfId="0" applyNumberFormat="1" applyFont="1" applyFill="1" applyBorder="1" applyAlignment="1" applyProtection="1">
      <alignment horizontal="right" vertical="top" wrapText="1"/>
      <protection hidden="1"/>
    </xf>
    <xf numFmtId="1" fontId="13" fillId="22" borderId="1" xfId="0" applyNumberFormat="1" applyFont="1" applyFill="1" applyBorder="1" applyAlignment="1" applyProtection="1">
      <alignment vertical="top" wrapText="1"/>
      <protection hidden="1"/>
    </xf>
    <xf numFmtId="1" fontId="13" fillId="22" borderId="1" xfId="0" applyNumberFormat="1" applyFont="1" applyFill="1" applyBorder="1" applyAlignment="1" applyProtection="1">
      <alignment horizontal="right" vertical="top" wrapText="1"/>
      <protection hidden="1"/>
    </xf>
    <xf numFmtId="1" fontId="15" fillId="0" borderId="1" xfId="0" applyNumberFormat="1" applyFont="1" applyFill="1" applyBorder="1" applyAlignment="1" applyProtection="1">
      <alignment vertical="top" wrapText="1"/>
      <protection hidden="1"/>
    </xf>
    <xf numFmtId="1" fontId="15" fillId="0" borderId="1" xfId="0" applyNumberFormat="1" applyFont="1" applyFill="1" applyBorder="1" applyAlignment="1" applyProtection="1">
      <alignment horizontal="right" vertical="top" wrapText="1"/>
      <protection hidden="1"/>
    </xf>
    <xf numFmtId="1" fontId="15" fillId="0" borderId="1" xfId="0" applyNumberFormat="1" applyFont="1" applyFill="1" applyBorder="1" applyAlignment="1" applyProtection="1">
      <alignment vertical="center" wrapText="1"/>
      <protection hidden="1"/>
    </xf>
    <xf numFmtId="1" fontId="15" fillId="0" borderId="1" xfId="0" applyNumberFormat="1" applyFont="1" applyFill="1" applyBorder="1" applyAlignment="1" applyProtection="1">
      <alignment horizontal="right" vertical="top"/>
      <protection hidden="1"/>
    </xf>
    <xf numFmtId="164" fontId="15" fillId="34" borderId="1" xfId="0" applyNumberFormat="1" applyFont="1" applyFill="1" applyBorder="1" applyAlignment="1">
      <alignment vertical="center" wrapText="1"/>
    </xf>
    <xf numFmtId="164" fontId="15" fillId="34" borderId="1" xfId="0" applyNumberFormat="1" applyFont="1" applyFill="1" applyBorder="1" applyAlignment="1" applyProtection="1">
      <alignment vertical="top" wrapText="1"/>
      <protection hidden="1"/>
    </xf>
    <xf numFmtId="164" fontId="15" fillId="34" borderId="1" xfId="0" applyNumberFormat="1" applyFont="1" applyFill="1" applyBorder="1" applyAlignment="1">
      <alignment horizontal="right" vertical="center" wrapText="1"/>
    </xf>
    <xf numFmtId="164" fontId="15" fillId="34" borderId="1" xfId="0" applyNumberFormat="1" applyFont="1" applyFill="1" applyBorder="1" applyAlignment="1" applyProtection="1">
      <alignment horizontal="right" vertical="top" wrapText="1"/>
      <protection hidden="1"/>
    </xf>
    <xf numFmtId="0" fontId="16" fillId="0" borderId="1" xfId="0" applyFont="1" applyFill="1" applyBorder="1" applyAlignment="1" applyProtection="1">
      <alignment horizontal="left" vertical="top" wrapText="1"/>
      <protection hidden="1"/>
    </xf>
    <xf numFmtId="1" fontId="15" fillId="12" borderId="1" xfId="0" applyNumberFormat="1" applyFont="1" applyFill="1" applyBorder="1" applyAlignment="1" applyProtection="1">
      <alignment vertical="top" wrapText="1"/>
      <protection hidden="1"/>
    </xf>
    <xf numFmtId="1" fontId="15" fillId="12" borderId="1" xfId="0" applyNumberFormat="1" applyFont="1" applyFill="1" applyBorder="1" applyAlignment="1" applyProtection="1">
      <alignment horizontal="right" vertical="top" wrapText="1"/>
      <protection hidden="1"/>
    </xf>
    <xf numFmtId="0" fontId="16" fillId="0" borderId="1" xfId="0" applyFont="1" applyFill="1" applyBorder="1" applyAlignment="1" applyProtection="1">
      <alignment horizontal="left" vertical="center" wrapText="1"/>
      <protection hidden="1"/>
    </xf>
    <xf numFmtId="1" fontId="15" fillId="12" borderId="1" xfId="0" applyNumberFormat="1" applyFont="1" applyFill="1" applyBorder="1" applyAlignment="1" applyProtection="1">
      <alignment horizontal="right" vertical="center" wrapText="1"/>
      <protection hidden="1"/>
    </xf>
    <xf numFmtId="0" fontId="15" fillId="0" borderId="7" xfId="0" applyFont="1" applyFill="1" applyBorder="1" applyAlignment="1" applyProtection="1">
      <alignment horizontal="left" vertical="center" wrapText="1"/>
      <protection hidden="1"/>
    </xf>
    <xf numFmtId="1" fontId="15" fillId="0" borderId="8" xfId="0" applyNumberFormat="1" applyFont="1" applyFill="1" applyBorder="1" applyAlignment="1" applyProtection="1">
      <alignment horizontal="left" vertical="center" wrapText="1"/>
      <protection hidden="1"/>
    </xf>
    <xf numFmtId="1" fontId="15" fillId="0" borderId="7" xfId="0" applyNumberFormat="1" applyFont="1" applyFill="1" applyBorder="1" applyAlignment="1" applyProtection="1">
      <alignment horizontal="left" vertical="center" wrapText="1"/>
      <protection hidden="1"/>
    </xf>
    <xf numFmtId="2" fontId="15" fillId="0" borderId="7" xfId="0" applyNumberFormat="1" applyFont="1" applyFill="1" applyBorder="1" applyAlignment="1" applyProtection="1">
      <alignment horizontal="left" vertical="center" wrapText="1"/>
      <protection hidden="1"/>
    </xf>
    <xf numFmtId="0" fontId="15" fillId="4" borderId="7" xfId="0" applyFont="1" applyFill="1" applyBorder="1" applyAlignment="1" applyProtection="1">
      <alignment horizontal="center" vertical="center" wrapText="1"/>
      <protection hidden="1"/>
    </xf>
    <xf numFmtId="2" fontId="15" fillId="4" borderId="7" xfId="0" applyNumberFormat="1" applyFont="1" applyFill="1" applyBorder="1" applyAlignment="1" applyProtection="1">
      <alignment horizontal="center" vertical="center" wrapText="1"/>
      <protection hidden="1"/>
    </xf>
    <xf numFmtId="0" fontId="15" fillId="0" borderId="8" xfId="0" applyFont="1" applyBorder="1" applyAlignment="1" applyProtection="1">
      <alignment horizontal="right" vertical="center"/>
      <protection hidden="1"/>
    </xf>
    <xf numFmtId="2" fontId="15" fillId="0" borderId="8" xfId="0" applyNumberFormat="1" applyFont="1" applyFill="1" applyBorder="1" applyAlignment="1" applyProtection="1">
      <alignment horizontal="right" vertical="center" wrapText="1"/>
      <protection hidden="1"/>
    </xf>
    <xf numFmtId="2" fontId="15" fillId="0" borderId="8" xfId="0" applyNumberFormat="1" applyFont="1" applyBorder="1" applyAlignment="1" applyProtection="1">
      <alignment horizontal="right" vertical="center"/>
      <protection hidden="1"/>
    </xf>
    <xf numFmtId="0" fontId="15" fillId="0" borderId="8" xfId="0" applyFont="1" applyFill="1" applyBorder="1" applyAlignment="1" applyProtection="1">
      <alignment horizontal="center" vertical="center"/>
      <protection hidden="1"/>
    </xf>
    <xf numFmtId="0" fontId="15" fillId="0" borderId="8" xfId="0" applyFont="1" applyBorder="1" applyAlignment="1" applyProtection="1">
      <alignment horizontal="center" vertical="center"/>
      <protection hidden="1"/>
    </xf>
    <xf numFmtId="2" fontId="15" fillId="0" borderId="8" xfId="0" applyNumberFormat="1" applyFont="1" applyBorder="1" applyAlignment="1" applyProtection="1">
      <alignment horizontal="center" vertical="center"/>
      <protection hidden="1"/>
    </xf>
    <xf numFmtId="1" fontId="15" fillId="4" borderId="1" xfId="0" applyNumberFormat="1" applyFont="1" applyFill="1" applyBorder="1" applyAlignment="1" applyProtection="1">
      <alignment horizontal="right" vertical="top" wrapText="1"/>
      <protection hidden="1"/>
    </xf>
    <xf numFmtId="1" fontId="13" fillId="16" borderId="1" xfId="0" applyNumberFormat="1" applyFont="1" applyFill="1" applyBorder="1" applyAlignment="1" applyProtection="1">
      <alignment vertical="top" wrapText="1"/>
      <protection hidden="1"/>
    </xf>
    <xf numFmtId="1" fontId="13" fillId="16" borderId="1" xfId="0" applyNumberFormat="1" applyFont="1" applyFill="1" applyBorder="1" applyAlignment="1" applyProtection="1">
      <alignment horizontal="right" vertical="top" wrapText="1"/>
      <protection hidden="1"/>
    </xf>
    <xf numFmtId="1" fontId="26" fillId="16" borderId="1" xfId="0" applyNumberFormat="1" applyFont="1" applyFill="1" applyBorder="1" applyAlignment="1" applyProtection="1">
      <alignment vertical="top" wrapText="1"/>
      <protection hidden="1"/>
    </xf>
    <xf numFmtId="1" fontId="26" fillId="16" borderId="1" xfId="0" applyNumberFormat="1" applyFont="1" applyFill="1" applyBorder="1" applyAlignment="1" applyProtection="1">
      <alignment horizontal="right" vertical="top" wrapText="1"/>
      <protection hidden="1"/>
    </xf>
    <xf numFmtId="0" fontId="32" fillId="21" borderId="1" xfId="0" applyFont="1" applyFill="1" applyBorder="1" applyAlignment="1">
      <alignment horizontal="left" vertical="center"/>
    </xf>
    <xf numFmtId="1" fontId="13" fillId="21" borderId="1" xfId="0" applyNumberFormat="1" applyFont="1" applyFill="1" applyBorder="1" applyAlignment="1">
      <alignment vertical="center"/>
    </xf>
    <xf numFmtId="1" fontId="13" fillId="40" borderId="1" xfId="0" applyNumberFormat="1" applyFont="1" applyFill="1" applyBorder="1" applyAlignment="1">
      <alignment vertical="center"/>
    </xf>
    <xf numFmtId="1" fontId="13" fillId="29" borderId="1" xfId="0" applyNumberFormat="1" applyFont="1" applyFill="1" applyBorder="1" applyAlignment="1">
      <alignment horizontal="right" vertical="center"/>
    </xf>
    <xf numFmtId="1" fontId="13" fillId="21" borderId="1" xfId="0" applyNumberFormat="1" applyFont="1" applyFill="1" applyBorder="1" applyAlignment="1">
      <alignment horizontal="right" vertical="center"/>
    </xf>
    <xf numFmtId="1" fontId="13" fillId="40" borderId="1" xfId="0" applyNumberFormat="1" applyFont="1" applyFill="1" applyBorder="1" applyAlignment="1">
      <alignment horizontal="right" vertical="center"/>
    </xf>
    <xf numFmtId="1" fontId="13" fillId="19" borderId="1" xfId="0" applyNumberFormat="1" applyFont="1" applyFill="1" applyBorder="1" applyAlignment="1">
      <alignment vertical="center" wrapText="1"/>
    </xf>
    <xf numFmtId="1" fontId="13" fillId="28" borderId="1" xfId="0" applyNumberFormat="1" applyFont="1" applyFill="1" applyBorder="1" applyAlignment="1">
      <alignment horizontal="right" vertical="center" wrapText="1"/>
    </xf>
    <xf numFmtId="1" fontId="13" fillId="19" borderId="1" xfId="0" applyNumberFormat="1" applyFont="1" applyFill="1" applyBorder="1" applyAlignment="1">
      <alignment horizontal="right" vertical="center" wrapText="1"/>
    </xf>
    <xf numFmtId="1" fontId="15" fillId="0" borderId="1" xfId="0" applyNumberFormat="1" applyFont="1" applyFill="1" applyBorder="1" applyAlignment="1">
      <alignment vertical="center" wrapText="1"/>
    </xf>
    <xf numFmtId="1" fontId="15" fillId="23" borderId="1" xfId="0" applyNumberFormat="1" applyFont="1" applyFill="1" applyBorder="1" applyAlignment="1">
      <alignment horizontal="right" vertical="center" wrapText="1"/>
    </xf>
    <xf numFmtId="1" fontId="15" fillId="23" borderId="1" xfId="0" applyNumberFormat="1" applyFont="1" applyFill="1" applyBorder="1" applyAlignment="1">
      <alignment horizontal="right"/>
    </xf>
    <xf numFmtId="1" fontId="15" fillId="33" borderId="1" xfId="0" applyNumberFormat="1" applyFont="1" applyFill="1" applyBorder="1" applyAlignment="1">
      <alignment horizontal="right"/>
    </xf>
    <xf numFmtId="164" fontId="15" fillId="34" borderId="1" xfId="0" applyNumberFormat="1" applyFont="1" applyFill="1" applyBorder="1" applyAlignment="1"/>
    <xf numFmtId="164" fontId="15" fillId="35" borderId="1" xfId="0" applyNumberFormat="1" applyFont="1" applyFill="1" applyBorder="1" applyAlignment="1">
      <alignment horizontal="right" vertical="center" wrapText="1"/>
    </xf>
    <xf numFmtId="164" fontId="15" fillId="35" borderId="1" xfId="0" applyNumberFormat="1" applyFont="1" applyFill="1" applyBorder="1" applyAlignment="1">
      <alignment horizontal="right"/>
    </xf>
    <xf numFmtId="164" fontId="15" fillId="34" borderId="1" xfId="0" applyNumberFormat="1" applyFont="1" applyFill="1" applyBorder="1" applyAlignment="1">
      <alignment horizontal="right"/>
    </xf>
    <xf numFmtId="1" fontId="15" fillId="34" borderId="1" xfId="0" applyNumberFormat="1" applyFont="1" applyFill="1" applyBorder="1" applyAlignment="1">
      <alignment horizontal="right" vertical="center" wrapText="1"/>
    </xf>
    <xf numFmtId="1" fontId="15" fillId="34" borderId="1" xfId="0" applyNumberFormat="1" applyFont="1" applyFill="1" applyBorder="1" applyAlignment="1">
      <alignment horizontal="right"/>
    </xf>
    <xf numFmtId="1" fontId="15" fillId="35" borderId="1" xfId="0" applyNumberFormat="1" applyFont="1" applyFill="1" applyBorder="1" applyAlignment="1">
      <alignment horizontal="right" vertical="center" wrapText="1"/>
    </xf>
    <xf numFmtId="1" fontId="15" fillId="35" borderId="1" xfId="0" applyNumberFormat="1" applyFont="1" applyFill="1" applyBorder="1" applyAlignment="1">
      <alignment horizontal="right"/>
    </xf>
    <xf numFmtId="0" fontId="16" fillId="0" borderId="1" xfId="0" applyFont="1" applyFill="1" applyBorder="1" applyAlignment="1">
      <alignment horizontal="left" vertical="center" wrapText="1"/>
    </xf>
    <xf numFmtId="1" fontId="15" fillId="23" borderId="1" xfId="0" applyNumberFormat="1" applyFont="1" applyFill="1" applyBorder="1" applyAlignment="1"/>
    <xf numFmtId="1" fontId="13" fillId="16" borderId="1" xfId="0" applyNumberFormat="1" applyFont="1" applyFill="1" applyBorder="1" applyAlignment="1">
      <alignment vertical="center" wrapText="1"/>
    </xf>
    <xf numFmtId="1" fontId="13" fillId="30" borderId="1" xfId="0" applyNumberFormat="1" applyFont="1" applyFill="1" applyBorder="1" applyAlignment="1">
      <alignment horizontal="right" vertical="center" wrapText="1"/>
    </xf>
    <xf numFmtId="1" fontId="13" fillId="16" borderId="1" xfId="0" applyNumberFormat="1" applyFont="1" applyFill="1" applyBorder="1" applyAlignment="1">
      <alignment horizontal="right" vertical="center" wrapText="1"/>
    </xf>
    <xf numFmtId="1" fontId="26" fillId="16" borderId="1" xfId="0" applyNumberFormat="1" applyFont="1" applyFill="1" applyBorder="1" applyAlignment="1">
      <alignment vertical="center" wrapText="1"/>
    </xf>
    <xf numFmtId="1" fontId="26" fillId="30" borderId="1" xfId="0" applyNumberFormat="1" applyFont="1" applyFill="1" applyBorder="1" applyAlignment="1">
      <alignment horizontal="right" vertical="center" wrapText="1"/>
    </xf>
    <xf numFmtId="1" fontId="26" fillId="16" borderId="1" xfId="0" applyNumberFormat="1" applyFont="1" applyFill="1" applyBorder="1" applyAlignment="1">
      <alignment horizontal="right" vertical="center" wrapText="1"/>
    </xf>
    <xf numFmtId="1" fontId="15" fillId="12" borderId="1" xfId="0" applyNumberFormat="1" applyFont="1" applyFill="1" applyBorder="1" applyAlignment="1">
      <alignment vertical="center" wrapText="1"/>
    </xf>
    <xf numFmtId="0" fontId="31" fillId="16" borderId="1" xfId="0" applyFont="1" applyFill="1" applyBorder="1" applyAlignment="1">
      <alignment horizontal="left" vertical="center" wrapText="1" indent="1"/>
    </xf>
    <xf numFmtId="1" fontId="13" fillId="0" borderId="1" xfId="0" applyNumberFormat="1" applyFont="1" applyFill="1" applyBorder="1" applyAlignment="1">
      <alignment vertical="center" wrapText="1"/>
    </xf>
    <xf numFmtId="1" fontId="13" fillId="23" borderId="1" xfId="0" applyNumberFormat="1" applyFont="1" applyFill="1" applyBorder="1" applyAlignment="1">
      <alignment horizontal="right" vertical="center" wrapText="1"/>
    </xf>
    <xf numFmtId="1" fontId="13" fillId="0" borderId="1" xfId="0" applyNumberFormat="1" applyFont="1" applyFill="1" applyBorder="1" applyAlignment="1">
      <alignment horizontal="right" vertical="center" wrapText="1"/>
    </xf>
    <xf numFmtId="1" fontId="13" fillId="7" borderId="1" xfId="0" applyNumberFormat="1" applyFont="1" applyFill="1" applyBorder="1" applyAlignment="1">
      <alignment vertical="center"/>
    </xf>
    <xf numFmtId="1" fontId="13" fillId="31" borderId="1" xfId="0" applyNumberFormat="1" applyFont="1" applyFill="1" applyBorder="1" applyAlignment="1">
      <alignment horizontal="right" vertical="center"/>
    </xf>
    <xf numFmtId="1" fontId="13" fillId="7" borderId="1" xfId="0" applyNumberFormat="1" applyFont="1" applyFill="1" applyBorder="1" applyAlignment="1">
      <alignment horizontal="right" vertical="center"/>
    </xf>
    <xf numFmtId="1" fontId="13" fillId="5" borderId="1" xfId="0" applyNumberFormat="1" applyFont="1" applyFill="1" applyBorder="1" applyAlignment="1">
      <alignment vertical="center" wrapText="1"/>
    </xf>
    <xf numFmtId="1" fontId="13" fillId="32" borderId="1" xfId="0" applyNumberFormat="1" applyFont="1" applyFill="1" applyBorder="1" applyAlignment="1">
      <alignment horizontal="right" vertical="center" wrapText="1"/>
    </xf>
    <xf numFmtId="1" fontId="13" fillId="5" borderId="1" xfId="0" applyNumberFormat="1" applyFont="1" applyFill="1" applyBorder="1" applyAlignment="1">
      <alignment horizontal="right" vertical="center" wrapText="1"/>
    </xf>
    <xf numFmtId="1" fontId="15" fillId="0" borderId="1" xfId="0" applyNumberFormat="1" applyFont="1" applyBorder="1" applyAlignment="1">
      <alignment vertical="center" wrapText="1"/>
    </xf>
    <xf numFmtId="1" fontId="15" fillId="0" borderId="1" xfId="0" applyNumberFormat="1" applyFont="1" applyBorder="1" applyAlignment="1">
      <alignment horizontal="right" vertical="center" wrapText="1"/>
    </xf>
    <xf numFmtId="1" fontId="19" fillId="0" borderId="1" xfId="0" applyNumberFormat="1" applyFont="1" applyBorder="1" applyAlignment="1">
      <alignment horizontal="right" vertical="center" wrapText="1"/>
    </xf>
    <xf numFmtId="1" fontId="15" fillId="0" borderId="4" xfId="0" applyNumberFormat="1" applyFont="1" applyFill="1" applyBorder="1" applyAlignment="1">
      <alignment vertical="center"/>
    </xf>
    <xf numFmtId="1" fontId="15" fillId="0" borderId="4" xfId="0" applyNumberFormat="1" applyFont="1" applyFill="1" applyBorder="1" applyAlignment="1"/>
    <xf numFmtId="1" fontId="15" fillId="23" borderId="4" xfId="0" applyNumberFormat="1" applyFont="1" applyFill="1" applyBorder="1" applyAlignment="1">
      <alignment horizontal="right"/>
    </xf>
    <xf numFmtId="1" fontId="15" fillId="33" borderId="4" xfId="0" applyNumberFormat="1" applyFont="1" applyFill="1" applyBorder="1" applyAlignment="1">
      <alignment horizontal="right"/>
    </xf>
    <xf numFmtId="1" fontId="15" fillId="0" borderId="4" xfId="0" applyNumberFormat="1" applyFont="1" applyFill="1" applyBorder="1" applyAlignment="1">
      <alignment horizontal="right" vertical="center"/>
    </xf>
    <xf numFmtId="1" fontId="15" fillId="0" borderId="4" xfId="0" applyNumberFormat="1" applyFont="1" applyFill="1" applyBorder="1" applyAlignment="1">
      <alignment horizontal="right"/>
    </xf>
    <xf numFmtId="1" fontId="13" fillId="0" borderId="70" xfId="0" applyNumberFormat="1" applyFont="1" applyFill="1" applyBorder="1" applyAlignment="1" applyProtection="1">
      <alignment horizontal="right" vertical="top" wrapText="1"/>
      <protection hidden="1"/>
    </xf>
    <xf numFmtId="1" fontId="15" fillId="0" borderId="1" xfId="0" applyNumberFormat="1" applyFont="1" applyBorder="1" applyAlignment="1" applyProtection="1">
      <protection hidden="1"/>
    </xf>
    <xf numFmtId="0" fontId="28" fillId="0" borderId="0" xfId="0" applyFont="1" applyAlignment="1" applyProtection="1">
      <alignment horizontal="left"/>
      <protection hidden="1"/>
    </xf>
    <xf numFmtId="0" fontId="34" fillId="11" borderId="0" xfId="0" applyFont="1" applyFill="1" applyAlignment="1" applyProtection="1">
      <alignment horizontal="left"/>
      <protection hidden="1"/>
    </xf>
    <xf numFmtId="0" fontId="10" fillId="0" borderId="0" xfId="0" applyFont="1"/>
    <xf numFmtId="0" fontId="13" fillId="7" borderId="1" xfId="0" applyFont="1" applyFill="1" applyBorder="1" applyAlignment="1">
      <alignment vertical="center" wrapText="1"/>
    </xf>
    <xf numFmtId="1" fontId="13" fillId="7" borderId="1" xfId="0" applyNumberFormat="1" applyFont="1" applyFill="1" applyBorder="1" applyAlignment="1">
      <alignment vertical="center" wrapText="1"/>
    </xf>
    <xf numFmtId="2" fontId="15" fillId="7" borderId="1" xfId="0" applyNumberFormat="1" applyFont="1" applyFill="1" applyBorder="1" applyAlignment="1">
      <alignment vertical="center" wrapText="1"/>
    </xf>
    <xf numFmtId="2" fontId="13" fillId="7" borderId="1" xfId="0" applyNumberFormat="1" applyFont="1" applyFill="1" applyBorder="1" applyAlignment="1">
      <alignment horizontal="right" vertical="center" wrapText="1"/>
    </xf>
    <xf numFmtId="1" fontId="13" fillId="7" borderId="1" xfId="0" applyNumberFormat="1" applyFont="1" applyFill="1" applyBorder="1" applyAlignment="1">
      <alignment horizontal="right" vertical="center" wrapText="1"/>
    </xf>
    <xf numFmtId="2" fontId="15" fillId="7" borderId="1" xfId="0" applyNumberFormat="1" applyFont="1" applyFill="1" applyBorder="1" applyAlignment="1">
      <alignment horizontal="right" vertical="center" wrapText="1"/>
    </xf>
    <xf numFmtId="0" fontId="13" fillId="5" borderId="1" xfId="0" applyFont="1" applyFill="1" applyBorder="1" applyAlignment="1">
      <alignment vertical="center" wrapText="1"/>
    </xf>
    <xf numFmtId="0" fontId="15" fillId="25" borderId="1" xfId="0" applyFont="1" applyFill="1" applyBorder="1" applyAlignment="1">
      <alignment horizontal="justify" vertical="center" wrapText="1"/>
    </xf>
    <xf numFmtId="0" fontId="13" fillId="19" borderId="1" xfId="0" applyFont="1" applyFill="1" applyBorder="1" applyAlignment="1">
      <alignment horizontal="justify" vertical="center" wrapText="1"/>
    </xf>
    <xf numFmtId="0" fontId="15" fillId="19" borderId="1" xfId="0" applyFont="1" applyFill="1" applyBorder="1" applyAlignment="1">
      <alignment horizontal="right" vertical="center" wrapText="1"/>
    </xf>
    <xf numFmtId="1" fontId="13" fillId="34" borderId="1" xfId="0" applyNumberFormat="1" applyFont="1" applyFill="1" applyBorder="1" applyAlignment="1">
      <alignment horizontal="right" vertical="center" wrapText="1"/>
    </xf>
    <xf numFmtId="2" fontId="13" fillId="34" borderId="1" xfId="0" applyNumberFormat="1" applyFont="1" applyFill="1" applyBorder="1" applyAlignment="1">
      <alignment horizontal="right" vertical="center" wrapText="1"/>
    </xf>
    <xf numFmtId="0" fontId="15" fillId="34" borderId="1" xfId="0" applyFont="1" applyFill="1" applyBorder="1" applyAlignment="1">
      <alignment vertical="center"/>
    </xf>
    <xf numFmtId="2" fontId="15" fillId="34" borderId="1" xfId="0" applyNumberFormat="1" applyFont="1" applyFill="1" applyBorder="1" applyAlignment="1">
      <alignment horizontal="right" vertical="center"/>
    </xf>
    <xf numFmtId="0" fontId="15" fillId="0" borderId="1" xfId="0" applyFont="1" applyFill="1" applyBorder="1" applyAlignment="1">
      <alignment horizontal="right" vertical="center"/>
    </xf>
    <xf numFmtId="0" fontId="15" fillId="34" borderId="1" xfId="0" applyFont="1" applyFill="1" applyBorder="1" applyAlignment="1" applyProtection="1">
      <alignment horizontal="left" vertical="center" wrapText="1"/>
      <protection hidden="1"/>
    </xf>
    <xf numFmtId="0" fontId="15" fillId="0" borderId="7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justify" vertical="center" wrapText="1"/>
    </xf>
    <xf numFmtId="0" fontId="13" fillId="16" borderId="72" xfId="0" applyFont="1" applyFill="1" applyBorder="1" applyAlignment="1">
      <alignment horizontal="left" vertical="center"/>
    </xf>
    <xf numFmtId="1" fontId="13" fillId="16" borderId="1" xfId="0" applyNumberFormat="1" applyFont="1" applyFill="1" applyBorder="1" applyAlignment="1" applyProtection="1">
      <alignment horizontal="right" vertical="center" wrapText="1"/>
      <protection hidden="1"/>
    </xf>
    <xf numFmtId="2" fontId="15" fillId="4" borderId="1" xfId="0" applyNumberFormat="1" applyFont="1" applyFill="1" applyBorder="1" applyAlignment="1">
      <alignment horizontal="right" vertical="center" wrapText="1"/>
    </xf>
    <xf numFmtId="2" fontId="26" fillId="12" borderId="1" xfId="0" applyNumberFormat="1" applyFont="1" applyFill="1" applyBorder="1" applyAlignment="1">
      <alignment horizontal="right" vertical="center" wrapText="1"/>
    </xf>
    <xf numFmtId="0" fontId="26" fillId="16" borderId="72" xfId="0" applyFont="1" applyFill="1" applyBorder="1" applyAlignment="1">
      <alignment horizontal="left" vertical="center"/>
    </xf>
    <xf numFmtId="1" fontId="27" fillId="16" borderId="1" xfId="0" applyNumberFormat="1" applyFont="1" applyFill="1" applyBorder="1" applyAlignment="1">
      <alignment horizontal="right" vertical="center" wrapText="1"/>
    </xf>
    <xf numFmtId="2" fontId="27" fillId="16" borderId="1" xfId="0" applyNumberFormat="1" applyFont="1" applyFill="1" applyBorder="1" applyAlignment="1">
      <alignment horizontal="right" vertical="center" wrapText="1"/>
    </xf>
    <xf numFmtId="0" fontId="26" fillId="16" borderId="73" xfId="0" applyFont="1" applyFill="1" applyBorder="1" applyAlignment="1">
      <alignment horizontal="left" vertical="center"/>
    </xf>
    <xf numFmtId="2" fontId="26" fillId="4" borderId="1" xfId="0" applyNumberFormat="1" applyFont="1" applyFill="1" applyBorder="1" applyAlignment="1">
      <alignment horizontal="right" vertical="center" wrapText="1"/>
    </xf>
    <xf numFmtId="0" fontId="31" fillId="16" borderId="73" xfId="0" applyFont="1" applyFill="1" applyBorder="1" applyAlignment="1">
      <alignment horizontal="left" vertical="center"/>
    </xf>
    <xf numFmtId="0" fontId="31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2" fontId="13" fillId="0" borderId="8" xfId="0" applyNumberFormat="1" applyFont="1" applyFill="1" applyBorder="1" applyAlignment="1">
      <alignment horizontal="right" vertical="top" wrapText="1"/>
    </xf>
    <xf numFmtId="0" fontId="13" fillId="0" borderId="2" xfId="0" applyFont="1" applyFill="1" applyBorder="1" applyAlignment="1">
      <alignment vertical="top" wrapText="1"/>
    </xf>
    <xf numFmtId="0" fontId="13" fillId="0" borderId="2" xfId="0" applyFont="1" applyFill="1" applyBorder="1" applyAlignment="1">
      <alignment horizontal="right" vertical="top" wrapText="1"/>
    </xf>
    <xf numFmtId="2" fontId="13" fillId="0" borderId="8" xfId="0" applyNumberFormat="1" applyFont="1" applyFill="1" applyBorder="1" applyAlignment="1">
      <alignment vertical="top" wrapText="1"/>
    </xf>
    <xf numFmtId="2" fontId="13" fillId="0" borderId="1" xfId="0" applyNumberFormat="1" applyFont="1" applyFill="1" applyBorder="1" applyAlignment="1">
      <alignment vertical="top" wrapText="1"/>
    </xf>
    <xf numFmtId="0" fontId="13" fillId="16" borderId="1" xfId="0" applyFont="1" applyFill="1" applyBorder="1" applyAlignment="1" applyProtection="1">
      <alignment horizontal="left" vertical="center" wrapText="1"/>
      <protection hidden="1"/>
    </xf>
    <xf numFmtId="1" fontId="13" fillId="16" borderId="1" xfId="0" applyNumberFormat="1" applyFont="1" applyFill="1" applyBorder="1" applyAlignment="1" applyProtection="1">
      <alignment vertical="center" wrapText="1"/>
      <protection hidden="1"/>
    </xf>
    <xf numFmtId="0" fontId="15" fillId="16" borderId="1" xfId="0" applyFont="1" applyFill="1" applyBorder="1" applyAlignment="1">
      <alignment horizontal="justify" vertical="center" wrapText="1"/>
    </xf>
    <xf numFmtId="0" fontId="26" fillId="16" borderId="1" xfId="0" applyFont="1" applyFill="1" applyBorder="1" applyAlignment="1" applyProtection="1">
      <alignment horizontal="left" vertical="center" wrapText="1"/>
      <protection hidden="1"/>
    </xf>
    <xf numFmtId="0" fontId="26" fillId="16" borderId="1" xfId="0" applyFont="1" applyFill="1" applyBorder="1" applyAlignment="1">
      <alignment horizontal="right" vertical="center" wrapText="1"/>
    </xf>
    <xf numFmtId="0" fontId="34" fillId="11" borderId="0" xfId="0" applyFont="1" applyFill="1"/>
    <xf numFmtId="0" fontId="5" fillId="0" borderId="0" xfId="0" applyFont="1" applyAlignment="1">
      <alignment horizontal="right"/>
    </xf>
    <xf numFmtId="2" fontId="10" fillId="0" borderId="0" xfId="0" applyNumberFormat="1" applyFont="1" applyAlignment="1">
      <alignment horizontal="left"/>
    </xf>
    <xf numFmtId="1" fontId="13" fillId="12" borderId="6" xfId="0" applyNumberFormat="1" applyFont="1" applyFill="1" applyBorder="1" applyAlignment="1">
      <alignment horizontal="center" vertical="center" wrapText="1"/>
    </xf>
    <xf numFmtId="1" fontId="13" fillId="12" borderId="33" xfId="0" applyNumberFormat="1" applyFont="1" applyFill="1" applyBorder="1" applyAlignment="1">
      <alignment horizontal="center" vertical="center" wrapText="1"/>
    </xf>
    <xf numFmtId="1" fontId="13" fillId="12" borderId="2" xfId="0" applyNumberFormat="1" applyFont="1" applyFill="1" applyBorder="1" applyAlignment="1">
      <alignment horizontal="center" vertical="center" wrapText="1"/>
    </xf>
    <xf numFmtId="1" fontId="13" fillId="12" borderId="8" xfId="0" applyNumberFormat="1" applyFont="1" applyFill="1" applyBorder="1" applyAlignment="1">
      <alignment horizontal="center" vertical="center" wrapText="1"/>
    </xf>
    <xf numFmtId="10" fontId="13" fillId="12" borderId="6" xfId="0" applyNumberFormat="1" applyFont="1" applyFill="1" applyBorder="1" applyAlignment="1">
      <alignment horizontal="right" vertical="top" wrapText="1"/>
    </xf>
    <xf numFmtId="1" fontId="13" fillId="12" borderId="33" xfId="0" applyNumberFormat="1" applyFont="1" applyFill="1" applyBorder="1" applyAlignment="1">
      <alignment horizontal="right" vertical="center" wrapText="1"/>
    </xf>
    <xf numFmtId="1" fontId="13" fillId="12" borderId="2" xfId="0" applyNumberFormat="1" applyFont="1" applyFill="1" applyBorder="1" applyAlignment="1">
      <alignment horizontal="right" vertical="center" wrapText="1"/>
    </xf>
    <xf numFmtId="1" fontId="13" fillId="12" borderId="8" xfId="0" applyNumberFormat="1" applyFont="1" applyFill="1" applyBorder="1" applyAlignment="1">
      <alignment horizontal="right" vertical="center" wrapText="1"/>
    </xf>
    <xf numFmtId="10" fontId="13" fillId="12" borderId="2" xfId="0" applyNumberFormat="1" applyFont="1" applyFill="1" applyBorder="1" applyAlignment="1">
      <alignment horizontal="right" vertical="top" wrapText="1"/>
    </xf>
    <xf numFmtId="10" fontId="13" fillId="21" borderId="6" xfId="0" applyNumberFormat="1" applyFont="1" applyFill="1" applyBorder="1" applyAlignment="1">
      <alignment horizontal="right" vertical="top" wrapText="1"/>
    </xf>
    <xf numFmtId="10" fontId="13" fillId="21" borderId="2" xfId="0" applyNumberFormat="1" applyFont="1" applyFill="1" applyBorder="1" applyAlignment="1">
      <alignment horizontal="right" vertical="top" wrapText="1"/>
    </xf>
    <xf numFmtId="1" fontId="13" fillId="15" borderId="1" xfId="0" applyNumberFormat="1" applyFont="1" applyFill="1" applyBorder="1" applyAlignment="1">
      <alignment horizontal="right" vertical="top" wrapText="1"/>
    </xf>
    <xf numFmtId="10" fontId="13" fillId="15" borderId="6" xfId="0" applyNumberFormat="1" applyFont="1" applyFill="1" applyBorder="1" applyAlignment="1">
      <alignment horizontal="right" vertical="top" wrapText="1"/>
    </xf>
    <xf numFmtId="10" fontId="13" fillId="15" borderId="2" xfId="0" applyNumberFormat="1" applyFont="1" applyFill="1" applyBorder="1" applyAlignment="1">
      <alignment horizontal="right" vertical="top" wrapText="1"/>
    </xf>
    <xf numFmtId="1" fontId="13" fillId="19" borderId="1" xfId="0" applyNumberFormat="1" applyFont="1" applyFill="1" applyBorder="1" applyAlignment="1">
      <alignment horizontal="right" vertical="top" wrapText="1"/>
    </xf>
    <xf numFmtId="1" fontId="13" fillId="40" borderId="1" xfId="0" applyNumberFormat="1" applyFont="1" applyFill="1" applyBorder="1" applyAlignment="1">
      <alignment horizontal="right" vertical="top" wrapText="1"/>
    </xf>
    <xf numFmtId="10" fontId="13" fillId="19" borderId="6" xfId="0" applyNumberFormat="1" applyFont="1" applyFill="1" applyBorder="1" applyAlignment="1">
      <alignment horizontal="right" vertical="top" wrapText="1"/>
    </xf>
    <xf numFmtId="10" fontId="13" fillId="19" borderId="2" xfId="0" applyNumberFormat="1" applyFont="1" applyFill="1" applyBorder="1" applyAlignment="1">
      <alignment horizontal="right" vertical="top" wrapText="1"/>
    </xf>
    <xf numFmtId="1" fontId="13" fillId="22" borderId="1" xfId="0" applyNumberFormat="1" applyFont="1" applyFill="1" applyBorder="1" applyAlignment="1">
      <alignment horizontal="right" vertical="top" wrapText="1"/>
    </xf>
    <xf numFmtId="10" fontId="13" fillId="22" borderId="6" xfId="0" applyNumberFormat="1" applyFont="1" applyFill="1" applyBorder="1" applyAlignment="1">
      <alignment horizontal="right" vertical="top" wrapText="1"/>
    </xf>
    <xf numFmtId="10" fontId="13" fillId="22" borderId="2" xfId="0" applyNumberFormat="1" applyFont="1" applyFill="1" applyBorder="1" applyAlignment="1">
      <alignment horizontal="right" vertical="top" wrapText="1"/>
    </xf>
    <xf numFmtId="10" fontId="15" fillId="0" borderId="6" xfId="0" applyNumberFormat="1" applyFont="1" applyFill="1" applyBorder="1" applyAlignment="1">
      <alignment horizontal="right"/>
    </xf>
    <xf numFmtId="1" fontId="15" fillId="0" borderId="2" xfId="0" applyNumberFormat="1" applyFont="1" applyFill="1" applyBorder="1" applyAlignment="1">
      <alignment horizontal="right"/>
    </xf>
    <xf numFmtId="10" fontId="15" fillId="0" borderId="2" xfId="0" applyNumberFormat="1" applyFont="1" applyFill="1" applyBorder="1" applyAlignment="1">
      <alignment horizontal="right"/>
    </xf>
    <xf numFmtId="164" fontId="15" fillId="34" borderId="1" xfId="0" applyNumberFormat="1" applyFont="1" applyFill="1" applyBorder="1" applyAlignment="1">
      <alignment horizontal="right" vertical="top" wrapText="1"/>
    </xf>
    <xf numFmtId="10" fontId="15" fillId="34" borderId="6" xfId="0" applyNumberFormat="1" applyFont="1" applyFill="1" applyBorder="1" applyAlignment="1">
      <alignment horizontal="right"/>
    </xf>
    <xf numFmtId="1" fontId="15" fillId="34" borderId="33" xfId="0" applyNumberFormat="1" applyFont="1" applyFill="1" applyBorder="1" applyAlignment="1">
      <alignment horizontal="right" vertical="top" wrapText="1"/>
    </xf>
    <xf numFmtId="1" fontId="15" fillId="34" borderId="1" xfId="0" applyNumberFormat="1" applyFont="1" applyFill="1" applyBorder="1" applyAlignment="1">
      <alignment horizontal="right" vertical="top" wrapText="1"/>
    </xf>
    <xf numFmtId="1" fontId="15" fillId="34" borderId="2" xfId="0" applyNumberFormat="1" applyFont="1" applyFill="1" applyBorder="1" applyAlignment="1">
      <alignment horizontal="right"/>
    </xf>
    <xf numFmtId="1" fontId="15" fillId="34" borderId="8" xfId="0" applyNumberFormat="1" applyFont="1" applyFill="1" applyBorder="1" applyAlignment="1">
      <alignment horizontal="right" vertical="top" wrapText="1"/>
    </xf>
    <xf numFmtId="10" fontId="15" fillId="34" borderId="2" xfId="0" applyNumberFormat="1" applyFont="1" applyFill="1" applyBorder="1" applyAlignment="1">
      <alignment horizontal="right"/>
    </xf>
    <xf numFmtId="2" fontId="16" fillId="0" borderId="1" xfId="0" applyNumberFormat="1" applyFont="1" applyFill="1" applyBorder="1" applyAlignment="1">
      <alignment horizontal="left" vertical="center" wrapText="1"/>
    </xf>
    <xf numFmtId="1" fontId="15" fillId="12" borderId="33" xfId="0" applyNumberFormat="1" applyFont="1" applyFill="1" applyBorder="1" applyAlignment="1">
      <alignment horizontal="right"/>
    </xf>
    <xf numFmtId="1" fontId="15" fillId="12" borderId="2" xfId="0" applyNumberFormat="1" applyFont="1" applyFill="1" applyBorder="1" applyAlignment="1">
      <alignment horizontal="right"/>
    </xf>
    <xf numFmtId="1" fontId="15" fillId="4" borderId="8" xfId="0" applyNumberFormat="1" applyFont="1" applyFill="1" applyBorder="1" applyAlignment="1">
      <alignment horizontal="right"/>
    </xf>
    <xf numFmtId="1" fontId="15" fillId="4" borderId="1" xfId="0" applyNumberFormat="1" applyFont="1" applyFill="1" applyBorder="1" applyAlignment="1">
      <alignment horizontal="right"/>
    </xf>
    <xf numFmtId="1" fontId="15" fillId="0" borderId="33" xfId="0" applyNumberFormat="1" applyFont="1" applyFill="1" applyBorder="1" applyAlignment="1"/>
    <xf numFmtId="1" fontId="15" fillId="0" borderId="33" xfId="0" applyNumberFormat="1" applyFont="1" applyFill="1" applyBorder="1" applyAlignment="1">
      <alignment vertical="top" wrapText="1"/>
    </xf>
    <xf numFmtId="1" fontId="15" fillId="19" borderId="8" xfId="0" applyNumberFormat="1" applyFont="1" applyFill="1" applyBorder="1" applyAlignment="1">
      <alignment vertical="top" wrapText="1"/>
    </xf>
    <xf numFmtId="1" fontId="15" fillId="19" borderId="1" xfId="0" applyNumberFormat="1" applyFont="1" applyFill="1" applyBorder="1" applyAlignment="1">
      <alignment vertical="top" wrapText="1"/>
    </xf>
    <xf numFmtId="2" fontId="15" fillId="19" borderId="1" xfId="0" applyNumberFormat="1" applyFont="1" applyFill="1" applyBorder="1" applyAlignment="1">
      <alignment horizontal="right"/>
    </xf>
    <xf numFmtId="2" fontId="15" fillId="19" borderId="2" xfId="0" applyNumberFormat="1" applyFont="1" applyFill="1" applyBorder="1" applyAlignment="1">
      <alignment horizontal="right"/>
    </xf>
    <xf numFmtId="1" fontId="15" fillId="19" borderId="33" xfId="0" applyNumberFormat="1" applyFont="1" applyFill="1" applyBorder="1" applyAlignment="1">
      <alignment horizontal="right" vertical="top" wrapText="1"/>
    </xf>
    <xf numFmtId="1" fontId="15" fillId="19" borderId="1" xfId="0" applyNumberFormat="1" applyFont="1" applyFill="1" applyBorder="1" applyAlignment="1">
      <alignment horizontal="right" vertical="top" wrapText="1"/>
    </xf>
    <xf numFmtId="1" fontId="15" fillId="19" borderId="68" xfId="0" applyNumberFormat="1" applyFont="1" applyFill="1" applyBorder="1" applyAlignment="1">
      <alignment horizontal="right" vertical="top" wrapText="1"/>
    </xf>
    <xf numFmtId="1" fontId="15" fillId="19" borderId="8" xfId="0" applyNumberFormat="1" applyFont="1" applyFill="1" applyBorder="1" applyAlignment="1">
      <alignment horizontal="right" vertical="top" wrapText="1"/>
    </xf>
    <xf numFmtId="2" fontId="15" fillId="19" borderId="68" xfId="0" applyNumberFormat="1" applyFont="1" applyFill="1" applyBorder="1" applyAlignment="1">
      <alignment horizontal="right" vertical="top" wrapText="1"/>
    </xf>
    <xf numFmtId="2" fontId="15" fillId="19" borderId="2" xfId="0" applyNumberFormat="1" applyFont="1" applyFill="1" applyBorder="1" applyAlignment="1">
      <alignment horizontal="right" vertical="top" wrapText="1"/>
    </xf>
    <xf numFmtId="2" fontId="2" fillId="19" borderId="0" xfId="0" applyNumberFormat="1" applyFont="1" applyFill="1" applyAlignment="1">
      <alignment horizontal="right"/>
    </xf>
    <xf numFmtId="1" fontId="15" fillId="40" borderId="1" xfId="0" applyNumberFormat="1" applyFont="1" applyFill="1" applyBorder="1" applyAlignment="1">
      <alignment vertical="top" wrapText="1"/>
    </xf>
    <xf numFmtId="1" fontId="15" fillId="12" borderId="33" xfId="0" applyNumberFormat="1" applyFont="1" applyFill="1" applyBorder="1" applyAlignment="1">
      <alignment vertical="top" wrapText="1"/>
    </xf>
    <xf numFmtId="10" fontId="13" fillId="16" borderId="6" xfId="0" applyNumberFormat="1" applyFont="1" applyFill="1" applyBorder="1" applyAlignment="1">
      <alignment horizontal="right"/>
    </xf>
    <xf numFmtId="1" fontId="13" fillId="16" borderId="33" xfId="0" applyNumberFormat="1" applyFont="1" applyFill="1" applyBorder="1" applyAlignment="1" applyProtection="1">
      <alignment horizontal="right" vertical="top" wrapText="1"/>
      <protection hidden="1"/>
    </xf>
    <xf numFmtId="1" fontId="13" fillId="16" borderId="2" xfId="0" applyNumberFormat="1" applyFont="1" applyFill="1" applyBorder="1" applyAlignment="1" applyProtection="1">
      <alignment horizontal="right" vertical="top" wrapText="1"/>
      <protection hidden="1"/>
    </xf>
    <xf numFmtId="1" fontId="13" fillId="16" borderId="8" xfId="0" applyNumberFormat="1" applyFont="1" applyFill="1" applyBorder="1" applyAlignment="1" applyProtection="1">
      <alignment horizontal="right" vertical="top" wrapText="1"/>
      <protection hidden="1"/>
    </xf>
    <xf numFmtId="10" fontId="13" fillId="16" borderId="2" xfId="0" applyNumberFormat="1" applyFont="1" applyFill="1" applyBorder="1" applyAlignment="1">
      <alignment horizontal="right"/>
    </xf>
    <xf numFmtId="10" fontId="26" fillId="16" borderId="6" xfId="0" applyNumberFormat="1" applyFont="1" applyFill="1" applyBorder="1" applyAlignment="1">
      <alignment horizontal="right"/>
    </xf>
    <xf numFmtId="1" fontId="26" fillId="16" borderId="33" xfId="0" applyNumberFormat="1" applyFont="1" applyFill="1" applyBorder="1" applyAlignment="1" applyProtection="1">
      <alignment horizontal="right" vertical="top" wrapText="1"/>
      <protection hidden="1"/>
    </xf>
    <xf numFmtId="1" fontId="26" fillId="16" borderId="2" xfId="0" applyNumberFormat="1" applyFont="1" applyFill="1" applyBorder="1" applyAlignment="1" applyProtection="1">
      <alignment horizontal="right" vertical="top" wrapText="1"/>
      <protection hidden="1"/>
    </xf>
    <xf numFmtId="1" fontId="26" fillId="16" borderId="8" xfId="0" applyNumberFormat="1" applyFont="1" applyFill="1" applyBorder="1" applyAlignment="1" applyProtection="1">
      <alignment horizontal="right" vertical="top" wrapText="1"/>
      <protection hidden="1"/>
    </xf>
    <xf numFmtId="10" fontId="26" fillId="16" borderId="2" xfId="0" applyNumberFormat="1" applyFont="1" applyFill="1" applyBorder="1" applyAlignment="1">
      <alignment horizontal="right"/>
    </xf>
    <xf numFmtId="1" fontId="26" fillId="12" borderId="33" xfId="0" applyNumberFormat="1" applyFont="1" applyFill="1" applyBorder="1" applyAlignment="1" applyProtection="1">
      <alignment horizontal="right" vertical="top" wrapText="1"/>
      <protection hidden="1"/>
    </xf>
    <xf numFmtId="1" fontId="26" fillId="12" borderId="1" xfId="0" applyNumberFormat="1" applyFont="1" applyFill="1" applyBorder="1" applyAlignment="1" applyProtection="1">
      <alignment horizontal="right" vertical="top" wrapText="1"/>
      <protection hidden="1"/>
    </xf>
    <xf numFmtId="1" fontId="26" fillId="4" borderId="8" xfId="0" applyNumberFormat="1" applyFont="1" applyFill="1" applyBorder="1" applyAlignment="1" applyProtection="1">
      <alignment horizontal="right" vertical="top" wrapText="1"/>
      <protection hidden="1"/>
    </xf>
    <xf numFmtId="1" fontId="26" fillId="4" borderId="1" xfId="0" applyNumberFormat="1" applyFont="1" applyFill="1" applyBorder="1" applyAlignment="1" applyProtection="1">
      <alignment horizontal="right" vertical="top" wrapText="1"/>
      <protection hidden="1"/>
    </xf>
    <xf numFmtId="0" fontId="31" fillId="16" borderId="73" xfId="0" applyFont="1" applyFill="1" applyBorder="1" applyAlignment="1">
      <alignment horizontal="left" indent="1"/>
    </xf>
    <xf numFmtId="1" fontId="15" fillId="4" borderId="1" xfId="0" applyNumberFormat="1" applyFont="1" applyFill="1" applyBorder="1" applyAlignment="1">
      <alignment vertical="top" wrapText="1"/>
    </xf>
    <xf numFmtId="1" fontId="13" fillId="0" borderId="33" xfId="0" applyNumberFormat="1" applyFont="1" applyFill="1" applyBorder="1" applyAlignment="1">
      <alignment horizontal="right" vertical="center" wrapText="1"/>
    </xf>
    <xf numFmtId="1" fontId="13" fillId="0" borderId="8" xfId="0" applyNumberFormat="1" applyFont="1" applyFill="1" applyBorder="1" applyAlignment="1">
      <alignment horizontal="right" vertical="center" wrapText="1"/>
    </xf>
    <xf numFmtId="10" fontId="13" fillId="5" borderId="6" xfId="0" applyNumberFormat="1" applyFont="1" applyFill="1" applyBorder="1" applyAlignment="1">
      <alignment horizontal="right" vertical="top" wrapText="1"/>
    </xf>
    <xf numFmtId="10" fontId="13" fillId="5" borderId="2" xfId="0" applyNumberFormat="1" applyFont="1" applyFill="1" applyBorder="1" applyAlignment="1">
      <alignment horizontal="right" vertical="top" wrapText="1"/>
    </xf>
    <xf numFmtId="1" fontId="19" fillId="0" borderId="1" xfId="0" applyNumberFormat="1" applyFont="1" applyFill="1" applyBorder="1" applyAlignment="1">
      <alignment horizontal="right" vertical="center" wrapText="1"/>
    </xf>
    <xf numFmtId="1" fontId="26" fillId="34" borderId="1" xfId="0" applyNumberFormat="1" applyFont="1" applyFill="1" applyBorder="1" applyAlignment="1">
      <alignment horizontal="right"/>
    </xf>
    <xf numFmtId="10" fontId="26" fillId="34" borderId="6" xfId="0" applyNumberFormat="1" applyFont="1" applyFill="1" applyBorder="1" applyAlignment="1">
      <alignment horizontal="right"/>
    </xf>
    <xf numFmtId="1" fontId="26" fillId="34" borderId="2" xfId="0" applyNumberFormat="1" applyFont="1" applyFill="1" applyBorder="1" applyAlignment="1">
      <alignment horizontal="right"/>
    </xf>
    <xf numFmtId="10" fontId="26" fillId="34" borderId="2" xfId="0" applyNumberFormat="1" applyFont="1" applyFill="1" applyBorder="1" applyAlignment="1">
      <alignment horizontal="right"/>
    </xf>
    <xf numFmtId="1" fontId="15" fillId="40" borderId="1" xfId="0" applyNumberFormat="1" applyFont="1" applyFill="1" applyBorder="1" applyAlignment="1">
      <alignment horizontal="right" vertical="center" wrapText="1"/>
    </xf>
    <xf numFmtId="1" fontId="13" fillId="0" borderId="2" xfId="0" applyNumberFormat="1" applyFont="1" applyFill="1" applyBorder="1" applyAlignment="1">
      <alignment horizontal="right" vertical="center" wrapText="1"/>
    </xf>
    <xf numFmtId="10" fontId="15" fillId="16" borderId="2" xfId="0" applyNumberFormat="1" applyFont="1" applyFill="1" applyBorder="1" applyAlignment="1">
      <alignment horizontal="right"/>
    </xf>
    <xf numFmtId="1" fontId="15" fillId="0" borderId="2" xfId="0" applyNumberFormat="1" applyFont="1" applyFill="1" applyBorder="1" applyAlignment="1">
      <alignment horizontal="right" vertical="center" wrapText="1"/>
    </xf>
    <xf numFmtId="1" fontId="13" fillId="16" borderId="33" xfId="0" applyNumberFormat="1" applyFont="1" applyFill="1" applyBorder="1" applyAlignment="1">
      <alignment horizontal="right" vertical="center" wrapText="1"/>
    </xf>
    <xf numFmtId="1" fontId="13" fillId="16" borderId="2" xfId="0" applyNumberFormat="1" applyFont="1" applyFill="1" applyBorder="1" applyAlignment="1">
      <alignment horizontal="right" vertical="center" wrapText="1"/>
    </xf>
    <xf numFmtId="1" fontId="13" fillId="16" borderId="8" xfId="0" applyNumberFormat="1" applyFont="1" applyFill="1" applyBorder="1" applyAlignment="1">
      <alignment horizontal="right" vertical="center" wrapText="1"/>
    </xf>
    <xf numFmtId="1" fontId="26" fillId="40" borderId="1" xfId="0" applyNumberFormat="1" applyFont="1" applyFill="1" applyBorder="1" applyAlignment="1">
      <alignment horizontal="right" vertical="center" wrapText="1"/>
    </xf>
    <xf numFmtId="1" fontId="15" fillId="16" borderId="1" xfId="0" applyNumberFormat="1" applyFont="1" applyFill="1" applyBorder="1" applyAlignment="1">
      <alignment horizontal="right" vertical="center" wrapText="1"/>
    </xf>
    <xf numFmtId="1" fontId="26" fillId="16" borderId="33" xfId="0" applyNumberFormat="1" applyFont="1" applyFill="1" applyBorder="1" applyAlignment="1">
      <alignment horizontal="right" vertical="center" wrapText="1"/>
    </xf>
    <xf numFmtId="1" fontId="26" fillId="16" borderId="2" xfId="0" applyNumberFormat="1" applyFont="1" applyFill="1" applyBorder="1" applyAlignment="1">
      <alignment horizontal="right" vertical="center" wrapText="1"/>
    </xf>
    <xf numFmtId="1" fontId="26" fillId="16" borderId="8" xfId="0" applyNumberFormat="1" applyFont="1" applyFill="1" applyBorder="1" applyAlignment="1">
      <alignment horizontal="right" vertical="center" wrapText="1"/>
    </xf>
    <xf numFmtId="1" fontId="15" fillId="40" borderId="1" xfId="0" applyNumberFormat="1" applyFont="1" applyFill="1" applyBorder="1" applyAlignment="1">
      <alignment horizontal="right"/>
    </xf>
    <xf numFmtId="1" fontId="15" fillId="4" borderId="33" xfId="0" applyNumberFormat="1" applyFont="1" applyFill="1" applyBorder="1" applyAlignment="1">
      <alignment horizontal="right" vertical="center" wrapText="1"/>
    </xf>
    <xf numFmtId="1" fontId="15" fillId="4" borderId="1" xfId="0" applyNumberFormat="1" applyFont="1" applyFill="1" applyBorder="1" applyAlignment="1">
      <alignment horizontal="right" vertical="center" wrapText="1"/>
    </xf>
    <xf numFmtId="1" fontId="15" fillId="4" borderId="2" xfId="0" applyNumberFormat="1" applyFont="1" applyFill="1" applyBorder="1" applyAlignment="1">
      <alignment horizontal="right" vertical="center" wrapText="1"/>
    </xf>
    <xf numFmtId="1" fontId="15" fillId="4" borderId="8" xfId="0" applyNumberFormat="1" applyFont="1" applyFill="1" applyBorder="1" applyAlignment="1">
      <alignment horizontal="right" vertical="center" wrapText="1"/>
    </xf>
    <xf numFmtId="1" fontId="15" fillId="0" borderId="33" xfId="0" applyNumberFormat="1" applyFont="1" applyBorder="1" applyAlignment="1">
      <alignment horizontal="right" vertical="center" wrapText="1"/>
    </xf>
    <xf numFmtId="1" fontId="20" fillId="19" borderId="1" xfId="0" applyNumberFormat="1" applyFont="1" applyFill="1" applyBorder="1" applyAlignment="1">
      <alignment horizontal="right" vertical="center" wrapText="1"/>
    </xf>
    <xf numFmtId="1" fontId="16" fillId="0" borderId="1" xfId="0" applyNumberFormat="1" applyFont="1" applyFill="1" applyBorder="1" applyAlignment="1">
      <alignment horizontal="right"/>
    </xf>
    <xf numFmtId="1" fontId="15" fillId="0" borderId="4" xfId="0" applyNumberFormat="1" applyFont="1" applyFill="1" applyBorder="1" applyAlignment="1">
      <alignment horizontal="right" vertical="center" wrapText="1"/>
    </xf>
    <xf numFmtId="1" fontId="15" fillId="0" borderId="49" xfId="0" applyNumberFormat="1" applyFont="1" applyFill="1" applyBorder="1" applyAlignment="1">
      <alignment horizontal="right" vertical="center"/>
    </xf>
    <xf numFmtId="1" fontId="15" fillId="0" borderId="50" xfId="0" applyNumberFormat="1" applyFont="1" applyFill="1" applyBorder="1" applyAlignment="1">
      <alignment horizontal="right" vertical="center"/>
    </xf>
    <xf numFmtId="1" fontId="15" fillId="0" borderId="3" xfId="0" applyNumberFormat="1" applyFont="1" applyFill="1" applyBorder="1" applyAlignment="1">
      <alignment horizontal="right"/>
    </xf>
    <xf numFmtId="1" fontId="15" fillId="0" borderId="17" xfId="0" applyNumberFormat="1" applyFont="1" applyFill="1" applyBorder="1" applyAlignment="1">
      <alignment horizontal="right" vertical="center"/>
    </xf>
    <xf numFmtId="1" fontId="15" fillId="0" borderId="50" xfId="0" applyNumberFormat="1" applyFont="1" applyFill="1" applyBorder="1" applyAlignment="1">
      <alignment horizontal="right"/>
    </xf>
    <xf numFmtId="1" fontId="15" fillId="0" borderId="50" xfId="0" applyNumberFormat="1" applyFont="1" applyFill="1" applyBorder="1" applyAlignment="1">
      <alignment horizontal="right" vertical="center" wrapText="1"/>
    </xf>
    <xf numFmtId="10" fontId="15" fillId="0" borderId="50" xfId="0" applyNumberFormat="1" applyFont="1" applyFill="1" applyBorder="1" applyAlignment="1">
      <alignment horizontal="right"/>
    </xf>
    <xf numFmtId="10" fontId="15" fillId="0" borderId="3" xfId="0" applyNumberFormat="1" applyFont="1" applyFill="1" applyBorder="1" applyAlignment="1">
      <alignment horizontal="right"/>
    </xf>
    <xf numFmtId="1" fontId="15" fillId="0" borderId="70" xfId="0" applyNumberFormat="1" applyFont="1" applyFill="1" applyBorder="1" applyAlignment="1">
      <alignment horizontal="right" vertical="center"/>
    </xf>
    <xf numFmtId="1" fontId="15" fillId="0" borderId="70" xfId="0" applyNumberFormat="1" applyFont="1" applyFill="1" applyBorder="1" applyAlignment="1">
      <alignment horizontal="right"/>
    </xf>
    <xf numFmtId="1" fontId="15" fillId="0" borderId="70" xfId="0" applyNumberFormat="1" applyFont="1" applyFill="1" applyBorder="1" applyAlignment="1">
      <alignment horizontal="right" vertical="center" wrapText="1"/>
    </xf>
    <xf numFmtId="10" fontId="15" fillId="0" borderId="70" xfId="0" applyNumberFormat="1" applyFont="1" applyFill="1" applyBorder="1" applyAlignment="1">
      <alignment horizontal="right"/>
    </xf>
    <xf numFmtId="1" fontId="15" fillId="0" borderId="0" xfId="0" applyNumberFormat="1" applyFont="1" applyFill="1" applyBorder="1" applyAlignment="1">
      <alignment horizontal="right" vertical="center"/>
    </xf>
    <xf numFmtId="1" fontId="15" fillId="0" borderId="0" xfId="0" applyNumberFormat="1" applyFont="1" applyFill="1" applyBorder="1" applyAlignment="1">
      <alignment horizontal="right"/>
    </xf>
    <xf numFmtId="1" fontId="15" fillId="0" borderId="0" xfId="0" applyNumberFormat="1" applyFont="1" applyFill="1" applyBorder="1" applyAlignment="1">
      <alignment horizontal="right" vertical="center" wrapText="1"/>
    </xf>
    <xf numFmtId="10" fontId="15" fillId="0" borderId="0" xfId="0" applyNumberFormat="1" applyFont="1" applyFill="1" applyBorder="1" applyAlignment="1">
      <alignment horizontal="right"/>
    </xf>
    <xf numFmtId="0" fontId="16" fillId="0" borderId="70" xfId="0" applyFont="1" applyFill="1" applyBorder="1" applyAlignment="1">
      <alignment horizontal="left" vertical="center"/>
    </xf>
    <xf numFmtId="2" fontId="13" fillId="0" borderId="0" xfId="0" applyNumberFormat="1" applyFont="1" applyFill="1" applyBorder="1" applyAlignment="1">
      <alignment horizontal="right" vertical="top" wrapText="1"/>
    </xf>
    <xf numFmtId="10" fontId="13" fillId="0" borderId="0" xfId="0" applyNumberFormat="1" applyFont="1" applyFill="1" applyBorder="1" applyAlignment="1">
      <alignment horizontal="right"/>
    </xf>
    <xf numFmtId="10" fontId="13" fillId="0" borderId="0" xfId="0" applyNumberFormat="1" applyFont="1" applyFill="1" applyBorder="1" applyAlignment="1">
      <alignment horizontal="right" vertical="top" wrapText="1"/>
    </xf>
    <xf numFmtId="10" fontId="13" fillId="0" borderId="78" xfId="0" applyNumberFormat="1" applyFont="1" applyFill="1" applyBorder="1" applyAlignment="1">
      <alignment horizontal="right" vertical="top" wrapText="1"/>
    </xf>
    <xf numFmtId="2" fontId="34" fillId="11" borderId="0" xfId="0" applyNumberFormat="1" applyFont="1" applyFill="1" applyBorder="1" applyAlignment="1">
      <alignment horizontal="left" vertical="top"/>
    </xf>
    <xf numFmtId="1" fontId="13" fillId="3" borderId="0" xfId="0" applyNumberFormat="1" applyFont="1" applyFill="1" applyBorder="1" applyAlignment="1">
      <alignment horizontal="right" vertical="top" wrapText="1"/>
    </xf>
    <xf numFmtId="2" fontId="13" fillId="3" borderId="0" xfId="0" applyNumberFormat="1" applyFont="1" applyFill="1" applyBorder="1" applyAlignment="1">
      <alignment horizontal="right" vertical="top" wrapText="1"/>
    </xf>
    <xf numFmtId="1" fontId="13" fillId="3" borderId="0" xfId="0" applyNumberFormat="1" applyFont="1" applyFill="1" applyBorder="1" applyAlignment="1">
      <alignment horizontal="left" vertical="top" wrapText="1"/>
    </xf>
    <xf numFmtId="2" fontId="13" fillId="3" borderId="0" xfId="0" applyNumberFormat="1" applyFont="1" applyFill="1" applyBorder="1" applyAlignment="1">
      <alignment horizontal="left" vertical="top" wrapText="1"/>
    </xf>
    <xf numFmtId="2" fontId="15" fillId="3" borderId="0" xfId="0" applyNumberFormat="1" applyFont="1" applyFill="1" applyBorder="1" applyAlignment="1">
      <alignment horizontal="right" vertical="top" wrapText="1"/>
    </xf>
    <xf numFmtId="0" fontId="34" fillId="11" borderId="0" xfId="0" applyFont="1" applyFill="1" applyAlignment="1">
      <alignment vertical="center"/>
    </xf>
    <xf numFmtId="1" fontId="15" fillId="11" borderId="1" xfId="0" applyNumberFormat="1" applyFont="1" applyFill="1" applyBorder="1" applyAlignment="1" applyProtection="1">
      <alignment horizontal="right" vertical="top" wrapText="1"/>
      <protection hidden="1"/>
    </xf>
    <xf numFmtId="1" fontId="15" fillId="11" borderId="1" xfId="0" applyNumberFormat="1" applyFont="1" applyFill="1" applyBorder="1" applyAlignment="1">
      <alignment horizontal="right" vertical="center" wrapText="1"/>
    </xf>
    <xf numFmtId="1" fontId="15" fillId="11" borderId="4" xfId="0" applyNumberFormat="1" applyFont="1" applyFill="1" applyBorder="1" applyAlignment="1">
      <alignment horizontal="right" vertical="center"/>
    </xf>
    <xf numFmtId="0" fontId="13" fillId="12" borderId="1" xfId="0" applyFont="1" applyFill="1" applyBorder="1" applyAlignment="1" applyProtection="1">
      <alignment horizontal="left" vertical="center" wrapText="1"/>
      <protection hidden="1"/>
    </xf>
    <xf numFmtId="0" fontId="13" fillId="12" borderId="6" xfId="0" applyFont="1" applyFill="1" applyBorder="1" applyAlignment="1" applyProtection="1">
      <alignment horizontal="center" vertical="center" wrapText="1"/>
      <protection hidden="1"/>
    </xf>
    <xf numFmtId="0" fontId="13" fillId="12" borderId="7" xfId="0" applyFont="1" applyFill="1" applyBorder="1" applyAlignment="1" applyProtection="1">
      <alignment horizontal="center" vertical="center" wrapText="1"/>
      <protection hidden="1"/>
    </xf>
    <xf numFmtId="0" fontId="13" fillId="12" borderId="8" xfId="0" applyFont="1" applyFill="1" applyBorder="1" applyAlignment="1" applyProtection="1">
      <alignment horizontal="center" vertical="center" wrapText="1"/>
      <protection hidden="1"/>
    </xf>
    <xf numFmtId="0" fontId="13" fillId="16" borderId="6" xfId="0" applyFont="1" applyFill="1" applyBorder="1" applyAlignment="1" applyProtection="1">
      <alignment horizontal="center" vertical="center" wrapText="1"/>
      <protection hidden="1"/>
    </xf>
    <xf numFmtId="0" fontId="13" fillId="16" borderId="7" xfId="0" applyFont="1" applyFill="1" applyBorder="1" applyAlignment="1" applyProtection="1">
      <alignment horizontal="center" vertical="center" wrapText="1"/>
      <protection hidden="1"/>
    </xf>
    <xf numFmtId="0" fontId="13" fillId="16" borderId="8" xfId="0" applyFont="1" applyFill="1" applyBorder="1" applyAlignment="1" applyProtection="1">
      <alignment horizontal="center" vertical="center" wrapText="1"/>
      <protection hidden="1"/>
    </xf>
    <xf numFmtId="0" fontId="13" fillId="2" borderId="8" xfId="0" applyFont="1" applyFill="1" applyBorder="1" applyAlignment="1" applyProtection="1">
      <alignment horizontal="center" vertical="center" wrapText="1"/>
      <protection hidden="1"/>
    </xf>
    <xf numFmtId="0" fontId="15" fillId="0" borderId="1" xfId="0" applyFont="1" applyBorder="1" applyAlignment="1" applyProtection="1">
      <alignment horizontal="center" vertical="center" wrapText="1"/>
      <protection hidden="1"/>
    </xf>
    <xf numFmtId="0" fontId="13" fillId="2" borderId="1" xfId="0" applyFont="1" applyFill="1" applyBorder="1" applyAlignment="1" applyProtection="1">
      <alignment horizontal="center" vertical="center" wrapText="1"/>
      <protection hidden="1"/>
    </xf>
    <xf numFmtId="2" fontId="13" fillId="12" borderId="60" xfId="0" applyNumberFormat="1" applyFont="1" applyFill="1" applyBorder="1" applyAlignment="1" applyProtection="1">
      <alignment horizontal="center" vertical="center" wrapText="1"/>
      <protection hidden="1"/>
    </xf>
    <xf numFmtId="2" fontId="13" fillId="12" borderId="70" xfId="0" applyNumberFormat="1" applyFont="1" applyFill="1" applyBorder="1" applyAlignment="1" applyProtection="1">
      <alignment horizontal="center" vertical="center" wrapText="1"/>
      <protection hidden="1"/>
    </xf>
    <xf numFmtId="2" fontId="13" fillId="12" borderId="53" xfId="0" applyNumberFormat="1" applyFont="1" applyFill="1" applyBorder="1" applyAlignment="1" applyProtection="1">
      <alignment horizontal="center" vertical="center" wrapText="1"/>
      <protection hidden="1"/>
    </xf>
    <xf numFmtId="2" fontId="13" fillId="12" borderId="41" xfId="0" applyNumberFormat="1" applyFont="1" applyFill="1" applyBorder="1" applyAlignment="1" applyProtection="1">
      <alignment horizontal="center" vertical="center" wrapText="1"/>
      <protection hidden="1"/>
    </xf>
    <xf numFmtId="2" fontId="13" fillId="12" borderId="74" xfId="0" applyNumberFormat="1" applyFont="1" applyFill="1" applyBorder="1" applyAlignment="1" applyProtection="1">
      <alignment horizontal="center" vertical="center" wrapText="1"/>
      <protection hidden="1"/>
    </xf>
    <xf numFmtId="2" fontId="13" fillId="12" borderId="55" xfId="0" applyNumberFormat="1" applyFont="1" applyFill="1" applyBorder="1" applyAlignment="1" applyProtection="1">
      <alignment horizontal="center" vertical="center" wrapText="1"/>
      <protection hidden="1"/>
    </xf>
    <xf numFmtId="0" fontId="13" fillId="14" borderId="1" xfId="0" applyFont="1" applyFill="1" applyBorder="1" applyAlignment="1" applyProtection="1">
      <alignment horizontal="center" vertical="center" wrapText="1"/>
      <protection hidden="1"/>
    </xf>
    <xf numFmtId="0" fontId="15" fillId="14" borderId="1" xfId="0" applyFont="1" applyFill="1" applyBorder="1" applyAlignment="1" applyProtection="1">
      <alignment horizontal="center" vertical="center" wrapText="1"/>
      <protection hidden="1"/>
    </xf>
    <xf numFmtId="0" fontId="13" fillId="38" borderId="6" xfId="0" applyFont="1" applyFill="1" applyBorder="1" applyAlignment="1" applyProtection="1">
      <alignment horizontal="center" vertical="center" wrapText="1"/>
      <protection hidden="1"/>
    </xf>
    <xf numFmtId="0" fontId="13" fillId="38" borderId="7" xfId="0" applyFont="1" applyFill="1" applyBorder="1" applyAlignment="1" applyProtection="1">
      <alignment horizontal="center" vertical="center" wrapText="1"/>
      <protection hidden="1"/>
    </xf>
    <xf numFmtId="0" fontId="13" fillId="38" borderId="8" xfId="0" applyFont="1" applyFill="1" applyBorder="1" applyAlignment="1" applyProtection="1">
      <alignment horizontal="center" vertical="center" wrapText="1"/>
      <protection hidden="1"/>
    </xf>
    <xf numFmtId="1" fontId="13" fillId="11" borderId="60" xfId="0" applyNumberFormat="1" applyFont="1" applyFill="1" applyBorder="1" applyAlignment="1" applyProtection="1">
      <alignment horizontal="center" vertical="center" wrapText="1"/>
      <protection hidden="1"/>
    </xf>
    <xf numFmtId="1" fontId="13" fillId="11" borderId="70" xfId="0" applyNumberFormat="1" applyFont="1" applyFill="1" applyBorder="1" applyAlignment="1" applyProtection="1">
      <alignment horizontal="center" vertical="center" wrapText="1"/>
      <protection hidden="1"/>
    </xf>
    <xf numFmtId="1" fontId="13" fillId="11" borderId="53" xfId="0" applyNumberFormat="1" applyFont="1" applyFill="1" applyBorder="1" applyAlignment="1" applyProtection="1">
      <alignment horizontal="center" vertical="center" wrapText="1"/>
      <protection hidden="1"/>
    </xf>
    <xf numFmtId="1" fontId="13" fillId="11" borderId="41" xfId="0" applyNumberFormat="1" applyFont="1" applyFill="1" applyBorder="1" applyAlignment="1" applyProtection="1">
      <alignment horizontal="center" vertical="center" wrapText="1"/>
      <protection hidden="1"/>
    </xf>
    <xf numFmtId="1" fontId="13" fillId="11" borderId="74" xfId="0" applyNumberFormat="1" applyFont="1" applyFill="1" applyBorder="1" applyAlignment="1" applyProtection="1">
      <alignment horizontal="center" vertical="center" wrapText="1"/>
      <protection hidden="1"/>
    </xf>
    <xf numFmtId="1" fontId="13" fillId="11" borderId="55" xfId="0" applyNumberFormat="1" applyFont="1" applyFill="1" applyBorder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0" fontId="13" fillId="12" borderId="1" xfId="0" applyFont="1" applyFill="1" applyBorder="1" applyAlignment="1" applyProtection="1">
      <alignment horizontal="center" vertical="center" wrapText="1"/>
      <protection hidden="1"/>
    </xf>
    <xf numFmtId="0" fontId="13" fillId="11" borderId="1" xfId="0" applyFont="1" applyFill="1" applyBorder="1" applyAlignment="1" applyProtection="1">
      <alignment horizontal="center" vertical="center" wrapText="1"/>
      <protection hidden="1"/>
    </xf>
    <xf numFmtId="1" fontId="13" fillId="2" borderId="33" xfId="0" applyNumberFormat="1" applyFont="1" applyFill="1" applyBorder="1" applyAlignment="1" applyProtection="1">
      <alignment horizontal="center" vertical="center" wrapText="1"/>
      <protection hidden="1"/>
    </xf>
    <xf numFmtId="1" fontId="13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13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13" fillId="2" borderId="2" xfId="0" applyFont="1" applyFill="1" applyBorder="1" applyAlignment="1" applyProtection="1">
      <alignment horizontal="center" vertical="center" wrapText="1"/>
      <protection hidden="1"/>
    </xf>
    <xf numFmtId="0" fontId="13" fillId="2" borderId="33" xfId="0" applyFont="1" applyFill="1" applyBorder="1" applyAlignment="1" applyProtection="1">
      <alignment horizontal="center" vertical="center" wrapText="1"/>
      <protection hidden="1"/>
    </xf>
    <xf numFmtId="2" fontId="13" fillId="2" borderId="33" xfId="0" applyNumberFormat="1" applyFont="1" applyFill="1" applyBorder="1" applyAlignment="1" applyProtection="1">
      <alignment horizontal="center" vertical="center" wrapText="1"/>
      <protection hidden="1"/>
    </xf>
    <xf numFmtId="2" fontId="13" fillId="2" borderId="1" xfId="0" applyNumberFormat="1" applyFont="1" applyFill="1" applyBorder="1" applyAlignment="1" applyProtection="1">
      <alignment horizontal="center" vertical="center" wrapText="1"/>
      <protection hidden="1"/>
    </xf>
    <xf numFmtId="2" fontId="13" fillId="2" borderId="2" xfId="0" applyNumberFormat="1" applyFont="1" applyFill="1" applyBorder="1" applyAlignment="1" applyProtection="1">
      <alignment horizontal="center" vertical="center" wrapText="1"/>
      <protection hidden="1"/>
    </xf>
    <xf numFmtId="2" fontId="13" fillId="2" borderId="8" xfId="0" applyNumberFormat="1" applyFont="1" applyFill="1" applyBorder="1" applyAlignment="1" applyProtection="1">
      <alignment horizontal="center" vertical="center" wrapText="1"/>
      <protection hidden="1"/>
    </xf>
    <xf numFmtId="0" fontId="13" fillId="12" borderId="4" xfId="0" applyFont="1" applyFill="1" applyBorder="1" applyAlignment="1">
      <alignment horizontal="left" vertical="center" wrapText="1"/>
    </xf>
    <xf numFmtId="0" fontId="13" fillId="12" borderId="42" xfId="0" applyFont="1" applyFill="1" applyBorder="1" applyAlignment="1">
      <alignment horizontal="left" vertical="center" wrapText="1"/>
    </xf>
    <xf numFmtId="0" fontId="13" fillId="12" borderId="5" xfId="0" applyFont="1" applyFill="1" applyBorder="1" applyAlignment="1">
      <alignment horizontal="left" vertical="center" wrapText="1"/>
    </xf>
    <xf numFmtId="11" fontId="13" fillId="41" borderId="60" xfId="0" applyNumberFormat="1" applyFont="1" applyFill="1" applyBorder="1" applyAlignment="1">
      <alignment horizontal="center" vertical="center" wrapText="1"/>
    </xf>
    <xf numFmtId="11" fontId="13" fillId="41" borderId="70" xfId="0" applyNumberFormat="1" applyFont="1" applyFill="1" applyBorder="1" applyAlignment="1">
      <alignment horizontal="center" vertical="center" wrapText="1"/>
    </xf>
    <xf numFmtId="11" fontId="13" fillId="41" borderId="53" xfId="0" applyNumberFormat="1" applyFont="1" applyFill="1" applyBorder="1" applyAlignment="1">
      <alignment horizontal="center" vertical="center" wrapText="1"/>
    </xf>
    <xf numFmtId="11" fontId="13" fillId="41" borderId="41" xfId="0" applyNumberFormat="1" applyFont="1" applyFill="1" applyBorder="1" applyAlignment="1">
      <alignment horizontal="center" vertical="center" wrapText="1"/>
    </xf>
    <xf numFmtId="11" fontId="13" fillId="41" borderId="74" xfId="0" applyNumberFormat="1" applyFont="1" applyFill="1" applyBorder="1" applyAlignment="1">
      <alignment horizontal="center" vertical="center" wrapText="1"/>
    </xf>
    <xf numFmtId="11" fontId="13" fillId="41" borderId="55" xfId="0" applyNumberFormat="1" applyFont="1" applyFill="1" applyBorder="1" applyAlignment="1">
      <alignment horizontal="center" vertical="center" wrapText="1"/>
    </xf>
    <xf numFmtId="11" fontId="13" fillId="12" borderId="60" xfId="0" applyNumberFormat="1" applyFont="1" applyFill="1" applyBorder="1" applyAlignment="1">
      <alignment horizontal="center" vertical="center" wrapText="1"/>
    </xf>
    <xf numFmtId="11" fontId="13" fillId="12" borderId="70" xfId="0" applyNumberFormat="1" applyFont="1" applyFill="1" applyBorder="1" applyAlignment="1">
      <alignment horizontal="center" vertical="center" wrapText="1"/>
    </xf>
    <xf numFmtId="11" fontId="13" fillId="12" borderId="53" xfId="0" applyNumberFormat="1" applyFont="1" applyFill="1" applyBorder="1" applyAlignment="1">
      <alignment horizontal="center" vertical="center" wrapText="1"/>
    </xf>
    <xf numFmtId="11" fontId="13" fillId="12" borderId="41" xfId="0" applyNumberFormat="1" applyFont="1" applyFill="1" applyBorder="1" applyAlignment="1">
      <alignment horizontal="center" vertical="center" wrapText="1"/>
    </xf>
    <xf numFmtId="11" fontId="13" fillId="12" borderId="74" xfId="0" applyNumberFormat="1" applyFont="1" applyFill="1" applyBorder="1" applyAlignment="1">
      <alignment horizontal="center" vertical="center" wrapText="1"/>
    </xf>
    <xf numFmtId="11" fontId="13" fillId="12" borderId="55" xfId="0" applyNumberFormat="1" applyFont="1" applyFill="1" applyBorder="1" applyAlignment="1">
      <alignment horizontal="center" vertical="center" wrapText="1"/>
    </xf>
    <xf numFmtId="11" fontId="13" fillId="12" borderId="7" xfId="0" applyNumberFormat="1" applyFont="1" applyFill="1" applyBorder="1" applyAlignment="1">
      <alignment horizontal="center" vertical="center" wrapText="1"/>
    </xf>
    <xf numFmtId="11" fontId="13" fillId="12" borderId="11" xfId="0" applyNumberFormat="1" applyFont="1" applyFill="1" applyBorder="1" applyAlignment="1">
      <alignment horizontal="center" vertical="center" wrapText="1"/>
    </xf>
    <xf numFmtId="11" fontId="13" fillId="12" borderId="8" xfId="0" applyNumberFormat="1" applyFont="1" applyFill="1" applyBorder="1" applyAlignment="1">
      <alignment horizontal="center" vertical="center" wrapText="1"/>
    </xf>
    <xf numFmtId="11" fontId="13" fillId="12" borderId="1" xfId="0" applyNumberFormat="1" applyFont="1" applyFill="1" applyBorder="1" applyAlignment="1">
      <alignment horizontal="center" vertical="center" wrapText="1"/>
    </xf>
    <xf numFmtId="11" fontId="13" fillId="12" borderId="2" xfId="0" applyNumberFormat="1" applyFont="1" applyFill="1" applyBorder="1" applyAlignment="1">
      <alignment horizontal="center" vertical="center" wrapText="1"/>
    </xf>
    <xf numFmtId="11" fontId="13" fillId="12" borderId="6" xfId="0" applyNumberFormat="1" applyFont="1" applyFill="1" applyBorder="1" applyAlignment="1">
      <alignment horizontal="center" vertical="center" wrapText="1"/>
    </xf>
    <xf numFmtId="11" fontId="13" fillId="11" borderId="6" xfId="0" applyNumberFormat="1" applyFont="1" applyFill="1" applyBorder="1" applyAlignment="1">
      <alignment horizontal="center" vertical="center" wrapText="1"/>
    </xf>
    <xf numFmtId="11" fontId="13" fillId="11" borderId="8" xfId="0" applyNumberFormat="1" applyFont="1" applyFill="1" applyBorder="1" applyAlignment="1">
      <alignment horizontal="center" vertical="center" wrapText="1"/>
    </xf>
    <xf numFmtId="0" fontId="13" fillId="12" borderId="6" xfId="0" applyFont="1" applyFill="1" applyBorder="1" applyAlignment="1">
      <alignment horizontal="center" vertical="center" wrapText="1"/>
    </xf>
    <xf numFmtId="0" fontId="13" fillId="12" borderId="7" xfId="0" applyFont="1" applyFill="1" applyBorder="1" applyAlignment="1">
      <alignment horizontal="center" vertical="center" wrapText="1"/>
    </xf>
    <xf numFmtId="0" fontId="13" fillId="12" borderId="8" xfId="0" applyFont="1" applyFill="1" applyBorder="1" applyAlignment="1">
      <alignment horizontal="center" vertical="center" wrapText="1"/>
    </xf>
    <xf numFmtId="2" fontId="13" fillId="12" borderId="4" xfId="0" applyNumberFormat="1" applyFont="1" applyFill="1" applyBorder="1" applyAlignment="1">
      <alignment horizontal="left" vertical="center" wrapText="1"/>
    </xf>
    <xf numFmtId="2" fontId="13" fillId="12" borderId="42" xfId="0" applyNumberFormat="1" applyFont="1" applyFill="1" applyBorder="1" applyAlignment="1">
      <alignment horizontal="left" vertical="center" wrapText="1"/>
    </xf>
    <xf numFmtId="2" fontId="13" fillId="12" borderId="5" xfId="0" applyNumberFormat="1" applyFont="1" applyFill="1" applyBorder="1" applyAlignment="1">
      <alignment horizontal="left" vertical="center" wrapText="1"/>
    </xf>
    <xf numFmtId="2" fontId="13" fillId="12" borderId="1" xfId="0" applyNumberFormat="1" applyFont="1" applyFill="1" applyBorder="1" applyAlignment="1">
      <alignment horizontal="left" vertical="center" wrapText="1"/>
    </xf>
    <xf numFmtId="0" fontId="14" fillId="12" borderId="1" xfId="0" applyFont="1" applyFill="1" applyBorder="1" applyAlignment="1">
      <alignment horizontal="left" vertical="center" wrapText="1"/>
    </xf>
    <xf numFmtId="0" fontId="14" fillId="12" borderId="6" xfId="0" applyFont="1" applyFill="1" applyBorder="1" applyAlignment="1">
      <alignment horizontal="left" vertical="center" wrapText="1"/>
    </xf>
    <xf numFmtId="2" fontId="13" fillId="12" borderId="76" xfId="0" applyNumberFormat="1" applyFont="1" applyFill="1" applyBorder="1" applyAlignment="1">
      <alignment horizontal="left" vertical="center" wrapText="1"/>
    </xf>
    <xf numFmtId="0" fontId="14" fillId="12" borderId="77" xfId="0" applyFont="1" applyFill="1" applyBorder="1" applyAlignment="1">
      <alignment horizontal="left" vertical="center" wrapText="1"/>
    </xf>
    <xf numFmtId="0" fontId="14" fillId="12" borderId="35" xfId="0" applyFont="1" applyFill="1" applyBorder="1" applyAlignment="1">
      <alignment horizontal="left" vertical="center" wrapText="1"/>
    </xf>
    <xf numFmtId="0" fontId="14" fillId="12" borderId="36" xfId="0" applyFont="1" applyFill="1" applyBorder="1" applyAlignment="1">
      <alignment horizontal="left" vertical="center" wrapText="1"/>
    </xf>
    <xf numFmtId="2" fontId="13" fillId="12" borderId="8" xfId="0" applyNumberFormat="1" applyFont="1" applyFill="1" applyBorder="1" applyAlignment="1">
      <alignment horizontal="center" wrapText="1"/>
    </xf>
    <xf numFmtId="0" fontId="14" fillId="12" borderId="1" xfId="0" applyFont="1" applyFill="1" applyBorder="1" applyAlignment="1">
      <alignment horizontal="center" wrapText="1"/>
    </xf>
    <xf numFmtId="0" fontId="14" fillId="12" borderId="2" xfId="0" applyFont="1" applyFill="1" applyBorder="1" applyAlignment="1">
      <alignment horizontal="center" wrapText="1"/>
    </xf>
    <xf numFmtId="2" fontId="13" fillId="12" borderId="33" xfId="0" applyNumberFormat="1" applyFont="1" applyFill="1" applyBorder="1" applyAlignment="1">
      <alignment horizontal="center" wrapText="1"/>
    </xf>
    <xf numFmtId="1" fontId="13" fillId="12" borderId="1" xfId="0" applyNumberFormat="1" applyFont="1" applyFill="1" applyBorder="1" applyAlignment="1">
      <alignment horizontal="center" vertical="center" wrapText="1"/>
    </xf>
    <xf numFmtId="1" fontId="14" fillId="12" borderId="1" xfId="0" applyNumberFormat="1" applyFont="1" applyFill="1" applyBorder="1" applyAlignment="1">
      <alignment horizontal="center" vertical="center" wrapText="1"/>
    </xf>
    <xf numFmtId="1" fontId="17" fillId="12" borderId="6" xfId="0" applyNumberFormat="1" applyFont="1" applyFill="1" applyBorder="1" applyAlignment="1">
      <alignment horizontal="center" vertical="center" wrapText="1"/>
    </xf>
    <xf numFmtId="1" fontId="17" fillId="12" borderId="7" xfId="0" applyNumberFormat="1" applyFont="1" applyFill="1" applyBorder="1" applyAlignment="1">
      <alignment horizontal="center" vertical="center" wrapText="1"/>
    </xf>
    <xf numFmtId="1" fontId="17" fillId="12" borderId="8" xfId="0" applyNumberFormat="1" applyFont="1" applyFill="1" applyBorder="1" applyAlignment="1">
      <alignment horizontal="center" vertical="center" wrapText="1"/>
    </xf>
    <xf numFmtId="2" fontId="13" fillId="12" borderId="1" xfId="0" applyNumberFormat="1" applyFont="1" applyFill="1" applyBorder="1" applyAlignment="1">
      <alignment horizontal="center" vertical="center" wrapText="1"/>
    </xf>
    <xf numFmtId="0" fontId="14" fillId="12" borderId="1" xfId="0" applyFont="1" applyFill="1" applyBorder="1" applyAlignment="1">
      <alignment horizontal="center" vertical="center" wrapText="1"/>
    </xf>
    <xf numFmtId="0" fontId="14" fillId="12" borderId="2" xfId="0" applyFont="1" applyFill="1" applyBorder="1" applyAlignment="1">
      <alignment horizontal="center" vertical="center" wrapText="1"/>
    </xf>
    <xf numFmtId="1" fontId="13" fillId="12" borderId="33" xfId="0" applyNumberFormat="1" applyFont="1" applyFill="1" applyBorder="1" applyAlignment="1">
      <alignment horizontal="center" wrapText="1"/>
    </xf>
    <xf numFmtId="1" fontId="14" fillId="12" borderId="1" xfId="0" applyNumberFormat="1" applyFont="1" applyFill="1" applyBorder="1" applyAlignment="1">
      <alignment horizontal="center" wrapText="1"/>
    </xf>
    <xf numFmtId="1" fontId="14" fillId="12" borderId="68" xfId="0" applyNumberFormat="1" applyFont="1" applyFill="1" applyBorder="1" applyAlignment="1">
      <alignment horizontal="center" wrapText="1"/>
    </xf>
    <xf numFmtId="2" fontId="13" fillId="12" borderId="7" xfId="0" applyNumberFormat="1" applyFont="1" applyFill="1" applyBorder="1" applyAlignment="1">
      <alignment horizontal="center" wrapText="1"/>
    </xf>
    <xf numFmtId="1" fontId="13" fillId="12" borderId="1" xfId="0" applyNumberFormat="1" applyFont="1" applyFill="1" applyBorder="1" applyAlignment="1">
      <alignment horizontal="center" wrapText="1"/>
    </xf>
    <xf numFmtId="1" fontId="13" fillId="15" borderId="1" xfId="0" applyNumberFormat="1" applyFont="1" applyFill="1" applyBorder="1" applyAlignment="1">
      <alignment horizontal="center" vertical="center" wrapText="1"/>
    </xf>
    <xf numFmtId="1" fontId="14" fillId="15" borderId="1" xfId="0" applyNumberFormat="1" applyFont="1" applyFill="1" applyBorder="1" applyAlignment="1">
      <alignment horizontal="center" vertical="center" wrapText="1"/>
    </xf>
    <xf numFmtId="1" fontId="13" fillId="11" borderId="1" xfId="0" applyNumberFormat="1" applyFont="1" applyFill="1" applyBorder="1" applyAlignment="1">
      <alignment horizontal="center" vertical="center" wrapText="1"/>
    </xf>
    <xf numFmtId="1" fontId="14" fillId="11" borderId="1" xfId="0" applyNumberFormat="1" applyFont="1" applyFill="1" applyBorder="1" applyAlignment="1">
      <alignment horizontal="center" vertical="center" wrapText="1"/>
    </xf>
    <xf numFmtId="0" fontId="14" fillId="12" borderId="6" xfId="0" applyFont="1" applyFill="1" applyBorder="1" applyAlignment="1">
      <alignment horizontal="center" vertical="center" wrapText="1"/>
    </xf>
    <xf numFmtId="1" fontId="13" fillId="15" borderId="38" xfId="0" applyNumberFormat="1" applyFont="1" applyFill="1" applyBorder="1" applyAlignment="1">
      <alignment horizontal="center" vertical="center" wrapText="1"/>
    </xf>
    <xf numFmtId="1" fontId="14" fillId="15" borderId="35" xfId="0" applyNumberFormat="1" applyFont="1" applyFill="1" applyBorder="1" applyAlignment="1">
      <alignment horizontal="center" vertical="center" wrapText="1"/>
    </xf>
    <xf numFmtId="1" fontId="14" fillId="15" borderId="36" xfId="0" applyNumberFormat="1" applyFont="1" applyFill="1" applyBorder="1" applyAlignment="1">
      <alignment horizontal="center" vertical="center" wrapText="1"/>
    </xf>
    <xf numFmtId="1" fontId="13" fillId="11" borderId="8" xfId="0" applyNumberFormat="1" applyFont="1" applyFill="1" applyBorder="1" applyAlignment="1">
      <alignment horizontal="center" vertical="center" wrapText="1"/>
    </xf>
    <xf numFmtId="1" fontId="13" fillId="12" borderId="8" xfId="0" applyNumberFormat="1" applyFont="1" applyFill="1" applyBorder="1" applyAlignment="1">
      <alignment horizontal="center" wrapText="1"/>
    </xf>
    <xf numFmtId="2" fontId="13" fillId="12" borderId="1" xfId="0" applyNumberFormat="1" applyFont="1" applyFill="1" applyBorder="1" applyAlignment="1">
      <alignment horizontal="center" wrapText="1"/>
    </xf>
    <xf numFmtId="0" fontId="17" fillId="12" borderId="1" xfId="0" applyFont="1" applyFill="1" applyBorder="1" applyAlignment="1">
      <alignment horizontal="center" wrapText="1"/>
    </xf>
    <xf numFmtId="0" fontId="17" fillId="12" borderId="68" xfId="0" applyFont="1" applyFill="1" applyBorder="1" applyAlignment="1">
      <alignment horizontal="center" wrapText="1"/>
    </xf>
    <xf numFmtId="0" fontId="17" fillId="12" borderId="1" xfId="0" applyFont="1" applyFill="1" applyBorder="1" applyAlignment="1">
      <alignment horizontal="center" vertical="center"/>
    </xf>
    <xf numFmtId="0" fontId="14" fillId="12" borderId="1" xfId="0" applyFont="1" applyFill="1" applyBorder="1" applyAlignment="1">
      <alignment horizontal="center" vertical="center"/>
    </xf>
    <xf numFmtId="0" fontId="13" fillId="12" borderId="6" xfId="0" applyFont="1" applyFill="1" applyBorder="1" applyAlignment="1">
      <alignment horizontal="center" vertical="center"/>
    </xf>
    <xf numFmtId="0" fontId="13" fillId="12" borderId="7" xfId="0" applyFont="1" applyFill="1" applyBorder="1" applyAlignment="1">
      <alignment horizontal="center" vertical="center"/>
    </xf>
    <xf numFmtId="0" fontId="13" fillId="12" borderId="1" xfId="0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horizontal="center" vertical="center"/>
    </xf>
    <xf numFmtId="2" fontId="13" fillId="12" borderId="1" xfId="0" applyNumberFormat="1" applyFont="1" applyFill="1" applyBorder="1" applyAlignment="1">
      <alignment horizontal="center" vertical="center"/>
    </xf>
    <xf numFmtId="2" fontId="15" fillId="12" borderId="1" xfId="0" applyNumberFormat="1" applyFont="1" applyFill="1" applyBorder="1" applyAlignment="1">
      <alignment horizontal="center" vertical="center"/>
    </xf>
    <xf numFmtId="0" fontId="13" fillId="12" borderId="8" xfId="0" applyFont="1" applyFill="1" applyBorder="1" applyAlignment="1">
      <alignment horizontal="center" vertical="center"/>
    </xf>
    <xf numFmtId="0" fontId="13" fillId="12" borderId="4" xfId="0" applyFont="1" applyFill="1" applyBorder="1" applyAlignment="1">
      <alignment horizontal="left" vertical="center"/>
    </xf>
    <xf numFmtId="0" fontId="13" fillId="12" borderId="42" xfId="0" applyFont="1" applyFill="1" applyBorder="1" applyAlignment="1">
      <alignment horizontal="left" vertical="center"/>
    </xf>
    <xf numFmtId="0" fontId="13" fillId="12" borderId="5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0" fontId="13" fillId="12" borderId="6" xfId="0" applyFont="1" applyFill="1" applyBorder="1" applyAlignment="1" applyProtection="1">
      <alignment horizontal="center" vertical="center" wrapText="1"/>
      <protection locked="0"/>
    </xf>
    <xf numFmtId="0" fontId="13" fillId="12" borderId="7" xfId="0" applyFont="1" applyFill="1" applyBorder="1" applyAlignment="1" applyProtection="1">
      <alignment horizontal="center" vertical="center" wrapText="1"/>
      <protection locked="0"/>
    </xf>
    <xf numFmtId="0" fontId="13" fillId="12" borderId="8" xfId="0" applyFont="1" applyFill="1" applyBorder="1" applyAlignment="1" applyProtection="1">
      <alignment horizontal="center" vertical="center" wrapText="1"/>
      <protection locked="0"/>
    </xf>
    <xf numFmtId="2" fontId="13" fillId="12" borderId="6" xfId="0" applyNumberFormat="1" applyFont="1" applyFill="1" applyBorder="1" applyAlignment="1" applyProtection="1">
      <alignment horizontal="center" vertical="center" wrapText="1"/>
      <protection hidden="1"/>
    </xf>
    <xf numFmtId="2" fontId="13" fillId="12" borderId="7" xfId="0" applyNumberFormat="1" applyFont="1" applyFill="1" applyBorder="1" applyAlignment="1" applyProtection="1">
      <alignment horizontal="center" vertical="center" wrapText="1"/>
      <protection hidden="1"/>
    </xf>
    <xf numFmtId="2" fontId="13" fillId="12" borderId="8" xfId="0" applyNumberFormat="1" applyFont="1" applyFill="1" applyBorder="1" applyAlignment="1" applyProtection="1">
      <alignment horizontal="center" vertical="center" wrapText="1"/>
      <protection hidden="1"/>
    </xf>
    <xf numFmtId="0" fontId="13" fillId="12" borderId="6" xfId="0" applyFont="1" applyFill="1" applyBorder="1" applyAlignment="1" applyProtection="1">
      <alignment horizontal="center" vertical="center"/>
      <protection locked="0"/>
    </xf>
    <xf numFmtId="0" fontId="13" fillId="12" borderId="7" xfId="0" applyFont="1" applyFill="1" applyBorder="1" applyAlignment="1" applyProtection="1">
      <alignment horizontal="center" vertical="center"/>
      <protection locked="0"/>
    </xf>
    <xf numFmtId="0" fontId="13" fillId="12" borderId="8" xfId="0" applyFont="1" applyFill="1" applyBorder="1" applyAlignment="1" applyProtection="1">
      <alignment horizontal="center" vertical="center"/>
      <protection locked="0"/>
    </xf>
    <xf numFmtId="0" fontId="13" fillId="12" borderId="1" xfId="0" applyFont="1" applyFill="1" applyBorder="1" applyAlignment="1" applyProtection="1">
      <alignment horizontal="center" vertical="center"/>
      <protection locked="0"/>
    </xf>
    <xf numFmtId="0" fontId="15" fillId="12" borderId="1" xfId="0" applyFont="1" applyFill="1" applyBorder="1" applyAlignment="1" applyProtection="1">
      <alignment horizontal="center" vertical="center"/>
      <protection locked="0"/>
    </xf>
    <xf numFmtId="0" fontId="13" fillId="12" borderId="1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0" fontId="11" fillId="0" borderId="37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applyFont="1" applyFill="1" applyAlignment="1" applyProtection="1">
      <alignment horizontal="left" vertical="center"/>
      <protection locked="0"/>
    </xf>
    <xf numFmtId="0" fontId="13" fillId="12" borderId="4" xfId="0" applyFont="1" applyFill="1" applyBorder="1" applyAlignment="1" applyProtection="1">
      <alignment horizontal="center" vertical="center"/>
      <protection locked="0"/>
    </xf>
    <xf numFmtId="0" fontId="13" fillId="12" borderId="42" xfId="0" applyFont="1" applyFill="1" applyBorder="1" applyAlignment="1" applyProtection="1">
      <alignment horizontal="center" vertical="center"/>
      <protection locked="0"/>
    </xf>
    <xf numFmtId="0" fontId="13" fillId="12" borderId="5" xfId="0" applyFont="1" applyFill="1" applyBorder="1" applyAlignment="1" applyProtection="1">
      <alignment horizontal="center" vertical="center"/>
      <protection locked="0"/>
    </xf>
    <xf numFmtId="2" fontId="1" fillId="0" borderId="0" xfId="0" applyNumberFormat="1" applyFont="1" applyAlignment="1">
      <alignment horizontal="justify" vertical="center"/>
    </xf>
    <xf numFmtId="0" fontId="5" fillId="0" borderId="0" xfId="0" applyFont="1" applyAlignment="1">
      <alignment vertical="center"/>
    </xf>
    <xf numFmtId="11" fontId="17" fillId="12" borderId="1" xfId="0" applyNumberFormat="1" applyFont="1" applyFill="1" applyBorder="1" applyAlignment="1">
      <alignment horizontal="center" vertical="center"/>
    </xf>
    <xf numFmtId="11" fontId="17" fillId="12" borderId="6" xfId="0" applyNumberFormat="1" applyFont="1" applyFill="1" applyBorder="1" applyAlignment="1">
      <alignment horizontal="center" vertical="center"/>
    </xf>
    <xf numFmtId="11" fontId="17" fillId="12" borderId="7" xfId="0" applyNumberFormat="1" applyFont="1" applyFill="1" applyBorder="1" applyAlignment="1">
      <alignment horizontal="center" vertical="center"/>
    </xf>
    <xf numFmtId="11" fontId="17" fillId="12" borderId="8" xfId="0" applyNumberFormat="1" applyFont="1" applyFill="1" applyBorder="1" applyAlignment="1">
      <alignment horizontal="center" vertical="center"/>
    </xf>
    <xf numFmtId="0" fontId="17" fillId="12" borderId="4" xfId="0" applyFont="1" applyFill="1" applyBorder="1" applyAlignment="1">
      <alignment horizontal="left" vertical="center"/>
    </xf>
    <xf numFmtId="0" fontId="17" fillId="12" borderId="42" xfId="0" applyFont="1" applyFill="1" applyBorder="1" applyAlignment="1">
      <alignment horizontal="left" vertical="center"/>
    </xf>
    <xf numFmtId="0" fontId="17" fillId="12" borderId="5" xfId="0" applyFont="1" applyFill="1" applyBorder="1" applyAlignment="1">
      <alignment horizontal="left" vertical="center"/>
    </xf>
    <xf numFmtId="0" fontId="17" fillId="2" borderId="12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2" fontId="17" fillId="2" borderId="22" xfId="0" applyNumberFormat="1" applyFont="1" applyFill="1" applyBorder="1" applyAlignment="1">
      <alignment horizontal="center" vertical="center" wrapText="1"/>
    </xf>
    <xf numFmtId="2" fontId="25" fillId="0" borderId="2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0" fillId="0" borderId="0" xfId="0" applyAlignment="1"/>
    <xf numFmtId="0" fontId="17" fillId="2" borderId="38" xfId="0" applyFont="1" applyFill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justify" vertical="top" wrapText="1"/>
    </xf>
    <xf numFmtId="0" fontId="23" fillId="0" borderId="0" xfId="0" applyFont="1" applyAlignment="1"/>
    <xf numFmtId="0" fontId="17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7" fillId="19" borderId="1" xfId="0" applyFont="1" applyFill="1" applyBorder="1" applyAlignment="1">
      <alignment horizontal="left" vertical="center" wrapText="1"/>
    </xf>
    <xf numFmtId="2" fontId="17" fillId="2" borderId="4" xfId="0" applyNumberFormat="1" applyFont="1" applyFill="1" applyBorder="1" applyAlignment="1">
      <alignment horizontal="center" vertical="center" wrapText="1"/>
    </xf>
    <xf numFmtId="2" fontId="17" fillId="2" borderId="42" xfId="0" applyNumberFormat="1" applyFont="1" applyFill="1" applyBorder="1" applyAlignment="1">
      <alignment horizontal="center" vertical="center" wrapText="1"/>
    </xf>
    <xf numFmtId="2" fontId="17" fillId="2" borderId="5" xfId="0" applyNumberFormat="1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17" fillId="19" borderId="6" xfId="0" applyFont="1" applyFill="1" applyBorder="1" applyAlignment="1">
      <alignment horizontal="left" vertical="center" wrapText="1"/>
    </xf>
    <xf numFmtId="0" fontId="17" fillId="19" borderId="7" xfId="0" applyFont="1" applyFill="1" applyBorder="1" applyAlignment="1">
      <alignment horizontal="left" vertical="center" wrapText="1"/>
    </xf>
    <xf numFmtId="0" fontId="17" fillId="19" borderId="8" xfId="0" applyFont="1" applyFill="1" applyBorder="1" applyAlignment="1">
      <alignment horizontal="left" vertical="center" wrapText="1"/>
    </xf>
    <xf numFmtId="0" fontId="3" fillId="0" borderId="6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3" xfId="0" applyBorder="1" applyAlignment="1">
      <alignment horizontal="center"/>
    </xf>
    <xf numFmtId="0" fontId="8" fillId="18" borderId="12" xfId="0" applyFont="1" applyFill="1" applyBorder="1" applyAlignment="1">
      <alignment horizontal="center" vertical="center" wrapText="1"/>
    </xf>
    <xf numFmtId="0" fontId="8" fillId="18" borderId="9" xfId="0" applyFont="1" applyFill="1" applyBorder="1" applyAlignment="1">
      <alignment horizontal="center" vertical="center" wrapText="1"/>
    </xf>
    <xf numFmtId="0" fontId="8" fillId="18" borderId="67" xfId="0" applyFont="1" applyFill="1" applyBorder="1" applyAlignment="1">
      <alignment horizontal="center" vertical="center" wrapText="1"/>
    </xf>
    <xf numFmtId="0" fontId="8" fillId="18" borderId="64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3" fillId="0" borderId="6" xfId="0" applyFont="1" applyBorder="1" applyAlignment="1">
      <alignment horizontal="center"/>
    </xf>
  </cellXfs>
  <cellStyles count="3">
    <cellStyle name="Navadno 2" xfId="1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C170"/>
  <sheetViews>
    <sheetView tabSelected="1" topLeftCell="A4" zoomScale="110" zoomScaleNormal="110" workbookViewId="0">
      <selection activeCell="BN125" sqref="BN125"/>
    </sheetView>
  </sheetViews>
  <sheetFormatPr defaultColWidth="9.140625" defaultRowHeight="12.75" x14ac:dyDescent="0.2"/>
  <cols>
    <col min="1" max="1" width="50.7109375" style="70" customWidth="1"/>
    <col min="2" max="4" width="7.7109375" style="70" hidden="1" customWidth="1"/>
    <col min="5" max="5" width="7.7109375" style="71" hidden="1" customWidth="1"/>
    <col min="6" max="13" width="7.7109375" style="70" hidden="1" customWidth="1"/>
    <col min="14" max="14" width="7.7109375" style="71" hidden="1" customWidth="1"/>
    <col min="15" max="22" width="7.7109375" style="70" hidden="1" customWidth="1"/>
    <col min="23" max="23" width="7.7109375" style="71" hidden="1" customWidth="1"/>
    <col min="24" max="28" width="7.7109375" style="70" hidden="1" customWidth="1"/>
    <col min="29" max="31" width="7.7109375" style="71" hidden="1" customWidth="1"/>
    <col min="32" max="34" width="7.7109375" style="72" hidden="1" customWidth="1"/>
    <col min="35" max="37" width="7.7109375" style="70" hidden="1" customWidth="1"/>
    <col min="38" max="40" width="7.7109375" style="72" hidden="1" customWidth="1"/>
    <col min="41" max="43" width="7.7109375" style="70" hidden="1" customWidth="1"/>
    <col min="44" max="46" width="7.7109375" style="72" hidden="1" customWidth="1"/>
    <col min="47" max="49" width="7.7109375" style="70" hidden="1" customWidth="1"/>
    <col min="50" max="52" width="7.7109375" style="70" customWidth="1"/>
    <col min="53" max="53" width="7.7109375" style="71" customWidth="1"/>
    <col min="54" max="61" width="7.7109375" style="70" customWidth="1"/>
    <col min="62" max="62" width="7.7109375" style="71" customWidth="1"/>
    <col min="63" max="70" width="7.7109375" style="70" customWidth="1"/>
    <col min="71" max="71" width="7.7109375" style="71" customWidth="1"/>
    <col min="72" max="76" width="7.7109375" style="70" customWidth="1"/>
    <col min="77" max="79" width="7.7109375" style="71" customWidth="1"/>
    <col min="80" max="82" width="7.7109375" style="72" customWidth="1"/>
    <col min="83" max="85" width="7.7109375" style="70" customWidth="1"/>
    <col min="86" max="88" width="7.7109375" style="72" customWidth="1"/>
    <col min="89" max="91" width="7.7109375" style="70" customWidth="1"/>
    <col min="92" max="94" width="7.7109375" style="72" customWidth="1"/>
    <col min="95" max="97" width="7.7109375" style="70" customWidth="1"/>
    <col min="98" max="100" width="7.7109375" style="70" hidden="1" customWidth="1"/>
    <col min="101" max="101" width="7.7109375" style="71" hidden="1" customWidth="1"/>
    <col min="102" max="106" width="7.7109375" style="70" hidden="1" customWidth="1"/>
    <col min="107" max="109" width="7.7109375" style="71" hidden="1" customWidth="1"/>
    <col min="110" max="112" width="7.7109375" style="72" hidden="1" customWidth="1"/>
    <col min="113" max="127" width="7.7109375" style="70" hidden="1" customWidth="1"/>
    <col min="128" max="133" width="7.7109375" style="72" hidden="1" customWidth="1"/>
    <col min="134" max="197" width="7.7109375" style="62" hidden="1" customWidth="1"/>
    <col min="198" max="211" width="7.7109375" style="63" hidden="1" customWidth="1"/>
    <col min="212" max="212" width="9.140625" style="63" customWidth="1"/>
    <col min="213" max="16384" width="9.140625" style="63"/>
  </cols>
  <sheetData>
    <row r="1" spans="1:211" s="986" customFormat="1" x14ac:dyDescent="0.2">
      <c r="A1" s="59" t="s">
        <v>340</v>
      </c>
      <c r="B1" s="59"/>
      <c r="C1" s="59"/>
      <c r="D1" s="59"/>
      <c r="E1" s="60"/>
      <c r="F1" s="59"/>
      <c r="G1" s="59"/>
      <c r="H1" s="59"/>
      <c r="I1" s="59"/>
      <c r="J1" s="59"/>
      <c r="K1" s="59"/>
      <c r="L1" s="59"/>
      <c r="M1" s="59"/>
      <c r="N1" s="60"/>
      <c r="O1" s="59"/>
      <c r="P1" s="59"/>
      <c r="Q1" s="59"/>
      <c r="R1" s="59"/>
      <c r="S1" s="59"/>
      <c r="T1" s="59"/>
      <c r="U1" s="59"/>
      <c r="V1" s="59"/>
      <c r="W1" s="60"/>
      <c r="X1" s="59"/>
      <c r="Y1" s="59"/>
      <c r="Z1" s="59"/>
      <c r="AA1" s="59"/>
      <c r="AB1" s="59"/>
      <c r="AC1" s="60"/>
      <c r="AD1" s="60"/>
      <c r="AE1" s="60"/>
      <c r="AF1" s="61"/>
      <c r="AG1" s="61"/>
      <c r="AH1" s="61"/>
      <c r="AI1" s="59"/>
      <c r="AJ1" s="59"/>
      <c r="AK1" s="59"/>
      <c r="AL1" s="61"/>
      <c r="AM1" s="61"/>
      <c r="AN1" s="61"/>
      <c r="AO1" s="59"/>
      <c r="AP1" s="59"/>
      <c r="AQ1" s="59"/>
      <c r="AR1" s="61"/>
      <c r="AS1" s="61"/>
      <c r="AT1" s="61"/>
      <c r="AU1" s="59"/>
      <c r="AV1" s="59"/>
      <c r="AW1" s="59"/>
      <c r="AX1" s="1004"/>
      <c r="AY1" s="59"/>
      <c r="AZ1" s="59"/>
      <c r="BA1" s="60"/>
      <c r="BB1" s="59"/>
      <c r="BC1" s="59"/>
      <c r="BD1" s="59"/>
      <c r="BE1" s="59"/>
      <c r="BF1" s="59"/>
      <c r="BG1" s="1004"/>
      <c r="BH1" s="59"/>
      <c r="BI1" s="59"/>
      <c r="BJ1" s="60"/>
      <c r="BK1" s="59"/>
      <c r="BL1" s="59"/>
      <c r="BM1" s="59"/>
      <c r="BN1" s="59"/>
      <c r="BO1" s="59"/>
      <c r="BP1" s="1004"/>
      <c r="BQ1" s="59"/>
      <c r="BR1" s="59"/>
      <c r="BS1" s="60"/>
      <c r="BT1" s="59"/>
      <c r="BU1" s="59"/>
      <c r="BV1" s="59"/>
      <c r="BW1" s="59"/>
      <c r="BX1" s="59"/>
      <c r="BY1" s="60"/>
      <c r="BZ1" s="60"/>
      <c r="CA1" s="60"/>
      <c r="CB1" s="61"/>
      <c r="CC1" s="61"/>
      <c r="CD1" s="61"/>
      <c r="CE1" s="59"/>
      <c r="CF1" s="59"/>
      <c r="CG1" s="59"/>
      <c r="CH1" s="61"/>
      <c r="CI1" s="61"/>
      <c r="CJ1" s="61"/>
      <c r="CK1" s="59"/>
      <c r="CL1" s="59"/>
      <c r="CM1" s="59"/>
      <c r="CN1" s="61"/>
      <c r="CO1" s="61"/>
      <c r="CP1" s="61"/>
      <c r="CQ1" s="59"/>
      <c r="CR1" s="59"/>
      <c r="CS1" s="59"/>
      <c r="CT1" s="59"/>
      <c r="CU1" s="59"/>
      <c r="CV1" s="59"/>
      <c r="CW1" s="60"/>
      <c r="CX1" s="59"/>
      <c r="CY1" s="59"/>
      <c r="CZ1" s="59"/>
      <c r="DA1" s="59"/>
      <c r="DB1" s="59"/>
      <c r="DC1" s="60"/>
      <c r="DD1" s="60"/>
      <c r="DE1" s="60"/>
      <c r="DF1" s="61"/>
      <c r="DG1" s="61"/>
      <c r="DH1" s="61"/>
      <c r="DI1" s="59"/>
      <c r="DJ1" s="59"/>
      <c r="DK1" s="59"/>
      <c r="DL1" s="59"/>
      <c r="DM1" s="59"/>
      <c r="DN1" s="59"/>
      <c r="DO1" s="59"/>
      <c r="DP1" s="59"/>
      <c r="DQ1" s="59"/>
      <c r="DR1" s="59"/>
      <c r="DS1" s="59"/>
      <c r="DT1" s="59"/>
      <c r="DU1" s="59"/>
      <c r="DV1" s="59"/>
      <c r="DW1" s="59"/>
      <c r="DX1" s="61"/>
      <c r="DY1" s="61"/>
      <c r="DZ1" s="61"/>
      <c r="EA1" s="61"/>
      <c r="EB1" s="61"/>
      <c r="EC1" s="61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/>
      <c r="FL1" s="62"/>
      <c r="FM1" s="62"/>
    </row>
    <row r="2" spans="1:211" x14ac:dyDescent="0.2">
      <c r="A2" s="59" t="s">
        <v>83</v>
      </c>
      <c r="B2" s="59"/>
      <c r="C2" s="59"/>
      <c r="D2" s="59"/>
      <c r="E2" s="60"/>
      <c r="F2" s="59"/>
      <c r="G2" s="59"/>
      <c r="H2" s="59"/>
      <c r="I2" s="59"/>
      <c r="J2" s="59"/>
      <c r="K2" s="59"/>
      <c r="L2" s="59"/>
      <c r="M2" s="59"/>
      <c r="N2" s="60"/>
      <c r="O2" s="59"/>
      <c r="P2" s="59"/>
      <c r="Q2" s="59"/>
      <c r="R2" s="59"/>
      <c r="S2" s="59"/>
      <c r="T2" s="59"/>
      <c r="U2" s="59"/>
      <c r="V2" s="59"/>
      <c r="W2" s="60"/>
      <c r="X2" s="59"/>
      <c r="Y2" s="59"/>
      <c r="Z2" s="59"/>
      <c r="AA2" s="59"/>
      <c r="AB2" s="59"/>
      <c r="AC2" s="60"/>
      <c r="AD2" s="60"/>
      <c r="AE2" s="60"/>
      <c r="AF2" s="61"/>
      <c r="AG2" s="61"/>
      <c r="AH2" s="61"/>
      <c r="AI2" s="59"/>
      <c r="AJ2" s="59"/>
      <c r="AK2" s="59"/>
      <c r="AL2" s="61"/>
      <c r="AM2" s="61"/>
      <c r="AN2" s="61"/>
      <c r="AO2" s="59"/>
      <c r="AP2" s="59"/>
      <c r="AQ2" s="59"/>
      <c r="AR2" s="61"/>
      <c r="AS2" s="61"/>
      <c r="AT2" s="61"/>
      <c r="AU2" s="59"/>
      <c r="AV2" s="59"/>
      <c r="AW2" s="59"/>
      <c r="AX2" s="1004"/>
      <c r="AY2" s="59"/>
      <c r="AZ2" s="59"/>
      <c r="BA2" s="60"/>
      <c r="BB2" s="59"/>
      <c r="BC2" s="59"/>
      <c r="BD2" s="59"/>
      <c r="BE2" s="59"/>
      <c r="BF2" s="59"/>
      <c r="BG2" s="1004"/>
      <c r="BH2" s="59"/>
      <c r="BI2" s="59"/>
      <c r="BJ2" s="60"/>
      <c r="BK2" s="59"/>
      <c r="BL2" s="59"/>
      <c r="BM2" s="59"/>
      <c r="BN2" s="59"/>
      <c r="BO2" s="59"/>
      <c r="BP2" s="1004"/>
      <c r="BQ2" s="59"/>
      <c r="BR2" s="59"/>
      <c r="BS2" s="60"/>
      <c r="BT2" s="59"/>
      <c r="BU2" s="59"/>
      <c r="BV2" s="59"/>
      <c r="BW2" s="59"/>
      <c r="BX2" s="59"/>
      <c r="BY2" s="60"/>
      <c r="BZ2" s="60"/>
      <c r="CA2" s="60"/>
      <c r="CB2" s="61"/>
      <c r="CC2" s="61"/>
      <c r="CD2" s="61"/>
      <c r="CE2" s="59"/>
      <c r="CF2" s="59"/>
      <c r="CG2" s="59"/>
      <c r="CH2" s="61"/>
      <c r="CI2" s="61"/>
      <c r="CJ2" s="61"/>
      <c r="CK2" s="59"/>
      <c r="CL2" s="59"/>
      <c r="CM2" s="59"/>
      <c r="CN2" s="61"/>
      <c r="CO2" s="61"/>
      <c r="CP2" s="61"/>
      <c r="CQ2" s="59"/>
      <c r="CR2" s="59"/>
      <c r="CS2" s="59"/>
      <c r="CT2" s="59"/>
      <c r="CU2" s="59"/>
      <c r="CV2" s="59"/>
      <c r="CW2" s="60"/>
      <c r="CX2" s="59"/>
      <c r="CY2" s="59"/>
      <c r="CZ2" s="59"/>
      <c r="DA2" s="59"/>
      <c r="DB2" s="59"/>
      <c r="DC2" s="60"/>
      <c r="DD2" s="60"/>
      <c r="DE2" s="60"/>
      <c r="DF2" s="61"/>
      <c r="DG2" s="61"/>
      <c r="DH2" s="61"/>
      <c r="DI2" s="59"/>
      <c r="DJ2" s="59"/>
      <c r="DK2" s="59"/>
      <c r="DL2" s="59"/>
      <c r="DM2" s="59"/>
      <c r="DN2" s="59"/>
      <c r="DO2" s="59"/>
      <c r="DP2" s="59"/>
      <c r="DQ2" s="59"/>
      <c r="DR2" s="59"/>
      <c r="DS2" s="59"/>
      <c r="DT2" s="59"/>
      <c r="DU2" s="59"/>
      <c r="DV2" s="59"/>
      <c r="DW2" s="59"/>
      <c r="DX2" s="61"/>
      <c r="DY2" s="61"/>
      <c r="DZ2" s="61"/>
      <c r="EA2" s="61"/>
      <c r="EB2" s="61"/>
      <c r="EC2" s="61"/>
    </row>
    <row r="3" spans="1:211" ht="33.75" customHeight="1" x14ac:dyDescent="0.2">
      <c r="A3" s="1005" t="s">
        <v>350</v>
      </c>
      <c r="B3" s="59"/>
      <c r="C3" s="59"/>
      <c r="D3" s="59"/>
      <c r="E3" s="60"/>
      <c r="F3" s="59"/>
      <c r="G3" s="59"/>
      <c r="H3" s="59"/>
      <c r="I3" s="59"/>
      <c r="J3" s="59"/>
      <c r="K3" s="59"/>
      <c r="L3" s="59"/>
      <c r="M3" s="59"/>
      <c r="N3" s="60"/>
      <c r="O3" s="59"/>
      <c r="P3" s="59"/>
      <c r="Q3" s="59"/>
      <c r="R3" s="59"/>
      <c r="S3" s="59"/>
      <c r="T3" s="59"/>
      <c r="U3" s="59"/>
      <c r="V3" s="59"/>
      <c r="W3" s="60"/>
      <c r="X3" s="59"/>
      <c r="Y3" s="59"/>
      <c r="Z3" s="59"/>
      <c r="AA3" s="59"/>
      <c r="AB3" s="59"/>
      <c r="AC3" s="60"/>
      <c r="AD3" s="60"/>
      <c r="AE3" s="60"/>
      <c r="AF3" s="61"/>
      <c r="AG3" s="61"/>
      <c r="AH3" s="61"/>
      <c r="AI3" s="59"/>
      <c r="AJ3" s="59"/>
      <c r="AK3" s="59"/>
      <c r="AL3" s="61"/>
      <c r="AM3" s="61"/>
      <c r="AN3" s="61"/>
      <c r="AO3" s="59"/>
      <c r="AP3" s="59"/>
      <c r="AQ3" s="59"/>
      <c r="AR3" s="61"/>
      <c r="AS3" s="61"/>
      <c r="AT3" s="61"/>
      <c r="AU3" s="59"/>
      <c r="AV3" s="59"/>
      <c r="AW3" s="59"/>
      <c r="AX3" s="1004"/>
      <c r="AY3" s="59"/>
      <c r="AZ3" s="59"/>
      <c r="BA3" s="60"/>
      <c r="BB3" s="59"/>
      <c r="BC3" s="59"/>
      <c r="BD3" s="59"/>
      <c r="BE3" s="59"/>
      <c r="BF3" s="59"/>
      <c r="BG3" s="1004"/>
      <c r="BH3" s="59"/>
      <c r="BI3" s="59"/>
      <c r="BJ3" s="60"/>
      <c r="BK3" s="59"/>
      <c r="BL3" s="59"/>
      <c r="BM3" s="59"/>
      <c r="BN3" s="59"/>
      <c r="BO3" s="59"/>
      <c r="BP3" s="1004"/>
      <c r="BQ3" s="59"/>
      <c r="BR3" s="59"/>
      <c r="BS3" s="60"/>
      <c r="BT3" s="59"/>
      <c r="BU3" s="59"/>
      <c r="BV3" s="59"/>
      <c r="BW3" s="59"/>
      <c r="BX3" s="59"/>
      <c r="BY3" s="60"/>
      <c r="BZ3" s="60"/>
      <c r="CA3" s="60"/>
      <c r="CB3" s="61"/>
      <c r="CC3" s="61"/>
      <c r="CD3" s="61"/>
      <c r="CE3" s="59"/>
      <c r="CF3" s="59"/>
      <c r="CG3" s="59"/>
      <c r="CH3" s="61"/>
      <c r="CI3" s="61"/>
      <c r="CJ3" s="61"/>
      <c r="CK3" s="59"/>
      <c r="CL3" s="59"/>
      <c r="CM3" s="59"/>
      <c r="CN3" s="61"/>
      <c r="CO3" s="61"/>
      <c r="CP3" s="61"/>
      <c r="CQ3" s="59"/>
      <c r="CR3" s="59"/>
      <c r="CS3" s="59"/>
      <c r="CT3" s="59"/>
      <c r="CU3" s="59"/>
      <c r="CV3" s="59"/>
      <c r="CW3" s="60"/>
      <c r="CX3" s="59"/>
      <c r="CY3" s="59"/>
      <c r="CZ3" s="59"/>
      <c r="DA3" s="59"/>
      <c r="DB3" s="59"/>
      <c r="DC3" s="60"/>
      <c r="DD3" s="60"/>
      <c r="DE3" s="60"/>
      <c r="DF3" s="61"/>
      <c r="DG3" s="61"/>
      <c r="DH3" s="61"/>
      <c r="DI3" s="59"/>
      <c r="DJ3" s="59"/>
      <c r="DK3" s="59"/>
      <c r="DL3" s="59"/>
      <c r="DM3" s="59"/>
      <c r="DN3" s="59"/>
      <c r="DO3" s="59"/>
      <c r="DP3" s="59"/>
      <c r="DQ3" s="59"/>
      <c r="DR3" s="59"/>
      <c r="DS3" s="59"/>
      <c r="DT3" s="59"/>
      <c r="DU3" s="59"/>
      <c r="DV3" s="59"/>
      <c r="DW3" s="59"/>
      <c r="DX3" s="61"/>
      <c r="DY3" s="61"/>
      <c r="DZ3" s="61"/>
      <c r="EA3" s="61"/>
      <c r="EB3" s="61"/>
      <c r="EC3" s="61"/>
    </row>
    <row r="4" spans="1:211" s="64" customFormat="1" ht="21" customHeight="1" x14ac:dyDescent="0.25">
      <c r="A4" s="1279" t="s">
        <v>189</v>
      </c>
      <c r="B4" s="1280" t="s">
        <v>351</v>
      </c>
      <c r="C4" s="1281"/>
      <c r="D4" s="1281"/>
      <c r="E4" s="1281"/>
      <c r="F4" s="1281"/>
      <c r="G4" s="1281"/>
      <c r="H4" s="1281"/>
      <c r="I4" s="1281"/>
      <c r="J4" s="1281"/>
      <c r="K4" s="1281"/>
      <c r="L4" s="1281"/>
      <c r="M4" s="1281"/>
      <c r="N4" s="1281"/>
      <c r="O4" s="1281"/>
      <c r="P4" s="1281"/>
      <c r="Q4" s="1281"/>
      <c r="R4" s="1281"/>
      <c r="S4" s="1281"/>
      <c r="T4" s="1281"/>
      <c r="U4" s="1281"/>
      <c r="V4" s="1281"/>
      <c r="W4" s="1281"/>
      <c r="X4" s="1281"/>
      <c r="Y4" s="1281"/>
      <c r="Z4" s="1281"/>
      <c r="AA4" s="1281"/>
      <c r="AB4" s="1281"/>
      <c r="AC4" s="1281"/>
      <c r="AD4" s="1281"/>
      <c r="AE4" s="1281"/>
      <c r="AF4" s="1281"/>
      <c r="AG4" s="1281"/>
      <c r="AH4" s="1281"/>
      <c r="AI4" s="1281"/>
      <c r="AJ4" s="1281"/>
      <c r="AK4" s="1281"/>
      <c r="AL4" s="1281"/>
      <c r="AM4" s="1281"/>
      <c r="AN4" s="1281"/>
      <c r="AO4" s="1281"/>
      <c r="AP4" s="1281"/>
      <c r="AQ4" s="1281"/>
      <c r="AR4" s="1281"/>
      <c r="AS4" s="1281"/>
      <c r="AT4" s="1281"/>
      <c r="AU4" s="1281"/>
      <c r="AV4" s="1281"/>
      <c r="AW4" s="1282"/>
      <c r="AX4" s="1283" t="s">
        <v>229</v>
      </c>
      <c r="AY4" s="1284"/>
      <c r="AZ4" s="1284"/>
      <c r="BA4" s="1284"/>
      <c r="BB4" s="1284"/>
      <c r="BC4" s="1284"/>
      <c r="BD4" s="1284"/>
      <c r="BE4" s="1284"/>
      <c r="BF4" s="1284"/>
      <c r="BG4" s="1284"/>
      <c r="BH4" s="1284"/>
      <c r="BI4" s="1284"/>
      <c r="BJ4" s="1284"/>
      <c r="BK4" s="1284"/>
      <c r="BL4" s="1284"/>
      <c r="BM4" s="1284"/>
      <c r="BN4" s="1284"/>
      <c r="BO4" s="1284"/>
      <c r="BP4" s="1284"/>
      <c r="BQ4" s="1284"/>
      <c r="BR4" s="1284"/>
      <c r="BS4" s="1284"/>
      <c r="BT4" s="1284"/>
      <c r="BU4" s="1284"/>
      <c r="BV4" s="1284"/>
      <c r="BW4" s="1284"/>
      <c r="BX4" s="1284"/>
      <c r="BY4" s="1284"/>
      <c r="BZ4" s="1284"/>
      <c r="CA4" s="1284"/>
      <c r="CB4" s="1284"/>
      <c r="CC4" s="1284"/>
      <c r="CD4" s="1284"/>
      <c r="CE4" s="1284"/>
      <c r="CF4" s="1284"/>
      <c r="CG4" s="1284"/>
      <c r="CH4" s="1284"/>
      <c r="CI4" s="1284"/>
      <c r="CJ4" s="1284"/>
      <c r="CK4" s="1284"/>
      <c r="CL4" s="1284"/>
      <c r="CM4" s="1284"/>
      <c r="CN4" s="1284"/>
      <c r="CO4" s="1284"/>
      <c r="CP4" s="1284"/>
      <c r="CQ4" s="1284"/>
      <c r="CR4" s="1284"/>
      <c r="CS4" s="1285"/>
      <c r="CT4" s="1286" t="s">
        <v>216</v>
      </c>
      <c r="CU4" s="1287"/>
      <c r="CV4" s="1287"/>
      <c r="CW4" s="1287"/>
      <c r="CX4" s="1287"/>
      <c r="CY4" s="1287"/>
      <c r="CZ4" s="1287"/>
      <c r="DA4" s="1287"/>
      <c r="DB4" s="1287"/>
      <c r="DC4" s="1287"/>
      <c r="DD4" s="1287"/>
      <c r="DE4" s="1287"/>
      <c r="DF4" s="1287"/>
      <c r="DG4" s="1287"/>
      <c r="DH4" s="1287"/>
      <c r="DI4" s="1287"/>
      <c r="DJ4" s="1287"/>
      <c r="DK4" s="1287"/>
      <c r="DL4" s="1288" t="s">
        <v>168</v>
      </c>
      <c r="DM4" s="1287"/>
      <c r="DN4" s="1287"/>
      <c r="DO4" s="1287"/>
      <c r="DP4" s="1287"/>
      <c r="DQ4" s="1287"/>
      <c r="DR4" s="1287"/>
      <c r="DS4" s="1287"/>
      <c r="DT4" s="1287"/>
      <c r="DU4" s="1287"/>
      <c r="DV4" s="1287"/>
      <c r="DW4" s="1287"/>
      <c r="DX4" s="1287"/>
      <c r="DY4" s="1287"/>
      <c r="DZ4" s="1287"/>
      <c r="EA4" s="1287"/>
      <c r="EB4" s="1287"/>
      <c r="EC4" s="1287"/>
      <c r="ED4" s="1288" t="s">
        <v>151</v>
      </c>
      <c r="EE4" s="1306"/>
      <c r="EF4" s="1306"/>
      <c r="EG4" s="1306"/>
      <c r="EH4" s="1306"/>
      <c r="EI4" s="1306"/>
      <c r="EJ4" s="1306"/>
      <c r="EK4" s="1306"/>
      <c r="EL4" s="1306"/>
      <c r="EM4" s="1306"/>
      <c r="EN4" s="1306"/>
      <c r="EO4" s="1306"/>
      <c r="EP4" s="1306"/>
      <c r="EQ4" s="1306"/>
      <c r="ER4" s="1306"/>
      <c r="ES4" s="1306"/>
      <c r="ET4" s="1306"/>
      <c r="EU4" s="1306"/>
      <c r="EV4" s="1295" t="s">
        <v>115</v>
      </c>
      <c r="EW4" s="1296"/>
      <c r="EX4" s="1296"/>
      <c r="EY4" s="1296"/>
      <c r="EZ4" s="1296"/>
      <c r="FA4" s="1296"/>
      <c r="FB4" s="1296"/>
      <c r="FC4" s="1296"/>
      <c r="FD4" s="1296"/>
      <c r="FE4" s="1296"/>
      <c r="FF4" s="1296"/>
      <c r="FG4" s="1296"/>
      <c r="FH4" s="1296"/>
      <c r="FI4" s="1296"/>
      <c r="FJ4" s="1296"/>
      <c r="FK4" s="1288" t="s">
        <v>51</v>
      </c>
      <c r="FL4" s="1287"/>
      <c r="FM4" s="1287"/>
      <c r="FN4" s="1287"/>
      <c r="FO4" s="1287"/>
      <c r="FP4" s="1287"/>
      <c r="FQ4" s="1287"/>
      <c r="FR4" s="1287"/>
      <c r="FS4" s="1287"/>
      <c r="FT4" s="1287"/>
      <c r="FU4" s="1287"/>
      <c r="FV4" s="1287"/>
      <c r="FW4" s="1287"/>
      <c r="FX4" s="1287"/>
      <c r="FY4" s="1287"/>
      <c r="FZ4" s="1295" t="s">
        <v>72</v>
      </c>
      <c r="GA4" s="1296"/>
      <c r="GB4" s="1296"/>
      <c r="GC4" s="1296"/>
      <c r="GD4" s="1296"/>
      <c r="GE4" s="1296"/>
      <c r="GF4" s="1296"/>
      <c r="GG4" s="1296"/>
      <c r="GH4" s="1296"/>
      <c r="GI4" s="1296"/>
      <c r="GJ4" s="1296"/>
      <c r="GK4" s="1296"/>
      <c r="GL4" s="1296"/>
      <c r="GM4" s="1296"/>
      <c r="GN4" s="1296"/>
      <c r="GO4" s="1295" t="s">
        <v>76</v>
      </c>
      <c r="GP4" s="1296"/>
      <c r="GQ4" s="1296"/>
      <c r="GR4" s="1296"/>
      <c r="GS4" s="1296"/>
      <c r="GT4" s="1296"/>
      <c r="GU4" s="1296"/>
      <c r="GV4" s="1296"/>
      <c r="GW4" s="1296"/>
      <c r="GX4" s="1296"/>
      <c r="GY4" s="1296"/>
      <c r="GZ4" s="1296"/>
      <c r="HA4" s="1296"/>
      <c r="HB4" s="1296"/>
      <c r="HC4" s="1296"/>
    </row>
    <row r="5" spans="1:211" s="64" customFormat="1" ht="9.9499999999999993" customHeight="1" x14ac:dyDescent="0.25">
      <c r="A5" s="1279"/>
      <c r="B5" s="1280" t="s">
        <v>318</v>
      </c>
      <c r="C5" s="1281"/>
      <c r="D5" s="1281"/>
      <c r="E5" s="1281"/>
      <c r="F5" s="1281"/>
      <c r="G5" s="1281"/>
      <c r="H5" s="1281"/>
      <c r="I5" s="1281"/>
      <c r="J5" s="1282"/>
      <c r="K5" s="1280" t="s">
        <v>319</v>
      </c>
      <c r="L5" s="1281"/>
      <c r="M5" s="1281"/>
      <c r="N5" s="1281"/>
      <c r="O5" s="1281"/>
      <c r="P5" s="1281"/>
      <c r="Q5" s="1281"/>
      <c r="R5" s="1281"/>
      <c r="S5" s="1282"/>
      <c r="T5" s="1297" t="s">
        <v>352</v>
      </c>
      <c r="U5" s="1298"/>
      <c r="V5" s="1298"/>
      <c r="W5" s="1298"/>
      <c r="X5" s="1298"/>
      <c r="Y5" s="1298"/>
      <c r="Z5" s="1298"/>
      <c r="AA5" s="1298"/>
      <c r="AB5" s="1299"/>
      <c r="AC5" s="1300" t="s">
        <v>315</v>
      </c>
      <c r="AD5" s="1301"/>
      <c r="AE5" s="1302"/>
      <c r="AF5" s="1289" t="s">
        <v>316</v>
      </c>
      <c r="AG5" s="1290"/>
      <c r="AH5" s="1291"/>
      <c r="AI5" s="1289" t="s">
        <v>341</v>
      </c>
      <c r="AJ5" s="1290"/>
      <c r="AK5" s="1291"/>
      <c r="AL5" s="1289" t="s">
        <v>317</v>
      </c>
      <c r="AM5" s="1290"/>
      <c r="AN5" s="1291"/>
      <c r="AO5" s="1289" t="s">
        <v>342</v>
      </c>
      <c r="AP5" s="1290"/>
      <c r="AQ5" s="1291"/>
      <c r="AR5" s="1289" t="s">
        <v>343</v>
      </c>
      <c r="AS5" s="1290"/>
      <c r="AT5" s="1291"/>
      <c r="AU5" s="1289" t="s">
        <v>344</v>
      </c>
      <c r="AV5" s="1290"/>
      <c r="AW5" s="1291"/>
      <c r="AX5" s="1280" t="s">
        <v>318</v>
      </c>
      <c r="AY5" s="1281"/>
      <c r="AZ5" s="1281"/>
      <c r="BA5" s="1281"/>
      <c r="BB5" s="1281"/>
      <c r="BC5" s="1281"/>
      <c r="BD5" s="1281"/>
      <c r="BE5" s="1281"/>
      <c r="BF5" s="1282"/>
      <c r="BG5" s="1280" t="s">
        <v>319</v>
      </c>
      <c r="BH5" s="1281"/>
      <c r="BI5" s="1281"/>
      <c r="BJ5" s="1281"/>
      <c r="BK5" s="1281"/>
      <c r="BL5" s="1281"/>
      <c r="BM5" s="1281"/>
      <c r="BN5" s="1281"/>
      <c r="BO5" s="1282"/>
      <c r="BP5" s="1280" t="s">
        <v>339</v>
      </c>
      <c r="BQ5" s="1281"/>
      <c r="BR5" s="1281"/>
      <c r="BS5" s="1281"/>
      <c r="BT5" s="1281"/>
      <c r="BU5" s="1281"/>
      <c r="BV5" s="1281"/>
      <c r="BW5" s="1281"/>
      <c r="BX5" s="1282"/>
      <c r="BY5" s="1300" t="s">
        <v>353</v>
      </c>
      <c r="BZ5" s="1301"/>
      <c r="CA5" s="1302"/>
      <c r="CB5" s="1289" t="s">
        <v>316</v>
      </c>
      <c r="CC5" s="1290"/>
      <c r="CD5" s="1291"/>
      <c r="CE5" s="1289" t="s">
        <v>341</v>
      </c>
      <c r="CF5" s="1290"/>
      <c r="CG5" s="1291"/>
      <c r="CH5" s="1289" t="s">
        <v>317</v>
      </c>
      <c r="CI5" s="1290"/>
      <c r="CJ5" s="1291"/>
      <c r="CK5" s="1289" t="s">
        <v>342</v>
      </c>
      <c r="CL5" s="1290"/>
      <c r="CM5" s="1291"/>
      <c r="CN5" s="1289" t="s">
        <v>343</v>
      </c>
      <c r="CO5" s="1290"/>
      <c r="CP5" s="1291"/>
      <c r="CQ5" s="1289" t="s">
        <v>344</v>
      </c>
      <c r="CR5" s="1290"/>
      <c r="CS5" s="1291"/>
      <c r="CT5" s="988"/>
      <c r="CU5" s="990"/>
      <c r="CV5" s="917"/>
      <c r="CW5" s="842"/>
      <c r="CX5" s="990"/>
      <c r="CY5" s="917"/>
      <c r="CZ5" s="842"/>
      <c r="DA5" s="990"/>
      <c r="DB5" s="917"/>
      <c r="DC5" s="842"/>
      <c r="DD5" s="990"/>
      <c r="DE5" s="917"/>
      <c r="DF5" s="842"/>
      <c r="DG5" s="990"/>
      <c r="DH5" s="917"/>
      <c r="DI5" s="842"/>
      <c r="DJ5" s="990"/>
      <c r="DK5" s="917"/>
      <c r="DL5" s="988"/>
      <c r="DM5" s="990"/>
      <c r="DN5" s="917"/>
      <c r="DO5" s="842"/>
      <c r="DP5" s="990"/>
      <c r="DQ5" s="917"/>
      <c r="DR5" s="842"/>
      <c r="DS5" s="990"/>
      <c r="DT5" s="917"/>
      <c r="DU5" s="842"/>
      <c r="DV5" s="990"/>
      <c r="DW5" s="917"/>
      <c r="DX5" s="842"/>
      <c r="DY5" s="990"/>
      <c r="DZ5" s="990"/>
      <c r="EA5" s="990"/>
      <c r="EB5" s="990"/>
      <c r="EC5" s="990"/>
      <c r="ED5" s="989"/>
      <c r="EE5" s="993"/>
      <c r="EF5" s="993"/>
      <c r="EG5" s="993"/>
      <c r="EH5" s="993"/>
      <c r="EI5" s="993"/>
      <c r="EJ5" s="993"/>
      <c r="EK5" s="993"/>
      <c r="EL5" s="993"/>
      <c r="EM5" s="993"/>
      <c r="EN5" s="993"/>
      <c r="EO5" s="993"/>
      <c r="EP5" s="993"/>
      <c r="EQ5" s="993"/>
      <c r="ER5" s="993"/>
      <c r="ES5" s="993"/>
      <c r="ET5" s="993"/>
      <c r="EU5" s="993"/>
      <c r="EV5" s="991"/>
      <c r="EW5" s="992"/>
      <c r="EX5" s="992"/>
      <c r="EY5" s="992"/>
      <c r="EZ5" s="992"/>
      <c r="FA5" s="992"/>
      <c r="FB5" s="992"/>
      <c r="FC5" s="992"/>
      <c r="FD5" s="992"/>
      <c r="FE5" s="992"/>
      <c r="FF5" s="992"/>
      <c r="FG5" s="992"/>
      <c r="FH5" s="992"/>
      <c r="FI5" s="992"/>
      <c r="FJ5" s="992"/>
      <c r="FK5" s="989"/>
      <c r="FL5" s="990"/>
      <c r="FM5" s="990"/>
      <c r="FN5" s="990"/>
      <c r="FO5" s="990"/>
      <c r="FP5" s="990"/>
      <c r="FQ5" s="990"/>
      <c r="FR5" s="990"/>
      <c r="FS5" s="990"/>
      <c r="FT5" s="990"/>
      <c r="FU5" s="990"/>
      <c r="FV5" s="990"/>
      <c r="FW5" s="990"/>
      <c r="FX5" s="990"/>
      <c r="FY5" s="990"/>
      <c r="FZ5" s="991"/>
      <c r="GA5" s="992"/>
      <c r="GB5" s="992"/>
      <c r="GC5" s="992"/>
      <c r="GD5" s="992"/>
      <c r="GE5" s="992"/>
      <c r="GF5" s="992"/>
      <c r="GG5" s="992"/>
      <c r="GH5" s="992"/>
      <c r="GI5" s="992"/>
      <c r="GJ5" s="992"/>
      <c r="GK5" s="992"/>
      <c r="GL5" s="992"/>
      <c r="GM5" s="992"/>
      <c r="GN5" s="992"/>
      <c r="GO5" s="991"/>
      <c r="GP5" s="992"/>
      <c r="GQ5" s="992"/>
      <c r="GR5" s="992"/>
      <c r="GS5" s="992"/>
      <c r="GT5" s="992"/>
      <c r="GU5" s="992"/>
      <c r="GV5" s="992"/>
      <c r="GW5" s="992"/>
      <c r="GX5" s="992"/>
      <c r="GY5" s="992"/>
      <c r="GZ5" s="992"/>
      <c r="HA5" s="992"/>
      <c r="HB5" s="992"/>
      <c r="HC5" s="992"/>
    </row>
    <row r="6" spans="1:211" s="64" customFormat="1" ht="46.5" customHeight="1" x14ac:dyDescent="0.25">
      <c r="A6" s="1279"/>
      <c r="B6" s="1307" t="s">
        <v>320</v>
      </c>
      <c r="C6" s="1307"/>
      <c r="D6" s="1307"/>
      <c r="E6" s="1308" t="s">
        <v>321</v>
      </c>
      <c r="F6" s="1308"/>
      <c r="G6" s="1308"/>
      <c r="H6" s="1307" t="s">
        <v>322</v>
      </c>
      <c r="I6" s="1307"/>
      <c r="J6" s="1307"/>
      <c r="K6" s="1307" t="s">
        <v>320</v>
      </c>
      <c r="L6" s="1307"/>
      <c r="M6" s="1307"/>
      <c r="N6" s="1308" t="s">
        <v>321</v>
      </c>
      <c r="O6" s="1308"/>
      <c r="P6" s="1308"/>
      <c r="Q6" s="1307" t="s">
        <v>322</v>
      </c>
      <c r="R6" s="1307"/>
      <c r="S6" s="1307"/>
      <c r="T6" s="1307" t="s">
        <v>320</v>
      </c>
      <c r="U6" s="1307"/>
      <c r="V6" s="1307"/>
      <c r="W6" s="1308" t="s">
        <v>321</v>
      </c>
      <c r="X6" s="1308"/>
      <c r="Y6" s="1308"/>
      <c r="Z6" s="1307" t="s">
        <v>322</v>
      </c>
      <c r="AA6" s="1307"/>
      <c r="AB6" s="1307"/>
      <c r="AC6" s="1303"/>
      <c r="AD6" s="1304"/>
      <c r="AE6" s="1305"/>
      <c r="AF6" s="1292"/>
      <c r="AG6" s="1293"/>
      <c r="AH6" s="1294"/>
      <c r="AI6" s="1292"/>
      <c r="AJ6" s="1293"/>
      <c r="AK6" s="1294"/>
      <c r="AL6" s="1292"/>
      <c r="AM6" s="1293"/>
      <c r="AN6" s="1294"/>
      <c r="AO6" s="1292"/>
      <c r="AP6" s="1293"/>
      <c r="AQ6" s="1294"/>
      <c r="AR6" s="1292"/>
      <c r="AS6" s="1293"/>
      <c r="AT6" s="1294"/>
      <c r="AU6" s="1292"/>
      <c r="AV6" s="1293"/>
      <c r="AW6" s="1294"/>
      <c r="AX6" s="1307" t="s">
        <v>320</v>
      </c>
      <c r="AY6" s="1307"/>
      <c r="AZ6" s="1307"/>
      <c r="BA6" s="1307" t="s">
        <v>321</v>
      </c>
      <c r="BB6" s="1307"/>
      <c r="BC6" s="1307"/>
      <c r="BD6" s="1307" t="s">
        <v>322</v>
      </c>
      <c r="BE6" s="1307"/>
      <c r="BF6" s="1307"/>
      <c r="BG6" s="1307" t="s">
        <v>320</v>
      </c>
      <c r="BH6" s="1307"/>
      <c r="BI6" s="1307"/>
      <c r="BJ6" s="1307" t="s">
        <v>321</v>
      </c>
      <c r="BK6" s="1307"/>
      <c r="BL6" s="1307"/>
      <c r="BM6" s="1307" t="s">
        <v>322</v>
      </c>
      <c r="BN6" s="1307"/>
      <c r="BO6" s="1307"/>
      <c r="BP6" s="1307" t="s">
        <v>320</v>
      </c>
      <c r="BQ6" s="1307"/>
      <c r="BR6" s="1307"/>
      <c r="BS6" s="1307" t="s">
        <v>321</v>
      </c>
      <c r="BT6" s="1307"/>
      <c r="BU6" s="1307"/>
      <c r="BV6" s="1307" t="s">
        <v>322</v>
      </c>
      <c r="BW6" s="1307"/>
      <c r="BX6" s="1307"/>
      <c r="BY6" s="1303"/>
      <c r="BZ6" s="1304"/>
      <c r="CA6" s="1305"/>
      <c r="CB6" s="1292"/>
      <c r="CC6" s="1293"/>
      <c r="CD6" s="1294"/>
      <c r="CE6" s="1292"/>
      <c r="CF6" s="1293"/>
      <c r="CG6" s="1294"/>
      <c r="CH6" s="1292"/>
      <c r="CI6" s="1293"/>
      <c r="CJ6" s="1294"/>
      <c r="CK6" s="1292"/>
      <c r="CL6" s="1293"/>
      <c r="CM6" s="1294"/>
      <c r="CN6" s="1292"/>
      <c r="CO6" s="1293"/>
      <c r="CP6" s="1294"/>
      <c r="CQ6" s="1292"/>
      <c r="CR6" s="1293"/>
      <c r="CS6" s="1294"/>
      <c r="CT6" s="1286" t="s">
        <v>47</v>
      </c>
      <c r="CU6" s="1288"/>
      <c r="CV6" s="1312"/>
      <c r="CW6" s="1313" t="s">
        <v>48</v>
      </c>
      <c r="CX6" s="1288"/>
      <c r="CY6" s="1312"/>
      <c r="CZ6" s="1313" t="s">
        <v>49</v>
      </c>
      <c r="DA6" s="1288"/>
      <c r="DB6" s="1312"/>
      <c r="DC6" s="1309" t="s">
        <v>50</v>
      </c>
      <c r="DD6" s="1310"/>
      <c r="DE6" s="1311"/>
      <c r="DF6" s="1314" t="s">
        <v>185</v>
      </c>
      <c r="DG6" s="1315"/>
      <c r="DH6" s="1316"/>
      <c r="DI6" s="1314" t="s">
        <v>164</v>
      </c>
      <c r="DJ6" s="1315"/>
      <c r="DK6" s="1316"/>
      <c r="DL6" s="1286" t="s">
        <v>47</v>
      </c>
      <c r="DM6" s="1288"/>
      <c r="DN6" s="1312"/>
      <c r="DO6" s="1286" t="s">
        <v>48</v>
      </c>
      <c r="DP6" s="1288"/>
      <c r="DQ6" s="1312"/>
      <c r="DR6" s="1286" t="s">
        <v>49</v>
      </c>
      <c r="DS6" s="1288"/>
      <c r="DT6" s="1312"/>
      <c r="DU6" s="1286" t="s">
        <v>50</v>
      </c>
      <c r="DV6" s="1288"/>
      <c r="DW6" s="1312"/>
      <c r="DX6" s="1317" t="s">
        <v>185</v>
      </c>
      <c r="DY6" s="1315"/>
      <c r="DZ6" s="1315"/>
      <c r="EA6" s="1315" t="s">
        <v>164</v>
      </c>
      <c r="EB6" s="1315"/>
      <c r="EC6" s="1315"/>
      <c r="ED6" s="1288" t="s">
        <v>47</v>
      </c>
      <c r="EE6" s="1288"/>
      <c r="EF6" s="1288"/>
      <c r="EG6" s="1288" t="s">
        <v>48</v>
      </c>
      <c r="EH6" s="1288"/>
      <c r="EI6" s="1288"/>
      <c r="EJ6" s="1288" t="s">
        <v>49</v>
      </c>
      <c r="EK6" s="1288"/>
      <c r="EL6" s="1288"/>
      <c r="EM6" s="1288" t="s">
        <v>50</v>
      </c>
      <c r="EN6" s="1288"/>
      <c r="EO6" s="1288"/>
      <c r="EP6" s="1288" t="s">
        <v>58</v>
      </c>
      <c r="EQ6" s="1288"/>
      <c r="ER6" s="1288"/>
      <c r="ES6" s="1288" t="s">
        <v>164</v>
      </c>
      <c r="ET6" s="1288"/>
      <c r="EU6" s="1288"/>
      <c r="EV6" s="1295" t="s">
        <v>47</v>
      </c>
      <c r="EW6" s="1295"/>
      <c r="EX6" s="1295"/>
      <c r="EY6" s="1295" t="s">
        <v>48</v>
      </c>
      <c r="EZ6" s="1295"/>
      <c r="FA6" s="1295"/>
      <c r="FB6" s="1295" t="s">
        <v>49</v>
      </c>
      <c r="FC6" s="1295"/>
      <c r="FD6" s="1295"/>
      <c r="FE6" s="1295" t="s">
        <v>50</v>
      </c>
      <c r="FF6" s="1295"/>
      <c r="FG6" s="1295"/>
      <c r="FH6" s="1295" t="s">
        <v>58</v>
      </c>
      <c r="FI6" s="1295"/>
      <c r="FJ6" s="1295"/>
      <c r="FK6" s="1288" t="s">
        <v>47</v>
      </c>
      <c r="FL6" s="1288"/>
      <c r="FM6" s="1288"/>
      <c r="FN6" s="1288" t="s">
        <v>48</v>
      </c>
      <c r="FO6" s="1288"/>
      <c r="FP6" s="1288"/>
      <c r="FQ6" s="1288" t="s">
        <v>49</v>
      </c>
      <c r="FR6" s="1288"/>
      <c r="FS6" s="1288"/>
      <c r="FT6" s="1288" t="s">
        <v>50</v>
      </c>
      <c r="FU6" s="1288"/>
      <c r="FV6" s="1288"/>
      <c r="FW6" s="1288" t="s">
        <v>58</v>
      </c>
      <c r="FX6" s="1288"/>
      <c r="FY6" s="1288"/>
      <c r="FZ6" s="1295" t="s">
        <v>47</v>
      </c>
      <c r="GA6" s="1295"/>
      <c r="GB6" s="1295"/>
      <c r="GC6" s="1295" t="s">
        <v>48</v>
      </c>
      <c r="GD6" s="1295"/>
      <c r="GE6" s="1295"/>
      <c r="GF6" s="1295" t="s">
        <v>49</v>
      </c>
      <c r="GG6" s="1295"/>
      <c r="GH6" s="1295"/>
      <c r="GI6" s="1295" t="s">
        <v>50</v>
      </c>
      <c r="GJ6" s="1295"/>
      <c r="GK6" s="1295"/>
      <c r="GL6" s="1295" t="s">
        <v>58</v>
      </c>
      <c r="GM6" s="1295"/>
      <c r="GN6" s="1295"/>
      <c r="GO6" s="1295" t="s">
        <v>47</v>
      </c>
      <c r="GP6" s="1295"/>
      <c r="GQ6" s="1295"/>
      <c r="GR6" s="1295" t="s">
        <v>48</v>
      </c>
      <c r="GS6" s="1295"/>
      <c r="GT6" s="1295"/>
      <c r="GU6" s="1295" t="s">
        <v>49</v>
      </c>
      <c r="GV6" s="1295"/>
      <c r="GW6" s="1295"/>
      <c r="GX6" s="1295" t="s">
        <v>50</v>
      </c>
      <c r="GY6" s="1295"/>
      <c r="GZ6" s="1295"/>
      <c r="HA6" s="1295" t="s">
        <v>58</v>
      </c>
      <c r="HB6" s="1295"/>
      <c r="HC6" s="1295"/>
    </row>
    <row r="7" spans="1:211" ht="15.75" customHeight="1" x14ac:dyDescent="0.2">
      <c r="A7" s="1279"/>
      <c r="B7" s="520" t="s">
        <v>0</v>
      </c>
      <c r="C7" s="520" t="s">
        <v>1</v>
      </c>
      <c r="D7" s="520" t="s">
        <v>2</v>
      </c>
      <c r="E7" s="521" t="s">
        <v>0</v>
      </c>
      <c r="F7" s="520" t="s">
        <v>1</v>
      </c>
      <c r="G7" s="520" t="s">
        <v>2</v>
      </c>
      <c r="H7" s="520" t="s">
        <v>0</v>
      </c>
      <c r="I7" s="520" t="s">
        <v>1</v>
      </c>
      <c r="J7" s="520" t="s">
        <v>2</v>
      </c>
      <c r="K7" s="520" t="s">
        <v>0</v>
      </c>
      <c r="L7" s="520" t="s">
        <v>1</v>
      </c>
      <c r="M7" s="520" t="s">
        <v>2</v>
      </c>
      <c r="N7" s="521" t="s">
        <v>0</v>
      </c>
      <c r="O7" s="520" t="s">
        <v>1</v>
      </c>
      <c r="P7" s="520" t="s">
        <v>2</v>
      </c>
      <c r="Q7" s="520" t="s">
        <v>0</v>
      </c>
      <c r="R7" s="520" t="s">
        <v>1</v>
      </c>
      <c r="S7" s="520" t="s">
        <v>2</v>
      </c>
      <c r="T7" s="520" t="s">
        <v>0</v>
      </c>
      <c r="U7" s="520" t="s">
        <v>1</v>
      </c>
      <c r="V7" s="520" t="s">
        <v>2</v>
      </c>
      <c r="W7" s="521" t="s">
        <v>0</v>
      </c>
      <c r="X7" s="520" t="s">
        <v>1</v>
      </c>
      <c r="Y7" s="520" t="s">
        <v>2</v>
      </c>
      <c r="Z7" s="520" t="s">
        <v>0</v>
      </c>
      <c r="AA7" s="520" t="s">
        <v>1</v>
      </c>
      <c r="AB7" s="520" t="s">
        <v>2</v>
      </c>
      <c r="AC7" s="521" t="s">
        <v>0</v>
      </c>
      <c r="AD7" s="521" t="s">
        <v>1</v>
      </c>
      <c r="AE7" s="521" t="s">
        <v>2</v>
      </c>
      <c r="AF7" s="522" t="s">
        <v>0</v>
      </c>
      <c r="AG7" s="522" t="s">
        <v>1</v>
      </c>
      <c r="AH7" s="522" t="s">
        <v>2</v>
      </c>
      <c r="AI7" s="520" t="s">
        <v>0</v>
      </c>
      <c r="AJ7" s="520" t="s">
        <v>1</v>
      </c>
      <c r="AK7" s="520" t="s">
        <v>2</v>
      </c>
      <c r="AL7" s="522" t="s">
        <v>0</v>
      </c>
      <c r="AM7" s="522" t="s">
        <v>1</v>
      </c>
      <c r="AN7" s="522" t="s">
        <v>2</v>
      </c>
      <c r="AO7" s="520" t="s">
        <v>0</v>
      </c>
      <c r="AP7" s="520" t="s">
        <v>1</v>
      </c>
      <c r="AQ7" s="520" t="s">
        <v>2</v>
      </c>
      <c r="AR7" s="520" t="s">
        <v>0</v>
      </c>
      <c r="AS7" s="520" t="s">
        <v>1</v>
      </c>
      <c r="AT7" s="520" t="s">
        <v>2</v>
      </c>
      <c r="AU7" s="520" t="s">
        <v>0</v>
      </c>
      <c r="AV7" s="520" t="s">
        <v>1</v>
      </c>
      <c r="AW7" s="520" t="s">
        <v>2</v>
      </c>
      <c r="AX7" s="520" t="s">
        <v>0</v>
      </c>
      <c r="AY7" s="520" t="s">
        <v>1</v>
      </c>
      <c r="AZ7" s="520" t="s">
        <v>2</v>
      </c>
      <c r="BA7" s="521" t="s">
        <v>0</v>
      </c>
      <c r="BB7" s="520" t="s">
        <v>1</v>
      </c>
      <c r="BC7" s="520" t="s">
        <v>2</v>
      </c>
      <c r="BD7" s="520" t="s">
        <v>0</v>
      </c>
      <c r="BE7" s="520" t="s">
        <v>1</v>
      </c>
      <c r="BF7" s="520" t="s">
        <v>2</v>
      </c>
      <c r="BG7" s="520" t="s">
        <v>0</v>
      </c>
      <c r="BH7" s="520" t="s">
        <v>1</v>
      </c>
      <c r="BI7" s="520" t="s">
        <v>2</v>
      </c>
      <c r="BJ7" s="521" t="s">
        <v>0</v>
      </c>
      <c r="BK7" s="520" t="s">
        <v>1</v>
      </c>
      <c r="BL7" s="520" t="s">
        <v>2</v>
      </c>
      <c r="BM7" s="520" t="s">
        <v>0</v>
      </c>
      <c r="BN7" s="520" t="s">
        <v>1</v>
      </c>
      <c r="BO7" s="520" t="s">
        <v>2</v>
      </c>
      <c r="BP7" s="520" t="s">
        <v>0</v>
      </c>
      <c r="BQ7" s="520" t="s">
        <v>1</v>
      </c>
      <c r="BR7" s="520" t="s">
        <v>2</v>
      </c>
      <c r="BS7" s="521" t="s">
        <v>0</v>
      </c>
      <c r="BT7" s="520" t="s">
        <v>1</v>
      </c>
      <c r="BU7" s="520" t="s">
        <v>2</v>
      </c>
      <c r="BV7" s="520" t="s">
        <v>0</v>
      </c>
      <c r="BW7" s="520" t="s">
        <v>1</v>
      </c>
      <c r="BX7" s="520" t="s">
        <v>2</v>
      </c>
      <c r="BY7" s="521" t="s">
        <v>0</v>
      </c>
      <c r="BZ7" s="521" t="s">
        <v>1</v>
      </c>
      <c r="CA7" s="521" t="s">
        <v>2</v>
      </c>
      <c r="CB7" s="522" t="s">
        <v>0</v>
      </c>
      <c r="CC7" s="522" t="s">
        <v>1</v>
      </c>
      <c r="CD7" s="522" t="s">
        <v>2</v>
      </c>
      <c r="CE7" s="520" t="s">
        <v>0</v>
      </c>
      <c r="CF7" s="520" t="s">
        <v>1</v>
      </c>
      <c r="CG7" s="520" t="s">
        <v>2</v>
      </c>
      <c r="CH7" s="522" t="s">
        <v>0</v>
      </c>
      <c r="CI7" s="522" t="s">
        <v>1</v>
      </c>
      <c r="CJ7" s="522" t="s">
        <v>2</v>
      </c>
      <c r="CK7" s="520" t="s">
        <v>0</v>
      </c>
      <c r="CL7" s="520" t="s">
        <v>1</v>
      </c>
      <c r="CM7" s="520" t="s">
        <v>2</v>
      </c>
      <c r="CN7" s="520" t="s">
        <v>0</v>
      </c>
      <c r="CO7" s="520" t="s">
        <v>1</v>
      </c>
      <c r="CP7" s="520" t="s">
        <v>2</v>
      </c>
      <c r="CQ7" s="520" t="s">
        <v>0</v>
      </c>
      <c r="CR7" s="520" t="s">
        <v>1</v>
      </c>
      <c r="CS7" s="520" t="s">
        <v>2</v>
      </c>
      <c r="CT7" s="315" t="s">
        <v>0</v>
      </c>
      <c r="CU7" s="316" t="s">
        <v>1</v>
      </c>
      <c r="CV7" s="317" t="s">
        <v>2</v>
      </c>
      <c r="CW7" s="318" t="s">
        <v>0</v>
      </c>
      <c r="CX7" s="316" t="s">
        <v>1</v>
      </c>
      <c r="CY7" s="317" t="s">
        <v>2</v>
      </c>
      <c r="CZ7" s="319" t="s">
        <v>0</v>
      </c>
      <c r="DA7" s="316" t="s">
        <v>1</v>
      </c>
      <c r="DB7" s="317" t="s">
        <v>2</v>
      </c>
      <c r="DC7" s="318" t="s">
        <v>0</v>
      </c>
      <c r="DD7" s="320" t="s">
        <v>1</v>
      </c>
      <c r="DE7" s="321" t="s">
        <v>2</v>
      </c>
      <c r="DF7" s="322" t="s">
        <v>0</v>
      </c>
      <c r="DG7" s="323" t="s">
        <v>1</v>
      </c>
      <c r="DH7" s="324" t="s">
        <v>2</v>
      </c>
      <c r="DI7" s="319" t="s">
        <v>0</v>
      </c>
      <c r="DJ7" s="316" t="s">
        <v>1</v>
      </c>
      <c r="DK7" s="317" t="s">
        <v>2</v>
      </c>
      <c r="DL7" s="315" t="s">
        <v>0</v>
      </c>
      <c r="DM7" s="316" t="s">
        <v>1</v>
      </c>
      <c r="DN7" s="317" t="s">
        <v>2</v>
      </c>
      <c r="DO7" s="315" t="s">
        <v>0</v>
      </c>
      <c r="DP7" s="316" t="s">
        <v>1</v>
      </c>
      <c r="DQ7" s="317" t="s">
        <v>2</v>
      </c>
      <c r="DR7" s="319" t="s">
        <v>0</v>
      </c>
      <c r="DS7" s="316" t="s">
        <v>1</v>
      </c>
      <c r="DT7" s="317" t="s">
        <v>2</v>
      </c>
      <c r="DU7" s="319" t="s">
        <v>0</v>
      </c>
      <c r="DV7" s="316" t="s">
        <v>1</v>
      </c>
      <c r="DW7" s="317" t="s">
        <v>2</v>
      </c>
      <c r="DX7" s="325" t="s">
        <v>0</v>
      </c>
      <c r="DY7" s="323" t="s">
        <v>1</v>
      </c>
      <c r="DZ7" s="326" t="s">
        <v>2</v>
      </c>
      <c r="EA7" s="322" t="s">
        <v>0</v>
      </c>
      <c r="EB7" s="323" t="s">
        <v>1</v>
      </c>
      <c r="EC7" s="324" t="s">
        <v>2</v>
      </c>
      <c r="ED7" s="315" t="s">
        <v>0</v>
      </c>
      <c r="EE7" s="316" t="s">
        <v>1</v>
      </c>
      <c r="EF7" s="316" t="s">
        <v>2</v>
      </c>
      <c r="EG7" s="316" t="s">
        <v>0</v>
      </c>
      <c r="EH7" s="316" t="s">
        <v>1</v>
      </c>
      <c r="EI7" s="316" t="s">
        <v>2</v>
      </c>
      <c r="EJ7" s="316" t="s">
        <v>0</v>
      </c>
      <c r="EK7" s="316" t="s">
        <v>1</v>
      </c>
      <c r="EL7" s="316" t="s">
        <v>2</v>
      </c>
      <c r="EM7" s="316" t="s">
        <v>0</v>
      </c>
      <c r="EN7" s="316" t="s">
        <v>1</v>
      </c>
      <c r="EO7" s="316" t="s">
        <v>2</v>
      </c>
      <c r="EP7" s="316" t="s">
        <v>0</v>
      </c>
      <c r="EQ7" s="316" t="s">
        <v>1</v>
      </c>
      <c r="ER7" s="316" t="s">
        <v>2</v>
      </c>
      <c r="ES7" s="316" t="s">
        <v>0</v>
      </c>
      <c r="ET7" s="316" t="s">
        <v>1</v>
      </c>
      <c r="EU7" s="316" t="s">
        <v>2</v>
      </c>
      <c r="EV7" s="327" t="s">
        <v>59</v>
      </c>
      <c r="EW7" s="327" t="s">
        <v>73</v>
      </c>
      <c r="EX7" s="327" t="s">
        <v>74</v>
      </c>
      <c r="EY7" s="327" t="s">
        <v>59</v>
      </c>
      <c r="EZ7" s="327" t="s">
        <v>73</v>
      </c>
      <c r="FA7" s="327" t="s">
        <v>74</v>
      </c>
      <c r="FB7" s="327" t="s">
        <v>59</v>
      </c>
      <c r="FC7" s="327" t="s">
        <v>73</v>
      </c>
      <c r="FD7" s="327" t="s">
        <v>74</v>
      </c>
      <c r="FE7" s="327" t="s">
        <v>59</v>
      </c>
      <c r="FF7" s="327" t="s">
        <v>73</v>
      </c>
      <c r="FG7" s="327" t="s">
        <v>74</v>
      </c>
      <c r="FH7" s="327" t="s">
        <v>59</v>
      </c>
      <c r="FI7" s="327" t="s">
        <v>73</v>
      </c>
      <c r="FJ7" s="327" t="s">
        <v>74</v>
      </c>
      <c r="FK7" s="316" t="s">
        <v>0</v>
      </c>
      <c r="FL7" s="316" t="s">
        <v>1</v>
      </c>
      <c r="FM7" s="316" t="s">
        <v>2</v>
      </c>
      <c r="FN7" s="316" t="s">
        <v>0</v>
      </c>
      <c r="FO7" s="316" t="s">
        <v>1</v>
      </c>
      <c r="FP7" s="316" t="s">
        <v>2</v>
      </c>
      <c r="FQ7" s="316" t="s">
        <v>0</v>
      </c>
      <c r="FR7" s="316" t="s">
        <v>1</v>
      </c>
      <c r="FS7" s="316" t="s">
        <v>2</v>
      </c>
      <c r="FT7" s="316" t="s">
        <v>0</v>
      </c>
      <c r="FU7" s="316" t="s">
        <v>1</v>
      </c>
      <c r="FV7" s="316" t="s">
        <v>2</v>
      </c>
      <c r="FW7" s="316" t="s">
        <v>0</v>
      </c>
      <c r="FX7" s="316" t="s">
        <v>1</v>
      </c>
      <c r="FY7" s="316" t="s">
        <v>2</v>
      </c>
      <c r="FZ7" s="327" t="s">
        <v>59</v>
      </c>
      <c r="GA7" s="327" t="s">
        <v>73</v>
      </c>
      <c r="GB7" s="327" t="s">
        <v>74</v>
      </c>
      <c r="GC7" s="327" t="s">
        <v>59</v>
      </c>
      <c r="GD7" s="327" t="s">
        <v>73</v>
      </c>
      <c r="GE7" s="327" t="s">
        <v>74</v>
      </c>
      <c r="GF7" s="327" t="s">
        <v>59</v>
      </c>
      <c r="GG7" s="327" t="s">
        <v>73</v>
      </c>
      <c r="GH7" s="327" t="s">
        <v>74</v>
      </c>
      <c r="GI7" s="327" t="s">
        <v>59</v>
      </c>
      <c r="GJ7" s="327" t="s">
        <v>73</v>
      </c>
      <c r="GK7" s="327" t="s">
        <v>74</v>
      </c>
      <c r="GL7" s="327" t="s">
        <v>59</v>
      </c>
      <c r="GM7" s="327" t="s">
        <v>73</v>
      </c>
      <c r="GN7" s="327" t="s">
        <v>74</v>
      </c>
      <c r="GO7" s="327" t="s">
        <v>59</v>
      </c>
      <c r="GP7" s="327" t="s">
        <v>73</v>
      </c>
      <c r="GQ7" s="327" t="s">
        <v>74</v>
      </c>
      <c r="GR7" s="327" t="s">
        <v>59</v>
      </c>
      <c r="GS7" s="327" t="s">
        <v>73</v>
      </c>
      <c r="GT7" s="327" t="s">
        <v>74</v>
      </c>
      <c r="GU7" s="327" t="s">
        <v>59</v>
      </c>
      <c r="GV7" s="327" t="s">
        <v>73</v>
      </c>
      <c r="GW7" s="327" t="s">
        <v>74</v>
      </c>
      <c r="GX7" s="327" t="s">
        <v>59</v>
      </c>
      <c r="GY7" s="327" t="s">
        <v>73</v>
      </c>
      <c r="GZ7" s="327" t="s">
        <v>74</v>
      </c>
      <c r="HA7" s="327" t="s">
        <v>59</v>
      </c>
      <c r="HB7" s="327" t="s">
        <v>73</v>
      </c>
      <c r="HC7" s="327" t="s">
        <v>74</v>
      </c>
    </row>
    <row r="8" spans="1:211" ht="9.9499999999999993" customHeight="1" x14ac:dyDescent="0.2">
      <c r="A8" s="987" t="s">
        <v>337</v>
      </c>
      <c r="B8" s="1006">
        <f t="shared" ref="B8:AE8" si="0">SUM(B9,B79,B130)</f>
        <v>1541</v>
      </c>
      <c r="C8" s="1006">
        <f t="shared" si="0"/>
        <v>510</v>
      </c>
      <c r="D8" s="1006">
        <f t="shared" si="0"/>
        <v>2051</v>
      </c>
      <c r="E8" s="1006">
        <f t="shared" si="0"/>
        <v>772</v>
      </c>
      <c r="F8" s="1006">
        <f t="shared" si="0"/>
        <v>259</v>
      </c>
      <c r="G8" s="1006">
        <f t="shared" si="0"/>
        <v>1031</v>
      </c>
      <c r="H8" s="1006">
        <f t="shared" si="0"/>
        <v>0</v>
      </c>
      <c r="I8" s="1006">
        <f t="shared" si="0"/>
        <v>0</v>
      </c>
      <c r="J8" s="1006">
        <f t="shared" si="0"/>
        <v>0</v>
      </c>
      <c r="K8" s="1006">
        <f t="shared" si="0"/>
        <v>538</v>
      </c>
      <c r="L8" s="1006">
        <f t="shared" si="0"/>
        <v>197</v>
      </c>
      <c r="M8" s="1006">
        <f t="shared" si="0"/>
        <v>735</v>
      </c>
      <c r="N8" s="1006">
        <f t="shared" si="0"/>
        <v>284</v>
      </c>
      <c r="O8" s="1006">
        <f t="shared" si="0"/>
        <v>67</v>
      </c>
      <c r="P8" s="1006">
        <f t="shared" si="0"/>
        <v>349</v>
      </c>
      <c r="Q8" s="1006">
        <f t="shared" si="0"/>
        <v>0</v>
      </c>
      <c r="R8" s="1006">
        <f t="shared" si="0"/>
        <v>0</v>
      </c>
      <c r="S8" s="1006">
        <f t="shared" si="0"/>
        <v>0</v>
      </c>
      <c r="T8" s="1007">
        <f t="shared" si="0"/>
        <v>41</v>
      </c>
      <c r="U8" s="1007">
        <f t="shared" si="0"/>
        <v>1</v>
      </c>
      <c r="V8" s="1007">
        <f t="shared" si="0"/>
        <v>42</v>
      </c>
      <c r="W8" s="1007">
        <f t="shared" si="0"/>
        <v>35</v>
      </c>
      <c r="X8" s="1007">
        <f t="shared" si="0"/>
        <v>0</v>
      </c>
      <c r="Y8" s="1007">
        <f t="shared" si="0"/>
        <v>35</v>
      </c>
      <c r="Z8" s="1007">
        <f t="shared" si="0"/>
        <v>0</v>
      </c>
      <c r="AA8" s="1007">
        <f t="shared" si="0"/>
        <v>0</v>
      </c>
      <c r="AB8" s="1007">
        <f t="shared" si="0"/>
        <v>0</v>
      </c>
      <c r="AC8" s="1007">
        <f t="shared" si="0"/>
        <v>0</v>
      </c>
      <c r="AD8" s="1007">
        <f t="shared" si="0"/>
        <v>0</v>
      </c>
      <c r="AE8" s="1007">
        <f t="shared" si="0"/>
        <v>0</v>
      </c>
      <c r="AF8" s="865" t="e">
        <f>H8/AC8</f>
        <v>#DIV/0!</v>
      </c>
      <c r="AG8" s="865" t="e">
        <f t="shared" ref="AG8:AH12" si="1">I8/AD8</f>
        <v>#DIV/0!</v>
      </c>
      <c r="AH8" s="865" t="e">
        <f t="shared" si="1"/>
        <v>#DIV/0!</v>
      </c>
      <c r="AI8" s="865">
        <f t="shared" ref="AI8:AK12" si="2">H8/E8</f>
        <v>0</v>
      </c>
      <c r="AJ8" s="865">
        <f t="shared" si="2"/>
        <v>0</v>
      </c>
      <c r="AK8" s="865">
        <f t="shared" si="2"/>
        <v>0</v>
      </c>
      <c r="AL8" s="865" t="e">
        <f t="shared" ref="AL8:AN9" si="3">Q8/AC8</f>
        <v>#DIV/0!</v>
      </c>
      <c r="AM8" s="865" t="e">
        <f t="shared" si="3"/>
        <v>#DIV/0!</v>
      </c>
      <c r="AN8" s="865" t="e">
        <f t="shared" si="3"/>
        <v>#DIV/0!</v>
      </c>
      <c r="AO8" s="865">
        <f t="shared" ref="AO8:AQ23" si="4">Q8/N8</f>
        <v>0</v>
      </c>
      <c r="AP8" s="865">
        <f t="shared" si="4"/>
        <v>0</v>
      </c>
      <c r="AQ8" s="865">
        <f t="shared" si="4"/>
        <v>0</v>
      </c>
      <c r="AR8" s="865" t="e">
        <f>Z8/AC8</f>
        <v>#DIV/0!</v>
      </c>
      <c r="AS8" s="865" t="e">
        <f t="shared" ref="AS8:AT76" si="5">AA8/AD8</f>
        <v>#DIV/0!</v>
      </c>
      <c r="AT8" s="865" t="e">
        <f t="shared" si="5"/>
        <v>#DIV/0!</v>
      </c>
      <c r="AU8" s="865">
        <f>Z8/W8</f>
        <v>0</v>
      </c>
      <c r="AV8" s="865" t="e">
        <f t="shared" ref="AV8:AW23" si="6">AA8/X8</f>
        <v>#DIV/0!</v>
      </c>
      <c r="AW8" s="865">
        <f t="shared" si="6"/>
        <v>0</v>
      </c>
      <c r="AX8" s="1007">
        <f t="shared" ref="AX8:CA8" si="7">SUM(AX9,AX79,AX130)</f>
        <v>1595</v>
      </c>
      <c r="AY8" s="1007">
        <f t="shared" si="7"/>
        <v>359</v>
      </c>
      <c r="AZ8" s="1007">
        <f t="shared" si="7"/>
        <v>1954</v>
      </c>
      <c r="BA8" s="1008">
        <f t="shared" si="7"/>
        <v>767</v>
      </c>
      <c r="BB8" s="1008">
        <f t="shared" si="7"/>
        <v>228</v>
      </c>
      <c r="BC8" s="1008">
        <f t="shared" si="7"/>
        <v>995</v>
      </c>
      <c r="BD8" s="1007">
        <f t="shared" si="7"/>
        <v>152</v>
      </c>
      <c r="BE8" s="1007">
        <f t="shared" si="7"/>
        <v>14</v>
      </c>
      <c r="BF8" s="1007">
        <f t="shared" si="7"/>
        <v>166</v>
      </c>
      <c r="BG8" s="1007">
        <f t="shared" si="7"/>
        <v>484</v>
      </c>
      <c r="BH8" s="1007">
        <f t="shared" si="7"/>
        <v>172</v>
      </c>
      <c r="BI8" s="1007">
        <f t="shared" si="7"/>
        <v>656</v>
      </c>
      <c r="BJ8" s="1007">
        <f t="shared" si="7"/>
        <v>255</v>
      </c>
      <c r="BK8" s="1007">
        <f t="shared" si="7"/>
        <v>77</v>
      </c>
      <c r="BL8" s="1007">
        <f t="shared" si="7"/>
        <v>332</v>
      </c>
      <c r="BM8" s="1007">
        <f t="shared" si="7"/>
        <v>32</v>
      </c>
      <c r="BN8" s="1007">
        <f t="shared" si="7"/>
        <v>5</v>
      </c>
      <c r="BO8" s="1007">
        <f t="shared" si="7"/>
        <v>37</v>
      </c>
      <c r="BP8" s="1007">
        <f t="shared" si="7"/>
        <v>35</v>
      </c>
      <c r="BQ8" s="1007">
        <f t="shared" si="7"/>
        <v>40</v>
      </c>
      <c r="BR8" s="1007">
        <f t="shared" si="7"/>
        <v>75</v>
      </c>
      <c r="BS8" s="1007">
        <f t="shared" si="7"/>
        <v>22</v>
      </c>
      <c r="BT8" s="1007">
        <f t="shared" si="7"/>
        <v>36</v>
      </c>
      <c r="BU8" s="1007">
        <f t="shared" si="7"/>
        <v>58</v>
      </c>
      <c r="BV8" s="1007">
        <f t="shared" si="7"/>
        <v>2</v>
      </c>
      <c r="BW8" s="1007">
        <f t="shared" si="7"/>
        <v>8</v>
      </c>
      <c r="BX8" s="1007">
        <f t="shared" si="7"/>
        <v>10</v>
      </c>
      <c r="BY8" s="1007">
        <f t="shared" si="7"/>
        <v>186</v>
      </c>
      <c r="BZ8" s="1007">
        <f t="shared" si="7"/>
        <v>27</v>
      </c>
      <c r="CA8" s="1007">
        <f t="shared" si="7"/>
        <v>213</v>
      </c>
      <c r="CB8" s="865">
        <f>BD8/BY8</f>
        <v>0.81720430107526887</v>
      </c>
      <c r="CC8" s="865">
        <f t="shared" ref="CC8:CD12" si="8">BE8/BZ8</f>
        <v>0.51851851851851849</v>
      </c>
      <c r="CD8" s="865">
        <f t="shared" si="8"/>
        <v>0.77934272300469487</v>
      </c>
      <c r="CE8" s="865">
        <f t="shared" ref="CE8:CG12" si="9">BD8/BA8</f>
        <v>0.19817470664928291</v>
      </c>
      <c r="CF8" s="865">
        <f t="shared" si="9"/>
        <v>6.1403508771929821E-2</v>
      </c>
      <c r="CG8" s="865">
        <f t="shared" si="9"/>
        <v>0.16683417085427135</v>
      </c>
      <c r="CH8" s="865">
        <f t="shared" ref="CH8:CJ9" si="10">BM8/BY8</f>
        <v>0.17204301075268819</v>
      </c>
      <c r="CI8" s="865">
        <f t="shared" si="10"/>
        <v>0.18518518518518517</v>
      </c>
      <c r="CJ8" s="865">
        <f t="shared" si="10"/>
        <v>0.17370892018779344</v>
      </c>
      <c r="CK8" s="865">
        <f t="shared" ref="CK8:CM23" si="11">BM8/BJ8</f>
        <v>0.12549019607843137</v>
      </c>
      <c r="CL8" s="865">
        <f t="shared" si="11"/>
        <v>6.4935064935064929E-2</v>
      </c>
      <c r="CM8" s="865">
        <f t="shared" si="11"/>
        <v>0.11144578313253012</v>
      </c>
      <c r="CN8" s="865">
        <f>BV8/BY8</f>
        <v>1.0752688172043012E-2</v>
      </c>
      <c r="CO8" s="865">
        <f t="shared" ref="CO8:CP76" si="12">BW8/BZ8</f>
        <v>0.29629629629629628</v>
      </c>
      <c r="CP8" s="865">
        <f t="shared" si="12"/>
        <v>4.6948356807511735E-2</v>
      </c>
      <c r="CQ8" s="865">
        <f>BV8/BS8</f>
        <v>9.0909090909090912E-2</v>
      </c>
      <c r="CR8" s="865">
        <f t="shared" ref="CR8:CS76" si="13">BW8/BT8</f>
        <v>0.22222222222222221</v>
      </c>
      <c r="CS8" s="865">
        <f t="shared" si="13"/>
        <v>0.17241379310344829</v>
      </c>
      <c r="CT8" s="315"/>
      <c r="CU8" s="315"/>
      <c r="CV8" s="912"/>
      <c r="CW8" s="318"/>
      <c r="CX8" s="315"/>
      <c r="CY8" s="912"/>
      <c r="CZ8" s="319"/>
      <c r="DA8" s="315"/>
      <c r="DB8" s="912"/>
      <c r="DC8" s="318"/>
      <c r="DD8" s="913"/>
      <c r="DE8" s="914"/>
      <c r="DF8" s="322"/>
      <c r="DG8" s="325"/>
      <c r="DH8" s="915"/>
      <c r="DI8" s="319"/>
      <c r="DJ8" s="315"/>
      <c r="DK8" s="912"/>
      <c r="DL8" s="315"/>
      <c r="DM8" s="315"/>
      <c r="DN8" s="912"/>
      <c r="DO8" s="315"/>
      <c r="DP8" s="315"/>
      <c r="DQ8" s="912"/>
      <c r="DR8" s="319"/>
      <c r="DS8" s="315"/>
      <c r="DT8" s="912"/>
      <c r="DU8" s="319"/>
      <c r="DV8" s="315"/>
      <c r="DW8" s="912"/>
      <c r="DX8" s="325"/>
      <c r="DY8" s="325"/>
      <c r="DZ8" s="915"/>
      <c r="EA8" s="322"/>
      <c r="EB8" s="325"/>
      <c r="EC8" s="915"/>
      <c r="ED8" s="315"/>
      <c r="EE8" s="315"/>
      <c r="EF8" s="315"/>
      <c r="EG8" s="315"/>
      <c r="EH8" s="315"/>
      <c r="EI8" s="315"/>
      <c r="EJ8" s="315"/>
      <c r="EK8" s="315"/>
      <c r="EL8" s="315"/>
      <c r="EM8" s="315"/>
      <c r="EN8" s="315"/>
      <c r="EO8" s="315"/>
      <c r="EP8" s="315"/>
      <c r="EQ8" s="315"/>
      <c r="ER8" s="315"/>
      <c r="ES8" s="315"/>
      <c r="ET8" s="315"/>
      <c r="EU8" s="315"/>
      <c r="EV8" s="916"/>
      <c r="EW8" s="916"/>
      <c r="EX8" s="916"/>
      <c r="EY8" s="916"/>
      <c r="EZ8" s="916"/>
      <c r="FA8" s="916"/>
      <c r="FB8" s="916"/>
      <c r="FC8" s="916"/>
      <c r="FD8" s="916"/>
      <c r="FE8" s="916"/>
      <c r="FF8" s="916"/>
      <c r="FG8" s="916"/>
      <c r="FH8" s="916"/>
      <c r="FI8" s="916"/>
      <c r="FJ8" s="916"/>
      <c r="FK8" s="315"/>
      <c r="FL8" s="315"/>
      <c r="FM8" s="315"/>
      <c r="FN8" s="315"/>
      <c r="FO8" s="315"/>
      <c r="FP8" s="315"/>
      <c r="FQ8" s="315"/>
      <c r="FR8" s="315"/>
      <c r="FS8" s="315"/>
      <c r="FT8" s="315"/>
      <c r="FU8" s="315"/>
      <c r="FV8" s="315"/>
      <c r="FW8" s="315"/>
      <c r="FX8" s="315"/>
      <c r="FY8" s="315"/>
      <c r="FZ8" s="916"/>
      <c r="GA8" s="916"/>
      <c r="GB8" s="916"/>
      <c r="GC8" s="916"/>
      <c r="GD8" s="916"/>
      <c r="GE8" s="916"/>
      <c r="GF8" s="916"/>
      <c r="GG8" s="916"/>
      <c r="GH8" s="916"/>
      <c r="GI8" s="916"/>
      <c r="GJ8" s="916"/>
      <c r="GK8" s="916"/>
      <c r="GL8" s="916"/>
      <c r="GM8" s="916"/>
      <c r="GN8" s="916"/>
      <c r="GO8" s="916"/>
      <c r="GP8" s="916"/>
      <c r="GQ8" s="916"/>
      <c r="GR8" s="916"/>
      <c r="GS8" s="916"/>
      <c r="GT8" s="916"/>
      <c r="GU8" s="916"/>
      <c r="GV8" s="916"/>
      <c r="GW8" s="916"/>
      <c r="GX8" s="916"/>
      <c r="GY8" s="916"/>
      <c r="GZ8" s="916"/>
      <c r="HA8" s="916"/>
      <c r="HB8" s="916"/>
      <c r="HC8" s="916"/>
    </row>
    <row r="9" spans="1:211" ht="15.75" customHeight="1" x14ac:dyDescent="0.2">
      <c r="A9" s="1009" t="s">
        <v>354</v>
      </c>
      <c r="B9" s="1010">
        <f>SUM(B10,B55)</f>
        <v>1109</v>
      </c>
      <c r="C9" s="1010">
        <f t="shared" ref="C9:AD9" si="14">SUM(C10,C55)</f>
        <v>399</v>
      </c>
      <c r="D9" s="1010">
        <f t="shared" si="14"/>
        <v>1508</v>
      </c>
      <c r="E9" s="1010">
        <f t="shared" si="14"/>
        <v>772</v>
      </c>
      <c r="F9" s="1010">
        <f t="shared" si="14"/>
        <v>259</v>
      </c>
      <c r="G9" s="1010">
        <f t="shared" si="14"/>
        <v>1031</v>
      </c>
      <c r="H9" s="1010">
        <f t="shared" si="14"/>
        <v>0</v>
      </c>
      <c r="I9" s="1010">
        <f t="shared" si="14"/>
        <v>0</v>
      </c>
      <c r="J9" s="1010">
        <f t="shared" si="14"/>
        <v>0</v>
      </c>
      <c r="K9" s="1010">
        <f t="shared" si="14"/>
        <v>396</v>
      </c>
      <c r="L9" s="1010">
        <f t="shared" si="14"/>
        <v>170</v>
      </c>
      <c r="M9" s="1011">
        <f t="shared" si="14"/>
        <v>566</v>
      </c>
      <c r="N9" s="1010">
        <f t="shared" si="14"/>
        <v>284</v>
      </c>
      <c r="O9" s="1010">
        <f t="shared" si="14"/>
        <v>67</v>
      </c>
      <c r="P9" s="1011">
        <f t="shared" si="14"/>
        <v>349</v>
      </c>
      <c r="Q9" s="1010">
        <f t="shared" si="14"/>
        <v>0</v>
      </c>
      <c r="R9" s="1010">
        <f t="shared" si="14"/>
        <v>0</v>
      </c>
      <c r="S9" s="1010">
        <f t="shared" si="14"/>
        <v>0</v>
      </c>
      <c r="T9" s="1012">
        <f t="shared" si="14"/>
        <v>41</v>
      </c>
      <c r="U9" s="1012">
        <f t="shared" si="14"/>
        <v>1</v>
      </c>
      <c r="V9" s="1012">
        <f t="shared" si="14"/>
        <v>42</v>
      </c>
      <c r="W9" s="1012">
        <f t="shared" si="14"/>
        <v>35</v>
      </c>
      <c r="X9" s="1012">
        <f t="shared" si="14"/>
        <v>0</v>
      </c>
      <c r="Y9" s="1012">
        <f t="shared" si="14"/>
        <v>35</v>
      </c>
      <c r="Z9" s="1012">
        <f t="shared" si="14"/>
        <v>0</v>
      </c>
      <c r="AA9" s="1012">
        <f t="shared" si="14"/>
        <v>0</v>
      </c>
      <c r="AB9" s="1012">
        <f t="shared" si="14"/>
        <v>0</v>
      </c>
      <c r="AC9" s="1012">
        <f t="shared" si="14"/>
        <v>0</v>
      </c>
      <c r="AD9" s="1012">
        <f t="shared" si="14"/>
        <v>0</v>
      </c>
      <c r="AE9" s="1012">
        <f>SUM(AE10,AE55)</f>
        <v>0</v>
      </c>
      <c r="AF9" s="862" t="e">
        <f>H9/AC9</f>
        <v>#DIV/0!</v>
      </c>
      <c r="AG9" s="862" t="e">
        <f t="shared" si="1"/>
        <v>#DIV/0!</v>
      </c>
      <c r="AH9" s="862" t="e">
        <f t="shared" si="1"/>
        <v>#DIV/0!</v>
      </c>
      <c r="AI9" s="862">
        <f t="shared" si="2"/>
        <v>0</v>
      </c>
      <c r="AJ9" s="862">
        <f t="shared" si="2"/>
        <v>0</v>
      </c>
      <c r="AK9" s="862">
        <f t="shared" si="2"/>
        <v>0</v>
      </c>
      <c r="AL9" s="862" t="e">
        <f t="shared" si="3"/>
        <v>#DIV/0!</v>
      </c>
      <c r="AM9" s="862" t="e">
        <f t="shared" si="3"/>
        <v>#DIV/0!</v>
      </c>
      <c r="AN9" s="862" t="e">
        <f t="shared" si="3"/>
        <v>#DIV/0!</v>
      </c>
      <c r="AO9" s="862">
        <f t="shared" si="4"/>
        <v>0</v>
      </c>
      <c r="AP9" s="862">
        <f t="shared" si="4"/>
        <v>0</v>
      </c>
      <c r="AQ9" s="862">
        <f t="shared" si="4"/>
        <v>0</v>
      </c>
      <c r="AR9" s="862" t="e">
        <f t="shared" ref="AR9:AT77" si="15">Z9/AC9</f>
        <v>#DIV/0!</v>
      </c>
      <c r="AS9" s="862" t="e">
        <f t="shared" si="5"/>
        <v>#DIV/0!</v>
      </c>
      <c r="AT9" s="862" t="e">
        <f t="shared" si="5"/>
        <v>#DIV/0!</v>
      </c>
      <c r="AU9" s="862">
        <f t="shared" ref="AU9:AW77" si="16">Z9/W9</f>
        <v>0</v>
      </c>
      <c r="AV9" s="862" t="e">
        <f t="shared" si="6"/>
        <v>#DIV/0!</v>
      </c>
      <c r="AW9" s="862">
        <f t="shared" si="6"/>
        <v>0</v>
      </c>
      <c r="AX9" s="1012">
        <f>SUM(AX10,AX55)</f>
        <v>1114</v>
      </c>
      <c r="AY9" s="1012">
        <f t="shared" ref="AY9:BZ9" si="17">SUM(AY10,AY55)</f>
        <v>246</v>
      </c>
      <c r="AZ9" s="1013">
        <f t="shared" si="17"/>
        <v>1360</v>
      </c>
      <c r="BA9" s="1012">
        <f t="shared" si="17"/>
        <v>767</v>
      </c>
      <c r="BB9" s="1012">
        <f t="shared" si="17"/>
        <v>228</v>
      </c>
      <c r="BC9" s="1013">
        <f t="shared" si="17"/>
        <v>995</v>
      </c>
      <c r="BD9" s="1012">
        <f t="shared" si="17"/>
        <v>107</v>
      </c>
      <c r="BE9" s="1012">
        <f t="shared" si="17"/>
        <v>10</v>
      </c>
      <c r="BF9" s="1012">
        <f t="shared" si="17"/>
        <v>117</v>
      </c>
      <c r="BG9" s="1012">
        <f t="shared" si="17"/>
        <v>330</v>
      </c>
      <c r="BH9" s="1012">
        <f t="shared" si="17"/>
        <v>140</v>
      </c>
      <c r="BI9" s="1014">
        <f>SUM(BI10,BI55)</f>
        <v>470</v>
      </c>
      <c r="BJ9" s="1012">
        <f t="shared" si="17"/>
        <v>249</v>
      </c>
      <c r="BK9" s="1012">
        <f t="shared" si="17"/>
        <v>75</v>
      </c>
      <c r="BL9" s="1013">
        <f t="shared" si="17"/>
        <v>324</v>
      </c>
      <c r="BM9" s="1012">
        <f t="shared" si="17"/>
        <v>27</v>
      </c>
      <c r="BN9" s="1012">
        <f t="shared" si="17"/>
        <v>5</v>
      </c>
      <c r="BO9" s="1012">
        <f t="shared" si="17"/>
        <v>32</v>
      </c>
      <c r="BP9" s="1012">
        <f t="shared" si="17"/>
        <v>35</v>
      </c>
      <c r="BQ9" s="1012">
        <f t="shared" si="17"/>
        <v>40</v>
      </c>
      <c r="BR9" s="1014">
        <f t="shared" si="17"/>
        <v>75</v>
      </c>
      <c r="BS9" s="1012">
        <f t="shared" si="17"/>
        <v>22</v>
      </c>
      <c r="BT9" s="1012">
        <f t="shared" si="17"/>
        <v>36</v>
      </c>
      <c r="BU9" s="1013">
        <f t="shared" si="17"/>
        <v>58</v>
      </c>
      <c r="BV9" s="1012">
        <f t="shared" si="17"/>
        <v>2</v>
      </c>
      <c r="BW9" s="1012">
        <f t="shared" si="17"/>
        <v>8</v>
      </c>
      <c r="BX9" s="1012">
        <f t="shared" si="17"/>
        <v>10</v>
      </c>
      <c r="BY9" s="1012">
        <f t="shared" si="17"/>
        <v>136</v>
      </c>
      <c r="BZ9" s="1012">
        <f t="shared" si="17"/>
        <v>23</v>
      </c>
      <c r="CA9" s="1012">
        <f>SUM(CA10,CA55)</f>
        <v>159</v>
      </c>
      <c r="CB9" s="862">
        <f>BD9/BY9</f>
        <v>0.78676470588235292</v>
      </c>
      <c r="CC9" s="862">
        <f t="shared" si="8"/>
        <v>0.43478260869565216</v>
      </c>
      <c r="CD9" s="862">
        <f t="shared" si="8"/>
        <v>0.73584905660377353</v>
      </c>
      <c r="CE9" s="862">
        <f t="shared" si="9"/>
        <v>0.13950456323337679</v>
      </c>
      <c r="CF9" s="862">
        <f t="shared" si="9"/>
        <v>4.3859649122807015E-2</v>
      </c>
      <c r="CG9" s="862">
        <f t="shared" si="9"/>
        <v>0.11758793969849246</v>
      </c>
      <c r="CH9" s="862">
        <f t="shared" si="10"/>
        <v>0.19852941176470587</v>
      </c>
      <c r="CI9" s="862">
        <f t="shared" si="10"/>
        <v>0.21739130434782608</v>
      </c>
      <c r="CJ9" s="862">
        <f t="shared" si="10"/>
        <v>0.20125786163522014</v>
      </c>
      <c r="CK9" s="862">
        <f t="shared" si="11"/>
        <v>0.10843373493975904</v>
      </c>
      <c r="CL9" s="862">
        <f t="shared" si="11"/>
        <v>6.6666666666666666E-2</v>
      </c>
      <c r="CM9" s="862">
        <f t="shared" si="11"/>
        <v>9.8765432098765427E-2</v>
      </c>
      <c r="CN9" s="862">
        <f t="shared" ref="CN9:CP77" si="18">BV9/BY9</f>
        <v>1.4705882352941176E-2</v>
      </c>
      <c r="CO9" s="862">
        <f t="shared" si="12"/>
        <v>0.34782608695652173</v>
      </c>
      <c r="CP9" s="862">
        <f t="shared" si="12"/>
        <v>6.2893081761006289E-2</v>
      </c>
      <c r="CQ9" s="862">
        <f t="shared" ref="CQ9:CS77" si="19">BV9/BS9</f>
        <v>9.0909090909090912E-2</v>
      </c>
      <c r="CR9" s="862">
        <f t="shared" si="13"/>
        <v>0.22222222222222221</v>
      </c>
      <c r="CS9" s="862">
        <f t="shared" si="13"/>
        <v>0.17241379310344829</v>
      </c>
      <c r="CT9" s="315"/>
      <c r="CU9" s="315"/>
      <c r="CV9" s="912"/>
      <c r="CW9" s="318"/>
      <c r="CX9" s="315"/>
      <c r="CY9" s="912"/>
      <c r="CZ9" s="319"/>
      <c r="DA9" s="315"/>
      <c r="DB9" s="912"/>
      <c r="DC9" s="318"/>
      <c r="DD9" s="913"/>
      <c r="DE9" s="914"/>
      <c r="DF9" s="322"/>
      <c r="DG9" s="325"/>
      <c r="DH9" s="915"/>
      <c r="DI9" s="319"/>
      <c r="DJ9" s="315"/>
      <c r="DK9" s="912"/>
      <c r="DL9" s="315"/>
      <c r="DM9" s="315"/>
      <c r="DN9" s="912"/>
      <c r="DO9" s="315"/>
      <c r="DP9" s="315"/>
      <c r="DQ9" s="912"/>
      <c r="DR9" s="319"/>
      <c r="DS9" s="315"/>
      <c r="DT9" s="912"/>
      <c r="DU9" s="319"/>
      <c r="DV9" s="315"/>
      <c r="DW9" s="912"/>
      <c r="DX9" s="325"/>
      <c r="DY9" s="325"/>
      <c r="DZ9" s="915"/>
      <c r="EA9" s="322"/>
      <c r="EB9" s="325"/>
      <c r="EC9" s="915"/>
      <c r="ED9" s="315"/>
      <c r="EE9" s="315"/>
      <c r="EF9" s="315"/>
      <c r="EG9" s="315"/>
      <c r="EH9" s="315"/>
      <c r="EI9" s="315"/>
      <c r="EJ9" s="315"/>
      <c r="EK9" s="315"/>
      <c r="EL9" s="315"/>
      <c r="EM9" s="315"/>
      <c r="EN9" s="315"/>
      <c r="EO9" s="315"/>
      <c r="EP9" s="315"/>
      <c r="EQ9" s="315"/>
      <c r="ER9" s="315"/>
      <c r="ES9" s="315"/>
      <c r="ET9" s="315"/>
      <c r="EU9" s="315"/>
      <c r="EV9" s="916"/>
      <c r="EW9" s="916"/>
      <c r="EX9" s="916"/>
      <c r="EY9" s="916"/>
      <c r="EZ9" s="916"/>
      <c r="FA9" s="916"/>
      <c r="FB9" s="916"/>
      <c r="FC9" s="916"/>
      <c r="FD9" s="916"/>
      <c r="FE9" s="916"/>
      <c r="FF9" s="916"/>
      <c r="FG9" s="916"/>
      <c r="FH9" s="916"/>
      <c r="FI9" s="916"/>
      <c r="FJ9" s="916"/>
      <c r="FK9" s="315"/>
      <c r="FL9" s="315"/>
      <c r="FM9" s="315"/>
      <c r="FN9" s="315"/>
      <c r="FO9" s="315"/>
      <c r="FP9" s="315"/>
      <c r="FQ9" s="315"/>
      <c r="FR9" s="315"/>
      <c r="FS9" s="315"/>
      <c r="FT9" s="315"/>
      <c r="FU9" s="315"/>
      <c r="FV9" s="315"/>
      <c r="FW9" s="315"/>
      <c r="FX9" s="315"/>
      <c r="FY9" s="315"/>
      <c r="FZ9" s="916"/>
      <c r="GA9" s="916"/>
      <c r="GB9" s="916"/>
      <c r="GC9" s="916"/>
      <c r="GD9" s="916"/>
      <c r="GE9" s="916"/>
      <c r="GF9" s="916"/>
      <c r="GG9" s="916"/>
      <c r="GH9" s="916"/>
      <c r="GI9" s="916"/>
      <c r="GJ9" s="916"/>
      <c r="GK9" s="916"/>
      <c r="GL9" s="916"/>
      <c r="GM9" s="916"/>
      <c r="GN9" s="916"/>
      <c r="GO9" s="916"/>
      <c r="GP9" s="916"/>
      <c r="GQ9" s="916"/>
      <c r="GR9" s="916"/>
      <c r="GS9" s="916"/>
      <c r="GT9" s="916"/>
      <c r="GU9" s="916"/>
      <c r="GV9" s="916"/>
      <c r="GW9" s="916"/>
      <c r="GX9" s="916"/>
      <c r="GY9" s="916"/>
      <c r="GZ9" s="916"/>
      <c r="HA9" s="916"/>
      <c r="HB9" s="916"/>
      <c r="HC9" s="916"/>
    </row>
    <row r="10" spans="1:211" ht="9.9499999999999993" customHeight="1" x14ac:dyDescent="0.2">
      <c r="A10" s="933" t="s">
        <v>255</v>
      </c>
      <c r="B10" s="1015">
        <f>SUM(B11,B33,B36,B47,B50,B53)</f>
        <v>499</v>
      </c>
      <c r="C10" s="1015">
        <f t="shared" ref="C10:AE10" si="20">SUM(C11,C33,C36,C47,C50,C53)</f>
        <v>2</v>
      </c>
      <c r="D10" s="1015">
        <f t="shared" si="20"/>
        <v>501</v>
      </c>
      <c r="E10" s="1015">
        <f t="shared" si="20"/>
        <v>363</v>
      </c>
      <c r="F10" s="1015">
        <f t="shared" si="20"/>
        <v>0</v>
      </c>
      <c r="G10" s="1015">
        <f t="shared" si="20"/>
        <v>363</v>
      </c>
      <c r="H10" s="1015">
        <f t="shared" si="20"/>
        <v>0</v>
      </c>
      <c r="I10" s="1015">
        <f t="shared" si="20"/>
        <v>0</v>
      </c>
      <c r="J10" s="1015">
        <f t="shared" si="20"/>
        <v>0</v>
      </c>
      <c r="K10" s="1015">
        <f t="shared" si="20"/>
        <v>201</v>
      </c>
      <c r="L10" s="1015">
        <f t="shared" si="20"/>
        <v>2</v>
      </c>
      <c r="M10" s="1015">
        <f t="shared" si="20"/>
        <v>203</v>
      </c>
      <c r="N10" s="1015">
        <f t="shared" si="20"/>
        <v>142</v>
      </c>
      <c r="O10" s="1015">
        <f t="shared" si="20"/>
        <v>0</v>
      </c>
      <c r="P10" s="1015">
        <f t="shared" si="20"/>
        <v>140</v>
      </c>
      <c r="Q10" s="1015">
        <f t="shared" si="20"/>
        <v>0</v>
      </c>
      <c r="R10" s="1015">
        <f t="shared" si="20"/>
        <v>0</v>
      </c>
      <c r="S10" s="1015">
        <f t="shared" si="20"/>
        <v>0</v>
      </c>
      <c r="T10" s="1015">
        <f t="shared" si="20"/>
        <v>30</v>
      </c>
      <c r="U10" s="1015">
        <f t="shared" si="20"/>
        <v>0</v>
      </c>
      <c r="V10" s="1015">
        <f t="shared" si="20"/>
        <v>30</v>
      </c>
      <c r="W10" s="1015">
        <f t="shared" si="20"/>
        <v>26</v>
      </c>
      <c r="X10" s="1015">
        <f t="shared" si="20"/>
        <v>0</v>
      </c>
      <c r="Y10" s="1015">
        <f t="shared" si="20"/>
        <v>26</v>
      </c>
      <c r="Z10" s="1015">
        <f t="shared" si="20"/>
        <v>0</v>
      </c>
      <c r="AA10" s="1015">
        <f t="shared" si="20"/>
        <v>0</v>
      </c>
      <c r="AB10" s="1015">
        <f t="shared" si="20"/>
        <v>0</v>
      </c>
      <c r="AC10" s="1015">
        <f t="shared" si="20"/>
        <v>0</v>
      </c>
      <c r="AD10" s="1015">
        <f t="shared" si="20"/>
        <v>0</v>
      </c>
      <c r="AE10" s="1015">
        <f t="shared" si="20"/>
        <v>0</v>
      </c>
      <c r="AF10" s="935" t="e">
        <f>H10/AC10</f>
        <v>#DIV/0!</v>
      </c>
      <c r="AG10" s="935" t="e">
        <f t="shared" si="1"/>
        <v>#DIV/0!</v>
      </c>
      <c r="AH10" s="935" t="e">
        <f t="shared" si="1"/>
        <v>#DIV/0!</v>
      </c>
      <c r="AI10" s="935">
        <f t="shared" si="2"/>
        <v>0</v>
      </c>
      <c r="AJ10" s="935" t="e">
        <f t="shared" si="2"/>
        <v>#DIV/0!</v>
      </c>
      <c r="AK10" s="935">
        <f t="shared" si="2"/>
        <v>0</v>
      </c>
      <c r="AL10" s="935" t="e">
        <f>Q10/AC10</f>
        <v>#DIV/0!</v>
      </c>
      <c r="AM10" s="935" t="e">
        <f>R10/AD10</f>
        <v>#DIV/0!</v>
      </c>
      <c r="AN10" s="935" t="e">
        <f>S10/AE10</f>
        <v>#DIV/0!</v>
      </c>
      <c r="AO10" s="935">
        <f>Q10/N10</f>
        <v>0</v>
      </c>
      <c r="AP10" s="935" t="e">
        <f t="shared" si="4"/>
        <v>#DIV/0!</v>
      </c>
      <c r="AQ10" s="935">
        <f t="shared" si="4"/>
        <v>0</v>
      </c>
      <c r="AR10" s="935" t="e">
        <f t="shared" si="15"/>
        <v>#DIV/0!</v>
      </c>
      <c r="AS10" s="935" t="e">
        <f t="shared" si="5"/>
        <v>#DIV/0!</v>
      </c>
      <c r="AT10" s="935" t="e">
        <f t="shared" si="5"/>
        <v>#DIV/0!</v>
      </c>
      <c r="AU10" s="935">
        <f t="shared" si="16"/>
        <v>0</v>
      </c>
      <c r="AV10" s="935" t="e">
        <f t="shared" si="6"/>
        <v>#DIV/0!</v>
      </c>
      <c r="AW10" s="935">
        <f t="shared" si="6"/>
        <v>0</v>
      </c>
      <c r="AX10" s="1016">
        <f t="shared" ref="AX10:BX10" si="21">SUM(AX11,AX33,AX36,AX47,AX50)</f>
        <v>482</v>
      </c>
      <c r="AY10" s="1016">
        <f t="shared" si="21"/>
        <v>1</v>
      </c>
      <c r="AZ10" s="1016">
        <f t="shared" si="21"/>
        <v>483</v>
      </c>
      <c r="BA10" s="1016">
        <f t="shared" si="21"/>
        <v>341</v>
      </c>
      <c r="BB10" s="1016">
        <f t="shared" si="21"/>
        <v>0</v>
      </c>
      <c r="BC10" s="1016">
        <f t="shared" si="21"/>
        <v>341</v>
      </c>
      <c r="BD10" s="1016">
        <f t="shared" si="21"/>
        <v>51</v>
      </c>
      <c r="BE10" s="1016">
        <f t="shared" si="21"/>
        <v>0</v>
      </c>
      <c r="BF10" s="1016">
        <f t="shared" si="21"/>
        <v>51</v>
      </c>
      <c r="BG10" s="1016">
        <f t="shared" si="21"/>
        <v>183</v>
      </c>
      <c r="BH10" s="1016">
        <f t="shared" si="21"/>
        <v>1</v>
      </c>
      <c r="BI10" s="1016">
        <f t="shared" si="21"/>
        <v>184</v>
      </c>
      <c r="BJ10" s="1016">
        <f t="shared" si="21"/>
        <v>132</v>
      </c>
      <c r="BK10" s="1016">
        <f t="shared" si="21"/>
        <v>1</v>
      </c>
      <c r="BL10" s="1016">
        <f t="shared" si="21"/>
        <v>133</v>
      </c>
      <c r="BM10" s="1016">
        <f t="shared" si="21"/>
        <v>16</v>
      </c>
      <c r="BN10" s="1016">
        <f t="shared" si="21"/>
        <v>0</v>
      </c>
      <c r="BO10" s="1016">
        <f t="shared" si="21"/>
        <v>16</v>
      </c>
      <c r="BP10" s="1016">
        <f t="shared" si="21"/>
        <v>34</v>
      </c>
      <c r="BQ10" s="1016">
        <f t="shared" si="21"/>
        <v>0</v>
      </c>
      <c r="BR10" s="1016">
        <f t="shared" si="21"/>
        <v>34</v>
      </c>
      <c r="BS10" s="1016">
        <f t="shared" si="21"/>
        <v>21</v>
      </c>
      <c r="BT10" s="1016">
        <f t="shared" si="21"/>
        <v>0</v>
      </c>
      <c r="BU10" s="1016">
        <f t="shared" si="21"/>
        <v>21</v>
      </c>
      <c r="BV10" s="1016">
        <f t="shared" si="21"/>
        <v>2</v>
      </c>
      <c r="BW10" s="1016">
        <f t="shared" si="21"/>
        <v>0</v>
      </c>
      <c r="BX10" s="1016">
        <f t="shared" si="21"/>
        <v>2</v>
      </c>
      <c r="BY10" s="1015">
        <f t="shared" ref="BY10:CA10" si="22">SUM(BY11,BY33,BY36,BY47,BY50,BY53)</f>
        <v>69</v>
      </c>
      <c r="BZ10" s="1015">
        <f t="shared" si="22"/>
        <v>0</v>
      </c>
      <c r="CA10" s="1015">
        <f t="shared" si="22"/>
        <v>69</v>
      </c>
      <c r="CB10" s="935">
        <f>BD10/BY10</f>
        <v>0.73913043478260865</v>
      </c>
      <c r="CC10" s="935" t="e">
        <f t="shared" si="8"/>
        <v>#DIV/0!</v>
      </c>
      <c r="CD10" s="935">
        <f t="shared" si="8"/>
        <v>0.73913043478260865</v>
      </c>
      <c r="CE10" s="935">
        <f t="shared" si="9"/>
        <v>0.14956011730205279</v>
      </c>
      <c r="CF10" s="935" t="e">
        <f t="shared" si="9"/>
        <v>#DIV/0!</v>
      </c>
      <c r="CG10" s="935">
        <f t="shared" si="9"/>
        <v>0.14956011730205279</v>
      </c>
      <c r="CH10" s="935">
        <f>BM10/BY10</f>
        <v>0.2318840579710145</v>
      </c>
      <c r="CI10" s="935" t="e">
        <f>BN10/BZ10</f>
        <v>#DIV/0!</v>
      </c>
      <c r="CJ10" s="935">
        <f>BO10/CA10</f>
        <v>0.2318840579710145</v>
      </c>
      <c r="CK10" s="935">
        <f>BM10/BJ10</f>
        <v>0.12121212121212122</v>
      </c>
      <c r="CL10" s="935">
        <f t="shared" si="11"/>
        <v>0</v>
      </c>
      <c r="CM10" s="935">
        <f t="shared" si="11"/>
        <v>0.12030075187969924</v>
      </c>
      <c r="CN10" s="935">
        <f t="shared" si="18"/>
        <v>2.8985507246376812E-2</v>
      </c>
      <c r="CO10" s="935" t="e">
        <f t="shared" si="12"/>
        <v>#DIV/0!</v>
      </c>
      <c r="CP10" s="935">
        <f t="shared" si="12"/>
        <v>2.8985507246376812E-2</v>
      </c>
      <c r="CQ10" s="935">
        <f t="shared" si="19"/>
        <v>9.5238095238095233E-2</v>
      </c>
      <c r="CR10" s="935" t="e">
        <f t="shared" si="13"/>
        <v>#DIV/0!</v>
      </c>
      <c r="CS10" s="935">
        <f t="shared" si="13"/>
        <v>9.5238095238095233E-2</v>
      </c>
      <c r="CT10" s="957">
        <f>CT11+CT33+CT36+CT47+CT50</f>
        <v>450</v>
      </c>
      <c r="CU10" s="703">
        <f t="shared" ref="CU10:FF10" si="23">CU11+CU33+CU36+CU47+CU50</f>
        <v>0</v>
      </c>
      <c r="CV10" s="703">
        <f t="shared" si="23"/>
        <v>450</v>
      </c>
      <c r="CW10" s="703">
        <f t="shared" si="23"/>
        <v>323</v>
      </c>
      <c r="CX10" s="703">
        <f t="shared" si="23"/>
        <v>0</v>
      </c>
      <c r="CY10" s="703">
        <f t="shared" si="23"/>
        <v>323</v>
      </c>
      <c r="CZ10" s="703">
        <f t="shared" si="23"/>
        <v>283.5</v>
      </c>
      <c r="DA10" s="703">
        <f t="shared" si="23"/>
        <v>0</v>
      </c>
      <c r="DB10" s="703">
        <f t="shared" si="23"/>
        <v>283.5</v>
      </c>
      <c r="DC10" s="703">
        <f t="shared" si="23"/>
        <v>449</v>
      </c>
      <c r="DD10" s="703">
        <f t="shared" si="23"/>
        <v>0</v>
      </c>
      <c r="DE10" s="703">
        <f t="shared" si="23"/>
        <v>449</v>
      </c>
      <c r="DF10" s="703">
        <f t="shared" si="23"/>
        <v>301.07090643274853</v>
      </c>
      <c r="DG10" s="703">
        <f t="shared" si="23"/>
        <v>0</v>
      </c>
      <c r="DH10" s="703">
        <f t="shared" si="23"/>
        <v>301.07090643274853</v>
      </c>
      <c r="DI10" s="703">
        <f t="shared" si="23"/>
        <v>434.72850951435146</v>
      </c>
      <c r="DJ10" s="703">
        <f t="shared" si="23"/>
        <v>0</v>
      </c>
      <c r="DK10" s="703">
        <f t="shared" si="23"/>
        <v>434.72850951435146</v>
      </c>
      <c r="DL10" s="703">
        <f t="shared" si="23"/>
        <v>533</v>
      </c>
      <c r="DM10" s="703">
        <f t="shared" si="23"/>
        <v>0</v>
      </c>
      <c r="DN10" s="703">
        <f t="shared" si="23"/>
        <v>533</v>
      </c>
      <c r="DO10" s="703">
        <f t="shared" si="23"/>
        <v>361</v>
      </c>
      <c r="DP10" s="703">
        <f t="shared" si="23"/>
        <v>0</v>
      </c>
      <c r="DQ10" s="703">
        <f t="shared" si="23"/>
        <v>361</v>
      </c>
      <c r="DR10" s="703">
        <f t="shared" si="23"/>
        <v>326</v>
      </c>
      <c r="DS10" s="703">
        <f t="shared" si="23"/>
        <v>0</v>
      </c>
      <c r="DT10" s="703">
        <f t="shared" si="23"/>
        <v>326</v>
      </c>
      <c r="DU10" s="703">
        <f t="shared" si="23"/>
        <v>458</v>
      </c>
      <c r="DV10" s="703">
        <f t="shared" si="23"/>
        <v>0</v>
      </c>
      <c r="DW10" s="703">
        <f t="shared" si="23"/>
        <v>458</v>
      </c>
      <c r="DX10" s="703">
        <f t="shared" si="23"/>
        <v>345.2581124956921</v>
      </c>
      <c r="DY10" s="703">
        <f t="shared" si="23"/>
        <v>0</v>
      </c>
      <c r="DZ10" s="703">
        <f t="shared" si="23"/>
        <v>345.2581124956921</v>
      </c>
      <c r="EA10" s="703">
        <f t="shared" si="23"/>
        <v>446.17181857576196</v>
      </c>
      <c r="EB10" s="703">
        <f t="shared" si="23"/>
        <v>0</v>
      </c>
      <c r="EC10" s="703">
        <f t="shared" si="23"/>
        <v>446.17181857576196</v>
      </c>
      <c r="ED10" s="703">
        <f t="shared" si="23"/>
        <v>534</v>
      </c>
      <c r="EE10" s="703">
        <f t="shared" si="23"/>
        <v>0</v>
      </c>
      <c r="EF10" s="703">
        <f t="shared" si="23"/>
        <v>534</v>
      </c>
      <c r="EG10" s="703">
        <f t="shared" si="23"/>
        <v>395</v>
      </c>
      <c r="EH10" s="703">
        <f t="shared" si="23"/>
        <v>0</v>
      </c>
      <c r="EI10" s="703">
        <f t="shared" si="23"/>
        <v>395</v>
      </c>
      <c r="EJ10" s="703">
        <f t="shared" si="23"/>
        <v>334.5</v>
      </c>
      <c r="EK10" s="703">
        <f t="shared" si="23"/>
        <v>0</v>
      </c>
      <c r="EL10" s="703">
        <f t="shared" si="23"/>
        <v>334.5</v>
      </c>
      <c r="EM10" s="703">
        <f t="shared" si="23"/>
        <v>481</v>
      </c>
      <c r="EN10" s="703">
        <f t="shared" si="23"/>
        <v>0</v>
      </c>
      <c r="EO10" s="703">
        <f t="shared" si="23"/>
        <v>481</v>
      </c>
      <c r="EP10" s="703">
        <f t="shared" si="23"/>
        <v>337.29052578496828</v>
      </c>
      <c r="EQ10" s="703">
        <f t="shared" si="23"/>
        <v>0</v>
      </c>
      <c r="ER10" s="703">
        <f t="shared" si="23"/>
        <v>337.29052578496828</v>
      </c>
      <c r="ES10" s="703">
        <f t="shared" si="23"/>
        <v>398.70585947627688</v>
      </c>
      <c r="ET10" s="703">
        <f t="shared" si="23"/>
        <v>0</v>
      </c>
      <c r="EU10" s="703">
        <f t="shared" si="23"/>
        <v>398.70585947627688</v>
      </c>
      <c r="EV10" s="703">
        <f t="shared" si="23"/>
        <v>716</v>
      </c>
      <c r="EW10" s="703">
        <f t="shared" si="23"/>
        <v>0</v>
      </c>
      <c r="EX10" s="703">
        <f t="shared" si="23"/>
        <v>716</v>
      </c>
      <c r="EY10" s="703">
        <f t="shared" si="23"/>
        <v>409</v>
      </c>
      <c r="EZ10" s="703">
        <f t="shared" si="23"/>
        <v>0</v>
      </c>
      <c r="FA10" s="703">
        <f t="shared" si="23"/>
        <v>409</v>
      </c>
      <c r="FB10" s="703">
        <f t="shared" si="23"/>
        <v>349</v>
      </c>
      <c r="FC10" s="703">
        <f t="shared" si="23"/>
        <v>0</v>
      </c>
      <c r="FD10" s="703">
        <f t="shared" si="23"/>
        <v>349</v>
      </c>
      <c r="FE10" s="703">
        <f t="shared" si="23"/>
        <v>560</v>
      </c>
      <c r="FF10" s="703">
        <f t="shared" si="23"/>
        <v>0</v>
      </c>
      <c r="FG10" s="703">
        <f t="shared" ref="FG10:HC10" si="24">FG11+FG33+FG36+FG47+FG50</f>
        <v>560</v>
      </c>
      <c r="FH10" s="703">
        <f t="shared" si="24"/>
        <v>298.76532660354729</v>
      </c>
      <c r="FI10" s="703">
        <f t="shared" si="24"/>
        <v>0</v>
      </c>
      <c r="FJ10" s="703">
        <f t="shared" si="24"/>
        <v>298.76532660354729</v>
      </c>
      <c r="FK10" s="703">
        <f t="shared" si="24"/>
        <v>537</v>
      </c>
      <c r="FL10" s="703">
        <f t="shared" si="24"/>
        <v>0</v>
      </c>
      <c r="FM10" s="703">
        <f t="shared" si="24"/>
        <v>537</v>
      </c>
      <c r="FN10" s="703">
        <f t="shared" si="24"/>
        <v>391</v>
      </c>
      <c r="FO10" s="703">
        <f t="shared" si="24"/>
        <v>0</v>
      </c>
      <c r="FP10" s="703">
        <f t="shared" si="24"/>
        <v>391</v>
      </c>
      <c r="FQ10" s="703">
        <f t="shared" si="24"/>
        <v>361</v>
      </c>
      <c r="FR10" s="703">
        <f t="shared" si="24"/>
        <v>0</v>
      </c>
      <c r="FS10" s="703">
        <f t="shared" si="24"/>
        <v>361</v>
      </c>
      <c r="FT10" s="703">
        <f t="shared" si="24"/>
        <v>555</v>
      </c>
      <c r="FU10" s="703">
        <f t="shared" si="24"/>
        <v>0</v>
      </c>
      <c r="FV10" s="703">
        <f t="shared" si="24"/>
        <v>555</v>
      </c>
      <c r="FW10" s="703">
        <f t="shared" si="24"/>
        <v>331.16743311036788</v>
      </c>
      <c r="FX10" s="703">
        <f t="shared" si="24"/>
        <v>0</v>
      </c>
      <c r="FY10" s="703">
        <f t="shared" si="24"/>
        <v>331.16743311036788</v>
      </c>
      <c r="FZ10" s="703">
        <f t="shared" si="24"/>
        <v>551</v>
      </c>
      <c r="GA10" s="703">
        <f t="shared" si="24"/>
        <v>25</v>
      </c>
      <c r="GB10" s="703">
        <f t="shared" si="24"/>
        <v>576</v>
      </c>
      <c r="GC10" s="703">
        <f t="shared" si="24"/>
        <v>368</v>
      </c>
      <c r="GD10" s="703">
        <f t="shared" si="24"/>
        <v>17</v>
      </c>
      <c r="GE10" s="703">
        <f t="shared" si="24"/>
        <v>385</v>
      </c>
      <c r="GF10" s="703">
        <f t="shared" si="24"/>
        <v>329</v>
      </c>
      <c r="GG10" s="703">
        <f t="shared" si="24"/>
        <v>3</v>
      </c>
      <c r="GH10" s="703">
        <f t="shared" si="24"/>
        <v>332</v>
      </c>
      <c r="GI10" s="703">
        <f t="shared" si="24"/>
        <v>521</v>
      </c>
      <c r="GJ10" s="703">
        <f t="shared" si="24"/>
        <v>9</v>
      </c>
      <c r="GK10" s="703">
        <f t="shared" si="24"/>
        <v>530</v>
      </c>
      <c r="GL10" s="703">
        <f t="shared" si="24"/>
        <v>315.09694195964221</v>
      </c>
      <c r="GM10" s="703">
        <f t="shared" si="24"/>
        <v>37.5</v>
      </c>
      <c r="GN10" s="703">
        <f t="shared" si="24"/>
        <v>313.91726863840807</v>
      </c>
      <c r="GO10" s="703">
        <f t="shared" si="24"/>
        <v>464</v>
      </c>
      <c r="GP10" s="703">
        <f t="shared" si="24"/>
        <v>22</v>
      </c>
      <c r="GQ10" s="703">
        <f t="shared" si="24"/>
        <v>486</v>
      </c>
      <c r="GR10" s="703">
        <f t="shared" si="24"/>
        <v>310</v>
      </c>
      <c r="GS10" s="703">
        <f t="shared" si="24"/>
        <v>15</v>
      </c>
      <c r="GT10" s="703">
        <f t="shared" si="24"/>
        <v>325</v>
      </c>
      <c r="GU10" s="703">
        <f t="shared" si="24"/>
        <v>277</v>
      </c>
      <c r="GV10" s="703">
        <f t="shared" si="24"/>
        <v>1</v>
      </c>
      <c r="GW10" s="703">
        <f t="shared" si="24"/>
        <v>278</v>
      </c>
      <c r="GX10" s="703">
        <f t="shared" si="24"/>
        <v>485</v>
      </c>
      <c r="GY10" s="703">
        <f t="shared" si="24"/>
        <v>13</v>
      </c>
      <c r="GZ10" s="703">
        <f t="shared" si="24"/>
        <v>498</v>
      </c>
      <c r="HA10" s="703">
        <f t="shared" si="24"/>
        <v>297.66124589276086</v>
      </c>
      <c r="HB10" s="703">
        <f t="shared" si="24"/>
        <v>8.3333333333333321</v>
      </c>
      <c r="HC10" s="703">
        <f t="shared" si="24"/>
        <v>293.95314184469419</v>
      </c>
    </row>
    <row r="11" spans="1:211" ht="9.9499999999999993" hidden="1" customHeight="1" x14ac:dyDescent="0.2">
      <c r="A11" s="86" t="s">
        <v>52</v>
      </c>
      <c r="B11" s="1017">
        <f>SUM(B12,B22)</f>
        <v>62</v>
      </c>
      <c r="C11" s="1017">
        <f t="shared" ref="C11:AE11" si="25">SUM(C12,C22)</f>
        <v>0</v>
      </c>
      <c r="D11" s="1018">
        <f t="shared" si="25"/>
        <v>62</v>
      </c>
      <c r="E11" s="1017">
        <f t="shared" si="25"/>
        <v>36</v>
      </c>
      <c r="F11" s="1017">
        <f t="shared" si="25"/>
        <v>0</v>
      </c>
      <c r="G11" s="1017">
        <f t="shared" si="25"/>
        <v>36</v>
      </c>
      <c r="H11" s="1017">
        <f t="shared" si="25"/>
        <v>0</v>
      </c>
      <c r="I11" s="1017">
        <f t="shared" si="25"/>
        <v>0</v>
      </c>
      <c r="J11" s="1017">
        <f t="shared" si="25"/>
        <v>0</v>
      </c>
      <c r="K11" s="1017">
        <f>SUM(K12,K22)</f>
        <v>32</v>
      </c>
      <c r="L11" s="1017">
        <f t="shared" ref="L11:S11" si="26">SUM(L12,L22)</f>
        <v>0</v>
      </c>
      <c r="M11" s="1018">
        <f t="shared" si="26"/>
        <v>32</v>
      </c>
      <c r="N11" s="1017">
        <f t="shared" si="26"/>
        <v>24</v>
      </c>
      <c r="O11" s="1017">
        <f t="shared" si="26"/>
        <v>0</v>
      </c>
      <c r="P11" s="1017">
        <f t="shared" si="26"/>
        <v>24</v>
      </c>
      <c r="Q11" s="1017">
        <f t="shared" si="26"/>
        <v>0</v>
      </c>
      <c r="R11" s="1017">
        <f t="shared" si="26"/>
        <v>0</v>
      </c>
      <c r="S11" s="1017">
        <f t="shared" si="26"/>
        <v>0</v>
      </c>
      <c r="T11" s="1019">
        <f>SUM(T12,T22)</f>
        <v>3</v>
      </c>
      <c r="U11" s="1019">
        <f t="shared" ref="U11:AB11" si="27">SUM(U12,U22)</f>
        <v>0</v>
      </c>
      <c r="V11" s="1020">
        <f t="shared" si="27"/>
        <v>3</v>
      </c>
      <c r="W11" s="1019">
        <f t="shared" si="27"/>
        <v>3</v>
      </c>
      <c r="X11" s="1019">
        <f t="shared" si="27"/>
        <v>0</v>
      </c>
      <c r="Y11" s="1019">
        <f t="shared" si="27"/>
        <v>3</v>
      </c>
      <c r="Z11" s="1019">
        <f t="shared" si="27"/>
        <v>0</v>
      </c>
      <c r="AA11" s="1019">
        <f t="shared" si="27"/>
        <v>0</v>
      </c>
      <c r="AB11" s="1019">
        <f t="shared" si="27"/>
        <v>0</v>
      </c>
      <c r="AC11" s="1019">
        <f t="shared" si="25"/>
        <v>0</v>
      </c>
      <c r="AD11" s="1019">
        <f t="shared" si="25"/>
        <v>0</v>
      </c>
      <c r="AE11" s="1019">
        <f t="shared" si="25"/>
        <v>0</v>
      </c>
      <c r="AF11" s="863" t="e">
        <f>H11/AC11</f>
        <v>#DIV/0!</v>
      </c>
      <c r="AG11" s="863" t="e">
        <f t="shared" si="1"/>
        <v>#DIV/0!</v>
      </c>
      <c r="AH11" s="863" t="e">
        <f t="shared" si="1"/>
        <v>#DIV/0!</v>
      </c>
      <c r="AI11" s="863">
        <f t="shared" si="2"/>
        <v>0</v>
      </c>
      <c r="AJ11" s="863" t="e">
        <f t="shared" si="2"/>
        <v>#DIV/0!</v>
      </c>
      <c r="AK11" s="863">
        <f t="shared" si="2"/>
        <v>0</v>
      </c>
      <c r="AL11" s="863" t="e">
        <f t="shared" ref="AL11:AN79" si="28">Q11/AC11</f>
        <v>#DIV/0!</v>
      </c>
      <c r="AM11" s="863" t="e">
        <f t="shared" si="28"/>
        <v>#DIV/0!</v>
      </c>
      <c r="AN11" s="863" t="e">
        <f t="shared" si="28"/>
        <v>#DIV/0!</v>
      </c>
      <c r="AO11" s="863">
        <f t="shared" ref="AO11:AQ79" si="29">Q11/N11</f>
        <v>0</v>
      </c>
      <c r="AP11" s="863" t="e">
        <f t="shared" si="4"/>
        <v>#DIV/0!</v>
      </c>
      <c r="AQ11" s="863">
        <f t="shared" si="4"/>
        <v>0</v>
      </c>
      <c r="AR11" s="863" t="e">
        <f t="shared" si="15"/>
        <v>#DIV/0!</v>
      </c>
      <c r="AS11" s="863" t="e">
        <f t="shared" si="5"/>
        <v>#DIV/0!</v>
      </c>
      <c r="AT11" s="863" t="e">
        <f t="shared" si="5"/>
        <v>#DIV/0!</v>
      </c>
      <c r="AU11" s="863">
        <f t="shared" si="16"/>
        <v>0</v>
      </c>
      <c r="AV11" s="863" t="e">
        <f t="shared" si="6"/>
        <v>#DIV/0!</v>
      </c>
      <c r="AW11" s="863">
        <f t="shared" si="6"/>
        <v>0</v>
      </c>
      <c r="AX11" s="1019">
        <f>SUM(AX12,AX22)</f>
        <v>60</v>
      </c>
      <c r="AY11" s="1019">
        <f t="shared" ref="AY11:BF11" si="30">SUM(AY12,AY22)</f>
        <v>0</v>
      </c>
      <c r="AZ11" s="1020">
        <f t="shared" si="30"/>
        <v>60</v>
      </c>
      <c r="BA11" s="1019">
        <f t="shared" si="30"/>
        <v>41</v>
      </c>
      <c r="BB11" s="1019">
        <f t="shared" si="30"/>
        <v>0</v>
      </c>
      <c r="BC11" s="1021">
        <f t="shared" si="30"/>
        <v>41</v>
      </c>
      <c r="BD11" s="1019">
        <f t="shared" si="30"/>
        <v>0</v>
      </c>
      <c r="BE11" s="1019">
        <f t="shared" si="30"/>
        <v>0</v>
      </c>
      <c r="BF11" s="1019">
        <f t="shared" si="30"/>
        <v>0</v>
      </c>
      <c r="BG11" s="1019">
        <f>SUM(BG12,BG22)</f>
        <v>31</v>
      </c>
      <c r="BH11" s="1019">
        <f t="shared" ref="BH11:BO11" si="31">SUM(BH12,BH22)</f>
        <v>0</v>
      </c>
      <c r="BI11" s="1020">
        <f t="shared" si="31"/>
        <v>31</v>
      </c>
      <c r="BJ11" s="1019">
        <f t="shared" si="31"/>
        <v>24</v>
      </c>
      <c r="BK11" s="1019">
        <f t="shared" si="31"/>
        <v>0</v>
      </c>
      <c r="BL11" s="1021">
        <f t="shared" si="31"/>
        <v>24</v>
      </c>
      <c r="BM11" s="1019">
        <f t="shared" si="31"/>
        <v>0</v>
      </c>
      <c r="BN11" s="1019">
        <f t="shared" si="31"/>
        <v>0</v>
      </c>
      <c r="BO11" s="1019">
        <f t="shared" si="31"/>
        <v>0</v>
      </c>
      <c r="BP11" s="1019">
        <f>SUM(BP12,BP22)</f>
        <v>10</v>
      </c>
      <c r="BQ11" s="1019">
        <f t="shared" ref="BQ11:CA11" si="32">SUM(BQ12,BQ22)</f>
        <v>0</v>
      </c>
      <c r="BR11" s="1020">
        <f t="shared" si="32"/>
        <v>10</v>
      </c>
      <c r="BS11" s="1019">
        <f t="shared" si="32"/>
        <v>7</v>
      </c>
      <c r="BT11" s="1019">
        <f t="shared" si="32"/>
        <v>0</v>
      </c>
      <c r="BU11" s="1021">
        <f t="shared" si="32"/>
        <v>7</v>
      </c>
      <c r="BV11" s="1019">
        <f t="shared" si="32"/>
        <v>0</v>
      </c>
      <c r="BW11" s="1019">
        <f t="shared" si="32"/>
        <v>0</v>
      </c>
      <c r="BX11" s="1019">
        <f t="shared" si="32"/>
        <v>0</v>
      </c>
      <c r="BY11" s="1019">
        <f t="shared" si="32"/>
        <v>0</v>
      </c>
      <c r="BZ11" s="1019">
        <f t="shared" si="32"/>
        <v>0</v>
      </c>
      <c r="CA11" s="1019">
        <f t="shared" si="32"/>
        <v>0</v>
      </c>
      <c r="CB11" s="863" t="e">
        <f>BD11/BY11</f>
        <v>#DIV/0!</v>
      </c>
      <c r="CC11" s="863" t="e">
        <f t="shared" si="8"/>
        <v>#DIV/0!</v>
      </c>
      <c r="CD11" s="863" t="e">
        <f t="shared" si="8"/>
        <v>#DIV/0!</v>
      </c>
      <c r="CE11" s="863">
        <f t="shared" si="9"/>
        <v>0</v>
      </c>
      <c r="CF11" s="863" t="e">
        <f t="shared" si="9"/>
        <v>#DIV/0!</v>
      </c>
      <c r="CG11" s="863">
        <f t="shared" si="9"/>
        <v>0</v>
      </c>
      <c r="CH11" s="863" t="e">
        <f t="shared" ref="CH11:CJ79" si="33">BM11/BY11</f>
        <v>#DIV/0!</v>
      </c>
      <c r="CI11" s="863" t="e">
        <f t="shared" si="33"/>
        <v>#DIV/0!</v>
      </c>
      <c r="CJ11" s="863" t="e">
        <f t="shared" si="33"/>
        <v>#DIV/0!</v>
      </c>
      <c r="CK11" s="863">
        <f t="shared" ref="CK11:CM79" si="34">BM11/BJ11</f>
        <v>0</v>
      </c>
      <c r="CL11" s="863" t="e">
        <f t="shared" si="11"/>
        <v>#DIV/0!</v>
      </c>
      <c r="CM11" s="863">
        <f t="shared" si="11"/>
        <v>0</v>
      </c>
      <c r="CN11" s="863" t="e">
        <f t="shared" si="18"/>
        <v>#DIV/0!</v>
      </c>
      <c r="CO11" s="863" t="e">
        <f t="shared" si="12"/>
        <v>#DIV/0!</v>
      </c>
      <c r="CP11" s="863" t="e">
        <f t="shared" si="12"/>
        <v>#DIV/0!</v>
      </c>
      <c r="CQ11" s="863">
        <f t="shared" si="19"/>
        <v>0</v>
      </c>
      <c r="CR11" s="863" t="e">
        <f t="shared" si="13"/>
        <v>#DIV/0!</v>
      </c>
      <c r="CS11" s="863">
        <f t="shared" si="13"/>
        <v>0</v>
      </c>
      <c r="CT11" s="958">
        <f>CT12+CT22</f>
        <v>69</v>
      </c>
      <c r="CU11" s="667">
        <f>CU12+CU22</f>
        <v>0</v>
      </c>
      <c r="CV11" s="668">
        <f>CT11+CU11</f>
        <v>69</v>
      </c>
      <c r="CW11" s="669">
        <f>CW12+CW22</f>
        <v>45</v>
      </c>
      <c r="CX11" s="667">
        <f>CX12+CX22</f>
        <v>0</v>
      </c>
      <c r="CY11" s="668">
        <f>CW11+CX11</f>
        <v>45</v>
      </c>
      <c r="CZ11" s="666">
        <f>CZ12+CZ22</f>
        <v>40.5</v>
      </c>
      <c r="DA11" s="667">
        <f>DA12+DA22</f>
        <v>0</v>
      </c>
      <c r="DB11" s="668">
        <f>CZ11+DA11</f>
        <v>40.5</v>
      </c>
      <c r="DC11" s="669">
        <f>DC12+DC22</f>
        <v>81</v>
      </c>
      <c r="DD11" s="704">
        <f>DD12+DD22</f>
        <v>0</v>
      </c>
      <c r="DE11" s="670">
        <f>DC11+DD11</f>
        <v>81</v>
      </c>
      <c r="DF11" s="671">
        <f>CZ11/DC11*100</f>
        <v>50</v>
      </c>
      <c r="DG11" s="672"/>
      <c r="DH11" s="673">
        <f t="shared" ref="DH11:DH12" si="35">DB11/DE11*100</f>
        <v>50</v>
      </c>
      <c r="DI11" s="671">
        <f>CZ11/CW11*100</f>
        <v>90</v>
      </c>
      <c r="DJ11" s="672"/>
      <c r="DK11" s="673">
        <f t="shared" ref="DK11:DK12" si="36">DB11/CY11*100</f>
        <v>90</v>
      </c>
      <c r="DL11" s="674">
        <f>DL12+DL22</f>
        <v>60</v>
      </c>
      <c r="DM11" s="675">
        <f>DM13</f>
        <v>0</v>
      </c>
      <c r="DN11" s="676">
        <f>DL11+DM11</f>
        <v>60</v>
      </c>
      <c r="DO11" s="675">
        <f>DO12+DO22</f>
        <v>43</v>
      </c>
      <c r="DP11" s="675">
        <f>DP13</f>
        <v>0</v>
      </c>
      <c r="DQ11" s="676">
        <f>DO11+DP11</f>
        <v>43</v>
      </c>
      <c r="DR11" s="675">
        <f>DR12+DR22</f>
        <v>41</v>
      </c>
      <c r="DS11" s="675">
        <f>DS13</f>
        <v>0</v>
      </c>
      <c r="DT11" s="676">
        <f>DR11+DS11</f>
        <v>41</v>
      </c>
      <c r="DU11" s="675">
        <f>DU12+DU22</f>
        <v>94</v>
      </c>
      <c r="DV11" s="675">
        <f>DV13</f>
        <v>0</v>
      </c>
      <c r="DW11" s="676">
        <f>DU11+DV11</f>
        <v>94</v>
      </c>
      <c r="DX11" s="677">
        <f t="shared" ref="DX11:DX12" si="37">DR11/DU11*100</f>
        <v>43.61702127659575</v>
      </c>
      <c r="DY11" s="451">
        <v>0</v>
      </c>
      <c r="DZ11" s="678">
        <f t="shared" ref="DZ11:DZ12" si="38">DT11/DW11*100</f>
        <v>43.61702127659575</v>
      </c>
      <c r="EA11" s="679">
        <f>DR11/DO11*100</f>
        <v>95.348837209302332</v>
      </c>
      <c r="EB11" s="451">
        <v>0</v>
      </c>
      <c r="EC11" s="680">
        <f t="shared" ref="EC11:EC12" si="39">DT11/DQ11*100</f>
        <v>95.348837209302332</v>
      </c>
      <c r="ED11" s="681">
        <f>SUM(ED13:ED22)</f>
        <v>96</v>
      </c>
      <c r="EE11" s="682">
        <f t="shared" ref="EE11:EO11" si="40">SUM(EE13:EE22)</f>
        <v>0</v>
      </c>
      <c r="EF11" s="682">
        <f t="shared" si="40"/>
        <v>96</v>
      </c>
      <c r="EG11" s="682">
        <f t="shared" si="40"/>
        <v>58</v>
      </c>
      <c r="EH11" s="682">
        <f t="shared" si="40"/>
        <v>0</v>
      </c>
      <c r="EI11" s="682">
        <f t="shared" si="40"/>
        <v>58</v>
      </c>
      <c r="EJ11" s="682">
        <f t="shared" si="40"/>
        <v>41.5</v>
      </c>
      <c r="EK11" s="682">
        <f t="shared" si="40"/>
        <v>0</v>
      </c>
      <c r="EL11" s="682">
        <f t="shared" si="40"/>
        <v>41.5</v>
      </c>
      <c r="EM11" s="682">
        <f t="shared" si="40"/>
        <v>87</v>
      </c>
      <c r="EN11" s="682">
        <f t="shared" si="40"/>
        <v>0</v>
      </c>
      <c r="EO11" s="682">
        <f t="shared" si="40"/>
        <v>87</v>
      </c>
      <c r="EP11" s="683">
        <f>EJ11/EM11*100</f>
        <v>47.701149425287355</v>
      </c>
      <c r="EQ11" s="683">
        <v>0</v>
      </c>
      <c r="ER11" s="683">
        <f t="shared" ref="ER11:ER23" si="41">EL11/EO11*100</f>
        <v>47.701149425287355</v>
      </c>
      <c r="ES11" s="683">
        <f>EJ11/EG11*100</f>
        <v>71.551724137931032</v>
      </c>
      <c r="ET11" s="683">
        <v>0</v>
      </c>
      <c r="EU11" s="683">
        <f t="shared" ref="EU11:EU15" si="42">EL11/EI11*100</f>
        <v>71.551724137931032</v>
      </c>
      <c r="EV11" s="682">
        <f>SUM(EV14:EV21)</f>
        <v>244</v>
      </c>
      <c r="EW11" s="682">
        <f t="shared" ref="EW11:FG11" si="43">SUM(EW14:EW21)</f>
        <v>0</v>
      </c>
      <c r="EX11" s="682">
        <f t="shared" si="43"/>
        <v>244</v>
      </c>
      <c r="EY11" s="682">
        <f t="shared" si="43"/>
        <v>62</v>
      </c>
      <c r="EZ11" s="682">
        <f t="shared" si="43"/>
        <v>0</v>
      </c>
      <c r="FA11" s="682">
        <f t="shared" si="43"/>
        <v>62</v>
      </c>
      <c r="FB11" s="682">
        <f t="shared" si="43"/>
        <v>56</v>
      </c>
      <c r="FC11" s="682">
        <f t="shared" si="43"/>
        <v>0</v>
      </c>
      <c r="FD11" s="682">
        <f t="shared" si="43"/>
        <v>56</v>
      </c>
      <c r="FE11" s="682">
        <f t="shared" si="43"/>
        <v>106</v>
      </c>
      <c r="FF11" s="682">
        <f t="shared" si="43"/>
        <v>0</v>
      </c>
      <c r="FG11" s="682">
        <f t="shared" si="43"/>
        <v>106</v>
      </c>
      <c r="FH11" s="683">
        <f>FD11/FG11*100</f>
        <v>52.830188679245282</v>
      </c>
      <c r="FI11" s="683">
        <v>0</v>
      </c>
      <c r="FJ11" s="683">
        <f>FD11/FG11*100</f>
        <v>52.830188679245282</v>
      </c>
      <c r="FK11" s="682">
        <f>SUM(FK13:FK21)</f>
        <v>113</v>
      </c>
      <c r="FL11" s="682">
        <f t="shared" ref="FL11:FV11" si="44">SUM(FL13:FL21)</f>
        <v>0</v>
      </c>
      <c r="FM11" s="682">
        <f t="shared" si="44"/>
        <v>113</v>
      </c>
      <c r="FN11" s="682">
        <f t="shared" si="44"/>
        <v>74</v>
      </c>
      <c r="FO11" s="682">
        <f t="shared" si="44"/>
        <v>0</v>
      </c>
      <c r="FP11" s="682">
        <f t="shared" si="44"/>
        <v>74</v>
      </c>
      <c r="FQ11" s="682">
        <f t="shared" si="44"/>
        <v>66</v>
      </c>
      <c r="FR11" s="682">
        <f t="shared" si="44"/>
        <v>0</v>
      </c>
      <c r="FS11" s="682">
        <f t="shared" si="44"/>
        <v>66</v>
      </c>
      <c r="FT11" s="682">
        <f t="shared" si="44"/>
        <v>138</v>
      </c>
      <c r="FU11" s="682">
        <f t="shared" si="44"/>
        <v>0</v>
      </c>
      <c r="FV11" s="682">
        <f t="shared" si="44"/>
        <v>138</v>
      </c>
      <c r="FW11" s="683">
        <f>FQ11/FT11*100</f>
        <v>47.826086956521742</v>
      </c>
      <c r="FX11" s="683">
        <v>0</v>
      </c>
      <c r="FY11" s="683">
        <f t="shared" ref="FY11" si="45">FS11/FV11*100</f>
        <v>47.826086956521742</v>
      </c>
      <c r="FZ11" s="682">
        <f>SUM(FZ14:FZ21)</f>
        <v>113</v>
      </c>
      <c r="GA11" s="682">
        <f t="shared" ref="GA11:GK11" si="46">SUM(GA14:GA21)</f>
        <v>7</v>
      </c>
      <c r="GB11" s="682">
        <f t="shared" si="46"/>
        <v>120</v>
      </c>
      <c r="GC11" s="682">
        <f t="shared" si="46"/>
        <v>71</v>
      </c>
      <c r="GD11" s="682">
        <f t="shared" si="46"/>
        <v>4</v>
      </c>
      <c r="GE11" s="682">
        <f t="shared" si="46"/>
        <v>75</v>
      </c>
      <c r="GF11" s="682">
        <f t="shared" si="46"/>
        <v>61</v>
      </c>
      <c r="GG11" s="682">
        <f t="shared" si="46"/>
        <v>3</v>
      </c>
      <c r="GH11" s="682">
        <f t="shared" si="46"/>
        <v>64</v>
      </c>
      <c r="GI11" s="682">
        <f t="shared" si="46"/>
        <v>120</v>
      </c>
      <c r="GJ11" s="682">
        <f t="shared" si="46"/>
        <v>8</v>
      </c>
      <c r="GK11" s="682">
        <f t="shared" si="46"/>
        <v>128</v>
      </c>
      <c r="GL11" s="683">
        <f>GH11/GK11*100</f>
        <v>50</v>
      </c>
      <c r="GM11" s="683">
        <f>GG11/GJ11*100</f>
        <v>37.5</v>
      </c>
      <c r="GN11" s="683">
        <f>GH11/GK11*100</f>
        <v>50</v>
      </c>
      <c r="GO11" s="705">
        <f>SUM(GO13:GO21)</f>
        <v>133</v>
      </c>
      <c r="GP11" s="706">
        <f t="shared" ref="GP11:GZ11" si="47">SUM(GP13:GP21)</f>
        <v>4</v>
      </c>
      <c r="GQ11" s="706">
        <f t="shared" si="47"/>
        <v>137</v>
      </c>
      <c r="GR11" s="706">
        <f t="shared" si="47"/>
        <v>76</v>
      </c>
      <c r="GS11" s="706">
        <f t="shared" si="47"/>
        <v>4</v>
      </c>
      <c r="GT11" s="706">
        <f t="shared" si="47"/>
        <v>80</v>
      </c>
      <c r="GU11" s="706">
        <f t="shared" si="47"/>
        <v>64</v>
      </c>
      <c r="GV11" s="706">
        <f t="shared" si="47"/>
        <v>1</v>
      </c>
      <c r="GW11" s="706">
        <f t="shared" si="47"/>
        <v>65</v>
      </c>
      <c r="GX11" s="706">
        <f t="shared" si="47"/>
        <v>151</v>
      </c>
      <c r="GY11" s="706">
        <f t="shared" si="47"/>
        <v>12</v>
      </c>
      <c r="GZ11" s="706">
        <f t="shared" si="47"/>
        <v>163</v>
      </c>
      <c r="HA11" s="707">
        <f>GU11/GX11*100</f>
        <v>42.384105960264904</v>
      </c>
      <c r="HB11" s="707">
        <f t="shared" ref="HB11:HC17" si="48">GV11/GY11*100</f>
        <v>8.3333333333333321</v>
      </c>
      <c r="HC11" s="707">
        <f t="shared" si="48"/>
        <v>39.877300613496928</v>
      </c>
    </row>
    <row r="12" spans="1:211" ht="9.9499999999999993" hidden="1" customHeight="1" x14ac:dyDescent="0.2">
      <c r="A12" s="934" t="s">
        <v>186</v>
      </c>
      <c r="B12" s="1022">
        <f>SUM(B13:B21)</f>
        <v>52</v>
      </c>
      <c r="C12" s="1022">
        <f t="shared" ref="C12:D12" si="49">SUM(C13:C21)</f>
        <v>0</v>
      </c>
      <c r="D12" s="1022">
        <f t="shared" si="49"/>
        <v>52</v>
      </c>
      <c r="E12" s="1022">
        <f>SUM(E13:E21)</f>
        <v>26</v>
      </c>
      <c r="F12" s="1022">
        <f t="shared" ref="F12:G12" si="50">SUM(F13:F21)</f>
        <v>0</v>
      </c>
      <c r="G12" s="1022">
        <f t="shared" si="50"/>
        <v>26</v>
      </c>
      <c r="H12" s="1022">
        <f>SUM(H13:H21)</f>
        <v>0</v>
      </c>
      <c r="I12" s="1022">
        <f t="shared" ref="I12:J12" si="51">SUM(I13:I21)</f>
        <v>0</v>
      </c>
      <c r="J12" s="1022">
        <f t="shared" si="51"/>
        <v>0</v>
      </c>
      <c r="K12" s="1022">
        <f>SUM(K13:K21)</f>
        <v>27</v>
      </c>
      <c r="L12" s="1022">
        <f t="shared" ref="L12:M12" si="52">SUM(L13:L21)</f>
        <v>0</v>
      </c>
      <c r="M12" s="1022">
        <f t="shared" si="52"/>
        <v>27</v>
      </c>
      <c r="N12" s="1022">
        <f>SUM(N13:N21)</f>
        <v>21</v>
      </c>
      <c r="O12" s="1022">
        <f t="shared" ref="O12:P12" si="53">SUM(O13:O21)</f>
        <v>0</v>
      </c>
      <c r="P12" s="1022">
        <f t="shared" si="53"/>
        <v>21</v>
      </c>
      <c r="Q12" s="1022">
        <f>SUM(Q13:Q21)</f>
        <v>0</v>
      </c>
      <c r="R12" s="1022">
        <f t="shared" ref="R12:S12" si="54">SUM(R13:R21)</f>
        <v>0</v>
      </c>
      <c r="S12" s="1022">
        <f t="shared" si="54"/>
        <v>0</v>
      </c>
      <c r="T12" s="1023">
        <f>SUM(T13:T21)</f>
        <v>2</v>
      </c>
      <c r="U12" s="1023">
        <f t="shared" ref="U12:V12" si="55">SUM(U13:U21)</f>
        <v>0</v>
      </c>
      <c r="V12" s="1023">
        <f t="shared" si="55"/>
        <v>2</v>
      </c>
      <c r="W12" s="1023">
        <f>SUM(W13:W21)</f>
        <v>2</v>
      </c>
      <c r="X12" s="1023">
        <f t="shared" ref="X12:Y12" si="56">SUM(X13:X21)</f>
        <v>0</v>
      </c>
      <c r="Y12" s="1023">
        <f t="shared" si="56"/>
        <v>2</v>
      </c>
      <c r="Z12" s="1023">
        <f>SUM(Z13:Z21)</f>
        <v>0</v>
      </c>
      <c r="AA12" s="1023">
        <f t="shared" ref="AA12:AB12" si="57">SUM(AA13:AA21)</f>
        <v>0</v>
      </c>
      <c r="AB12" s="1023">
        <f t="shared" si="57"/>
        <v>0</v>
      </c>
      <c r="AC12" s="1023">
        <f>SUM(AC13:AC21)</f>
        <v>0</v>
      </c>
      <c r="AD12" s="1023">
        <f t="shared" ref="AD12:AE12" si="58">SUM(AD13:AD21)</f>
        <v>0</v>
      </c>
      <c r="AE12" s="1023">
        <f t="shared" si="58"/>
        <v>0</v>
      </c>
      <c r="AF12" s="936" t="e">
        <f>H12/AC12</f>
        <v>#DIV/0!</v>
      </c>
      <c r="AG12" s="936" t="e">
        <f t="shared" si="1"/>
        <v>#DIV/0!</v>
      </c>
      <c r="AH12" s="936" t="e">
        <f t="shared" si="1"/>
        <v>#DIV/0!</v>
      </c>
      <c r="AI12" s="936">
        <f t="shared" si="2"/>
        <v>0</v>
      </c>
      <c r="AJ12" s="936" t="e">
        <f t="shared" si="2"/>
        <v>#DIV/0!</v>
      </c>
      <c r="AK12" s="936">
        <f t="shared" si="2"/>
        <v>0</v>
      </c>
      <c r="AL12" s="936" t="e">
        <f t="shared" si="28"/>
        <v>#DIV/0!</v>
      </c>
      <c r="AM12" s="936" t="e">
        <f t="shared" si="28"/>
        <v>#DIV/0!</v>
      </c>
      <c r="AN12" s="936" t="e">
        <f t="shared" si="28"/>
        <v>#DIV/0!</v>
      </c>
      <c r="AO12" s="944">
        <f t="shared" si="29"/>
        <v>0</v>
      </c>
      <c r="AP12" s="944" t="e">
        <f t="shared" si="4"/>
        <v>#DIV/0!</v>
      </c>
      <c r="AQ12" s="944">
        <f t="shared" si="4"/>
        <v>0</v>
      </c>
      <c r="AR12" s="944" t="e">
        <f t="shared" si="15"/>
        <v>#DIV/0!</v>
      </c>
      <c r="AS12" s="944" t="e">
        <f t="shared" si="5"/>
        <v>#DIV/0!</v>
      </c>
      <c r="AT12" s="944" t="e">
        <f t="shared" si="5"/>
        <v>#DIV/0!</v>
      </c>
      <c r="AU12" s="936">
        <f t="shared" si="16"/>
        <v>0</v>
      </c>
      <c r="AV12" s="936" t="e">
        <f t="shared" si="6"/>
        <v>#DIV/0!</v>
      </c>
      <c r="AW12" s="936">
        <f t="shared" si="6"/>
        <v>0</v>
      </c>
      <c r="AX12" s="1023">
        <f>SUM(AX13:AX21)</f>
        <v>52</v>
      </c>
      <c r="AY12" s="1023">
        <f t="shared" ref="AY12:AZ12" si="59">SUM(AY13:AY21)</f>
        <v>0</v>
      </c>
      <c r="AZ12" s="1023">
        <f t="shared" si="59"/>
        <v>52</v>
      </c>
      <c r="BA12" s="1023">
        <f>SUM(BA13:BA21)</f>
        <v>34</v>
      </c>
      <c r="BB12" s="1023">
        <f t="shared" ref="BB12:BC12" si="60">SUM(BB13:BB21)</f>
        <v>0</v>
      </c>
      <c r="BC12" s="1021">
        <f t="shared" si="60"/>
        <v>34</v>
      </c>
      <c r="BD12" s="1023">
        <f>SUM(BD13:BD21)</f>
        <v>0</v>
      </c>
      <c r="BE12" s="1023">
        <f t="shared" ref="BE12:BF12" si="61">SUM(BE13:BE21)</f>
        <v>0</v>
      </c>
      <c r="BF12" s="1023">
        <f t="shared" si="61"/>
        <v>0</v>
      </c>
      <c r="BG12" s="1023">
        <f>SUM(BG13:BG21)</f>
        <v>25</v>
      </c>
      <c r="BH12" s="1023">
        <f t="shared" ref="BH12:BI12" si="62">SUM(BH13:BH21)</f>
        <v>0</v>
      </c>
      <c r="BI12" s="1020">
        <f t="shared" si="62"/>
        <v>25</v>
      </c>
      <c r="BJ12" s="1023">
        <f>SUM(BJ13:BJ21)</f>
        <v>17</v>
      </c>
      <c r="BK12" s="1023">
        <f t="shared" ref="BK12:BL12" si="63">SUM(BK13:BK21)</f>
        <v>0</v>
      </c>
      <c r="BL12" s="1021">
        <f t="shared" si="63"/>
        <v>17</v>
      </c>
      <c r="BM12" s="1023">
        <f>SUM(BM13:BM21)</f>
        <v>0</v>
      </c>
      <c r="BN12" s="1023">
        <f t="shared" ref="BN12:BO12" si="64">SUM(BN13:BN21)</f>
        <v>0</v>
      </c>
      <c r="BO12" s="1023">
        <f t="shared" si="64"/>
        <v>0</v>
      </c>
      <c r="BP12" s="1023">
        <f>SUM(BP13:BP21)</f>
        <v>7</v>
      </c>
      <c r="BQ12" s="1023">
        <f t="shared" ref="BQ12:BR12" si="65">SUM(BQ13:BQ21)</f>
        <v>0</v>
      </c>
      <c r="BR12" s="1020">
        <f t="shared" si="65"/>
        <v>7</v>
      </c>
      <c r="BS12" s="1023">
        <f>SUM(BS13:BS21)</f>
        <v>5</v>
      </c>
      <c r="BT12" s="1023">
        <f t="shared" ref="BT12:BU12" si="66">SUM(BT13:BT21)</f>
        <v>0</v>
      </c>
      <c r="BU12" s="1021">
        <f t="shared" si="66"/>
        <v>5</v>
      </c>
      <c r="BV12" s="1023">
        <f>SUM(BV13:BV21)</f>
        <v>0</v>
      </c>
      <c r="BW12" s="1023">
        <f t="shared" ref="BW12:BX12" si="67">SUM(BW13:BW21)</f>
        <v>0</v>
      </c>
      <c r="BX12" s="1023">
        <f t="shared" si="67"/>
        <v>0</v>
      </c>
      <c r="BY12" s="1023">
        <f>SUM(BY13:BY21)</f>
        <v>0</v>
      </c>
      <c r="BZ12" s="1023">
        <f t="shared" ref="BZ12:CA12" si="68">SUM(BZ13:BZ21)</f>
        <v>0</v>
      </c>
      <c r="CA12" s="1023">
        <f t="shared" si="68"/>
        <v>0</v>
      </c>
      <c r="CB12" s="936" t="e">
        <f>BD12/BY12</f>
        <v>#DIV/0!</v>
      </c>
      <c r="CC12" s="936" t="e">
        <f t="shared" si="8"/>
        <v>#DIV/0!</v>
      </c>
      <c r="CD12" s="936" t="e">
        <f t="shared" si="8"/>
        <v>#DIV/0!</v>
      </c>
      <c r="CE12" s="936">
        <f t="shared" si="9"/>
        <v>0</v>
      </c>
      <c r="CF12" s="936" t="e">
        <f t="shared" si="9"/>
        <v>#DIV/0!</v>
      </c>
      <c r="CG12" s="936">
        <f t="shared" si="9"/>
        <v>0</v>
      </c>
      <c r="CH12" s="936" t="e">
        <f t="shared" si="33"/>
        <v>#DIV/0!</v>
      </c>
      <c r="CI12" s="936" t="e">
        <f t="shared" si="33"/>
        <v>#DIV/0!</v>
      </c>
      <c r="CJ12" s="936" t="e">
        <f t="shared" si="33"/>
        <v>#DIV/0!</v>
      </c>
      <c r="CK12" s="944">
        <f t="shared" si="34"/>
        <v>0</v>
      </c>
      <c r="CL12" s="944" t="e">
        <f t="shared" si="11"/>
        <v>#DIV/0!</v>
      </c>
      <c r="CM12" s="944">
        <f t="shared" si="11"/>
        <v>0</v>
      </c>
      <c r="CN12" s="944" t="e">
        <f t="shared" si="18"/>
        <v>#DIV/0!</v>
      </c>
      <c r="CO12" s="944" t="e">
        <f t="shared" si="12"/>
        <v>#DIV/0!</v>
      </c>
      <c r="CP12" s="944" t="e">
        <f t="shared" si="12"/>
        <v>#DIV/0!</v>
      </c>
      <c r="CQ12" s="936">
        <f t="shared" si="19"/>
        <v>0</v>
      </c>
      <c r="CR12" s="936" t="e">
        <f t="shared" si="13"/>
        <v>#DIV/0!</v>
      </c>
      <c r="CS12" s="936">
        <f t="shared" si="13"/>
        <v>0</v>
      </c>
      <c r="CT12" s="958">
        <f>SUM(CT13:CT21)</f>
        <v>61</v>
      </c>
      <c r="CU12" s="667">
        <f t="shared" ref="CU12:CV12" si="69">SUM(CU13:CU21)</f>
        <v>0</v>
      </c>
      <c r="CV12" s="668">
        <f t="shared" si="69"/>
        <v>61</v>
      </c>
      <c r="CW12" s="669">
        <f>SUM(CW13:CW21)</f>
        <v>40</v>
      </c>
      <c r="CX12" s="667">
        <f t="shared" ref="CX12:CY12" si="70">SUM(CX13:CX21)</f>
        <v>0</v>
      </c>
      <c r="CY12" s="668">
        <f t="shared" si="70"/>
        <v>40</v>
      </c>
      <c r="CZ12" s="666">
        <f>SUM(CZ13:CZ21)</f>
        <v>37</v>
      </c>
      <c r="DA12" s="667">
        <f t="shared" ref="DA12:DB12" si="71">SUM(DA13:DA21)</f>
        <v>0</v>
      </c>
      <c r="DB12" s="668">
        <f t="shared" si="71"/>
        <v>37</v>
      </c>
      <c r="DC12" s="669">
        <f>SUM(DC13:DC21)</f>
        <v>70</v>
      </c>
      <c r="DD12" s="704">
        <f t="shared" ref="DD12:DE12" si="72">SUM(DD13:DD21)</f>
        <v>0</v>
      </c>
      <c r="DE12" s="670">
        <f t="shared" si="72"/>
        <v>70</v>
      </c>
      <c r="DF12" s="671">
        <f>CZ12/DC12*100</f>
        <v>52.857142857142861</v>
      </c>
      <c r="DG12" s="672"/>
      <c r="DH12" s="673">
        <f t="shared" si="35"/>
        <v>52.857142857142861</v>
      </c>
      <c r="DI12" s="671">
        <f>CZ12/CW12*100</f>
        <v>92.5</v>
      </c>
      <c r="DJ12" s="672"/>
      <c r="DK12" s="673">
        <f t="shared" si="36"/>
        <v>92.5</v>
      </c>
      <c r="DL12" s="674">
        <f>SUM(DL13:DL21)</f>
        <v>49</v>
      </c>
      <c r="DM12" s="675">
        <f t="shared" ref="DM12" si="73">SUM(DM13:DM21)</f>
        <v>0</v>
      </c>
      <c r="DN12" s="676">
        <f>SUM(DN13:DN21)</f>
        <v>49</v>
      </c>
      <c r="DO12" s="674">
        <f>SUM(DO13:DO21)</f>
        <v>31</v>
      </c>
      <c r="DP12" s="675">
        <f t="shared" ref="DP12:DQ12" si="74">SUM(DP13:DP21)</f>
        <v>0</v>
      </c>
      <c r="DQ12" s="676">
        <f t="shared" si="74"/>
        <v>31</v>
      </c>
      <c r="DR12" s="708">
        <f>SUM(DR13:DR21)</f>
        <v>32</v>
      </c>
      <c r="DS12" s="675">
        <f t="shared" ref="DS12:DT12" si="75">SUM(DS13:DS21)</f>
        <v>0</v>
      </c>
      <c r="DT12" s="676">
        <f t="shared" si="75"/>
        <v>32</v>
      </c>
      <c r="DU12" s="708">
        <f>SUM(DU13:DU21)</f>
        <v>75</v>
      </c>
      <c r="DV12" s="675">
        <f t="shared" ref="DV12:DW12" si="76">SUM(DV13:DV21)</f>
        <v>0</v>
      </c>
      <c r="DW12" s="676">
        <f t="shared" si="76"/>
        <v>75</v>
      </c>
      <c r="DX12" s="677">
        <f t="shared" si="37"/>
        <v>42.666666666666671</v>
      </c>
      <c r="DY12" s="451">
        <v>0</v>
      </c>
      <c r="DZ12" s="678">
        <f t="shared" si="38"/>
        <v>42.666666666666671</v>
      </c>
      <c r="EA12" s="679">
        <f>DR12/DO12*100</f>
        <v>103.2258064516129</v>
      </c>
      <c r="EB12" s="451">
        <v>0</v>
      </c>
      <c r="EC12" s="680">
        <f t="shared" si="39"/>
        <v>103.2258064516129</v>
      </c>
      <c r="ED12" s="681"/>
      <c r="EE12" s="682"/>
      <c r="EF12" s="682"/>
      <c r="EG12" s="682"/>
      <c r="EH12" s="682"/>
      <c r="EI12" s="682"/>
      <c r="EJ12" s="682"/>
      <c r="EK12" s="682"/>
      <c r="EL12" s="682"/>
      <c r="EM12" s="682"/>
      <c r="EN12" s="682"/>
      <c r="EO12" s="682"/>
      <c r="EP12" s="683"/>
      <c r="EQ12" s="683"/>
      <c r="ER12" s="683"/>
      <c r="ES12" s="683"/>
      <c r="ET12" s="683"/>
      <c r="EU12" s="683"/>
      <c r="EV12" s="682"/>
      <c r="EW12" s="682"/>
      <c r="EX12" s="682"/>
      <c r="EY12" s="682"/>
      <c r="EZ12" s="682"/>
      <c r="FA12" s="682"/>
      <c r="FB12" s="682"/>
      <c r="FC12" s="682"/>
      <c r="FD12" s="682"/>
      <c r="FE12" s="682"/>
      <c r="FF12" s="682"/>
      <c r="FG12" s="682"/>
      <c r="FH12" s="683"/>
      <c r="FI12" s="683"/>
      <c r="FJ12" s="683"/>
      <c r="FK12" s="682"/>
      <c r="FL12" s="682"/>
      <c r="FM12" s="682"/>
      <c r="FN12" s="682"/>
      <c r="FO12" s="682"/>
      <c r="FP12" s="682"/>
      <c r="FQ12" s="682"/>
      <c r="FR12" s="682"/>
      <c r="FS12" s="682"/>
      <c r="FT12" s="682"/>
      <c r="FU12" s="682"/>
      <c r="FV12" s="682"/>
      <c r="FW12" s="683"/>
      <c r="FX12" s="683"/>
      <c r="FY12" s="683"/>
      <c r="FZ12" s="682"/>
      <c r="GA12" s="682"/>
      <c r="GB12" s="682"/>
      <c r="GC12" s="682"/>
      <c r="GD12" s="682"/>
      <c r="GE12" s="682"/>
      <c r="GF12" s="682"/>
      <c r="GG12" s="682"/>
      <c r="GH12" s="682"/>
      <c r="GI12" s="682"/>
      <c r="GJ12" s="682"/>
      <c r="GK12" s="682"/>
      <c r="GL12" s="683"/>
      <c r="GM12" s="683"/>
      <c r="GN12" s="683"/>
      <c r="GO12" s="705"/>
      <c r="GP12" s="706"/>
      <c r="GQ12" s="706"/>
      <c r="GR12" s="706"/>
      <c r="GS12" s="706"/>
      <c r="GT12" s="706"/>
      <c r="GU12" s="706"/>
      <c r="GV12" s="706"/>
      <c r="GW12" s="706"/>
      <c r="GX12" s="706"/>
      <c r="GY12" s="706"/>
      <c r="GZ12" s="706"/>
      <c r="HA12" s="707"/>
      <c r="HB12" s="707"/>
      <c r="HC12" s="707"/>
    </row>
    <row r="13" spans="1:211" s="65" customFormat="1" ht="9.9499999999999993" hidden="1" customHeight="1" x14ac:dyDescent="0.2">
      <c r="A13" s="660" t="s">
        <v>110</v>
      </c>
      <c r="B13" s="1024">
        <v>0</v>
      </c>
      <c r="C13" s="1024">
        <v>0</v>
      </c>
      <c r="D13" s="1024">
        <f>SUM(B13:C13)</f>
        <v>0</v>
      </c>
      <c r="E13" s="1024">
        <v>0</v>
      </c>
      <c r="F13" s="1024">
        <v>0</v>
      </c>
      <c r="G13" s="1024">
        <f>SUM(E13:F13)</f>
        <v>0</v>
      </c>
      <c r="H13" s="1024">
        <v>0</v>
      </c>
      <c r="I13" s="1024">
        <v>0</v>
      </c>
      <c r="J13" s="1024">
        <f t="shared" ref="J13:J21" si="77">SUM(H13:I13)</f>
        <v>0</v>
      </c>
      <c r="K13" s="1024">
        <v>0</v>
      </c>
      <c r="L13" s="1024">
        <v>0</v>
      </c>
      <c r="M13" s="1024">
        <f>SUM(K13:L13)</f>
        <v>0</v>
      </c>
      <c r="N13" s="1024">
        <v>0</v>
      </c>
      <c r="O13" s="1024">
        <v>0</v>
      </c>
      <c r="P13" s="1024">
        <f>SUM(N13:O13)</f>
        <v>0</v>
      </c>
      <c r="Q13" s="1024">
        <v>0</v>
      </c>
      <c r="R13" s="1024">
        <v>0</v>
      </c>
      <c r="S13" s="1024">
        <f t="shared" ref="S13:S21" si="78">SUM(Q13:R13)</f>
        <v>0</v>
      </c>
      <c r="T13" s="1024">
        <v>0</v>
      </c>
      <c r="U13" s="1024">
        <v>0</v>
      </c>
      <c r="V13" s="1025">
        <f>SUM(T13:U13)</f>
        <v>0</v>
      </c>
      <c r="W13" s="1024">
        <v>0</v>
      </c>
      <c r="X13" s="1024">
        <v>0</v>
      </c>
      <c r="Y13" s="1025">
        <f>SUM(W13:X13)</f>
        <v>0</v>
      </c>
      <c r="Z13" s="1024">
        <v>0</v>
      </c>
      <c r="AA13" s="1024">
        <v>0</v>
      </c>
      <c r="AB13" s="1025">
        <f t="shared" ref="AB13:AB21" si="79">SUM(Z13:AA13)</f>
        <v>0</v>
      </c>
      <c r="AC13" s="1024">
        <f>SUM(H13,Q13,Z13)</f>
        <v>0</v>
      </c>
      <c r="AD13" s="1024">
        <f>SUM(I13,R13,AA13)</f>
        <v>0</v>
      </c>
      <c r="AE13" s="1025">
        <f t="shared" ref="AE13:AE21" si="80">SUM(AC13:AD13)</f>
        <v>0</v>
      </c>
      <c r="AF13" s="864" t="e">
        <f>H13/AC13*100</f>
        <v>#DIV/0!</v>
      </c>
      <c r="AG13" s="864" t="e">
        <f>I13/AD13*100</f>
        <v>#DIV/0!</v>
      </c>
      <c r="AH13" s="864" t="e">
        <f>J13/AE13*100</f>
        <v>#DIV/0!</v>
      </c>
      <c r="AI13" s="864" t="e">
        <f t="shared" ref="AI13:AK13" si="81">H13/E13*100</f>
        <v>#DIV/0!</v>
      </c>
      <c r="AJ13" s="864" t="e">
        <f t="shared" si="81"/>
        <v>#DIV/0!</v>
      </c>
      <c r="AK13" s="864" t="e">
        <f t="shared" si="81"/>
        <v>#DIV/0!</v>
      </c>
      <c r="AL13" s="864" t="e">
        <f t="shared" si="28"/>
        <v>#DIV/0!</v>
      </c>
      <c r="AM13" s="864" t="e">
        <f t="shared" si="28"/>
        <v>#DIV/0!</v>
      </c>
      <c r="AN13" s="864" t="e">
        <f t="shared" si="28"/>
        <v>#DIV/0!</v>
      </c>
      <c r="AO13" s="864" t="e">
        <f t="shared" si="29"/>
        <v>#DIV/0!</v>
      </c>
      <c r="AP13" s="864" t="e">
        <f t="shared" si="4"/>
        <v>#DIV/0!</v>
      </c>
      <c r="AQ13" s="864" t="e">
        <f t="shared" si="4"/>
        <v>#DIV/0!</v>
      </c>
      <c r="AR13" s="864" t="e">
        <f t="shared" si="15"/>
        <v>#DIV/0!</v>
      </c>
      <c r="AS13" s="864" t="e">
        <f t="shared" si="5"/>
        <v>#DIV/0!</v>
      </c>
      <c r="AT13" s="864" t="e">
        <f t="shared" si="5"/>
        <v>#DIV/0!</v>
      </c>
      <c r="AU13" s="864" t="e">
        <f t="shared" si="16"/>
        <v>#DIV/0!</v>
      </c>
      <c r="AV13" s="864" t="e">
        <f t="shared" si="6"/>
        <v>#DIV/0!</v>
      </c>
      <c r="AW13" s="864" t="e">
        <f t="shared" si="6"/>
        <v>#DIV/0!</v>
      </c>
      <c r="AX13" s="1025">
        <v>0</v>
      </c>
      <c r="AY13" s="1025">
        <v>0</v>
      </c>
      <c r="AZ13" s="1025">
        <f>SUM(AX13:AY13)</f>
        <v>0</v>
      </c>
      <c r="BA13" s="1025">
        <v>0</v>
      </c>
      <c r="BB13" s="1025">
        <v>0</v>
      </c>
      <c r="BC13" s="1025">
        <f>SUM(BA13:BB13)</f>
        <v>0</v>
      </c>
      <c r="BD13" s="1025">
        <v>0</v>
      </c>
      <c r="BE13" s="1025">
        <v>0</v>
      </c>
      <c r="BF13" s="1025">
        <f t="shared" ref="BF13:BF21" si="82">SUM(BD13:BE13)</f>
        <v>0</v>
      </c>
      <c r="BG13" s="1025">
        <v>0</v>
      </c>
      <c r="BH13" s="1025">
        <v>0</v>
      </c>
      <c r="BI13" s="1025">
        <f>SUM(BG13:BH13)</f>
        <v>0</v>
      </c>
      <c r="BJ13" s="1025">
        <v>0</v>
      </c>
      <c r="BK13" s="1025">
        <v>0</v>
      </c>
      <c r="BL13" s="1025">
        <f>SUM(BJ13:BK13)</f>
        <v>0</v>
      </c>
      <c r="BM13" s="1025">
        <v>0</v>
      </c>
      <c r="BN13" s="1025">
        <v>0</v>
      </c>
      <c r="BO13" s="1025">
        <f t="shared" ref="BO13:BO21" si="83">SUM(BM13:BN13)</f>
        <v>0</v>
      </c>
      <c r="BP13" s="1025">
        <v>0</v>
      </c>
      <c r="BQ13" s="1025">
        <v>0</v>
      </c>
      <c r="BR13" s="1025">
        <f>SUM(BP13:BQ13)</f>
        <v>0</v>
      </c>
      <c r="BS13" s="1025">
        <v>0</v>
      </c>
      <c r="BT13" s="1025">
        <v>0</v>
      </c>
      <c r="BU13" s="1025">
        <f>SUM(BS13:BT13)</f>
        <v>0</v>
      </c>
      <c r="BV13" s="1025">
        <v>0</v>
      </c>
      <c r="BW13" s="1025">
        <v>0</v>
      </c>
      <c r="BX13" s="1025">
        <f t="shared" ref="BX13:BX21" si="84">SUM(BV13:BW13)</f>
        <v>0</v>
      </c>
      <c r="BY13" s="1024">
        <f>SUM(BD13,BM13,BV13)</f>
        <v>0</v>
      </c>
      <c r="BZ13" s="1024">
        <f>SUM(BE13,BN13,BW13)</f>
        <v>0</v>
      </c>
      <c r="CA13" s="1025">
        <f t="shared" ref="CA13:CA21" si="85">SUM(BY13:BZ13)</f>
        <v>0</v>
      </c>
      <c r="CB13" s="864" t="e">
        <f>BD13/BY13*100</f>
        <v>#DIV/0!</v>
      </c>
      <c r="CC13" s="864" t="e">
        <f>BE13/BZ13*100</f>
        <v>#DIV/0!</v>
      </c>
      <c r="CD13" s="864" t="e">
        <f>BF13/CA13*100</f>
        <v>#DIV/0!</v>
      </c>
      <c r="CE13" s="864" t="e">
        <f t="shared" ref="CE13:CG13" si="86">BD13/BA13*100</f>
        <v>#DIV/0!</v>
      </c>
      <c r="CF13" s="864" t="e">
        <f t="shared" si="86"/>
        <v>#DIV/0!</v>
      </c>
      <c r="CG13" s="864" t="e">
        <f t="shared" si="86"/>
        <v>#DIV/0!</v>
      </c>
      <c r="CH13" s="864" t="e">
        <f t="shared" si="33"/>
        <v>#DIV/0!</v>
      </c>
      <c r="CI13" s="864" t="e">
        <f t="shared" si="33"/>
        <v>#DIV/0!</v>
      </c>
      <c r="CJ13" s="864" t="e">
        <f t="shared" si="33"/>
        <v>#DIV/0!</v>
      </c>
      <c r="CK13" s="864" t="e">
        <f t="shared" si="34"/>
        <v>#DIV/0!</v>
      </c>
      <c r="CL13" s="864" t="e">
        <f t="shared" si="11"/>
        <v>#DIV/0!</v>
      </c>
      <c r="CM13" s="864" t="e">
        <f t="shared" si="11"/>
        <v>#DIV/0!</v>
      </c>
      <c r="CN13" s="864" t="e">
        <f t="shared" si="18"/>
        <v>#DIV/0!</v>
      </c>
      <c r="CO13" s="864" t="e">
        <f t="shared" si="12"/>
        <v>#DIV/0!</v>
      </c>
      <c r="CP13" s="864" t="e">
        <f t="shared" si="12"/>
        <v>#DIV/0!</v>
      </c>
      <c r="CQ13" s="864" t="e">
        <f t="shared" si="19"/>
        <v>#DIV/0!</v>
      </c>
      <c r="CR13" s="864" t="e">
        <f t="shared" si="13"/>
        <v>#DIV/0!</v>
      </c>
      <c r="CS13" s="864" t="e">
        <f t="shared" si="13"/>
        <v>#DIV/0!</v>
      </c>
      <c r="CT13" s="959"/>
      <c r="CU13" s="710"/>
      <c r="CV13" s="711"/>
      <c r="CW13" s="712"/>
      <c r="CX13" s="710"/>
      <c r="CY13" s="711"/>
      <c r="CZ13" s="709"/>
      <c r="DA13" s="710"/>
      <c r="DB13" s="711"/>
      <c r="DC13" s="712"/>
      <c r="DD13" s="713"/>
      <c r="DE13" s="714"/>
      <c r="DF13" s="715"/>
      <c r="DG13" s="716"/>
      <c r="DH13" s="717"/>
      <c r="DI13" s="715"/>
      <c r="DJ13" s="716"/>
      <c r="DK13" s="717"/>
      <c r="DL13" s="718"/>
      <c r="DM13" s="992"/>
      <c r="DN13" s="719"/>
      <c r="DO13" s="718"/>
      <c r="DP13" s="992"/>
      <c r="DQ13" s="719"/>
      <c r="DR13" s="720"/>
      <c r="DS13" s="992"/>
      <c r="DT13" s="719"/>
      <c r="DU13" s="720"/>
      <c r="DV13" s="992"/>
      <c r="DW13" s="719"/>
      <c r="DX13" s="721"/>
      <c r="DY13" s="489"/>
      <c r="DZ13" s="722"/>
      <c r="EA13" s="723"/>
      <c r="EB13" s="489"/>
      <c r="EC13" s="724"/>
      <c r="ED13" s="725">
        <v>3</v>
      </c>
      <c r="EE13" s="726">
        <v>0</v>
      </c>
      <c r="EF13" s="344">
        <f t="shared" ref="EF13:EF21" si="87">SUM(ED13:EE13)</f>
        <v>3</v>
      </c>
      <c r="EG13" s="726">
        <v>2</v>
      </c>
      <c r="EH13" s="727">
        <v>0</v>
      </c>
      <c r="EI13" s="344">
        <f>EG13+EH13</f>
        <v>2</v>
      </c>
      <c r="EJ13" s="726">
        <v>1</v>
      </c>
      <c r="EK13" s="726">
        <v>0</v>
      </c>
      <c r="EL13" s="347">
        <f>EJ13+EK13</f>
        <v>1</v>
      </c>
      <c r="EM13" s="726">
        <v>6</v>
      </c>
      <c r="EN13" s="728">
        <v>0</v>
      </c>
      <c r="EO13" s="347">
        <f>EM13+EN13</f>
        <v>6</v>
      </c>
      <c r="EP13" s="665">
        <f>EJ13/EM13*100</f>
        <v>16.666666666666664</v>
      </c>
      <c r="EQ13" s="665">
        <v>0</v>
      </c>
      <c r="ER13" s="665">
        <f t="shared" si="41"/>
        <v>16.666666666666664</v>
      </c>
      <c r="ES13" s="665">
        <f>EJ13/EG13*100</f>
        <v>50</v>
      </c>
      <c r="ET13" s="665">
        <v>0</v>
      </c>
      <c r="EU13" s="665">
        <f t="shared" si="42"/>
        <v>50</v>
      </c>
      <c r="EV13" s="727">
        <v>4</v>
      </c>
      <c r="EW13" s="727">
        <v>0</v>
      </c>
      <c r="EX13" s="727">
        <f>SUM(EV13:EW13)</f>
        <v>4</v>
      </c>
      <c r="EY13" s="727">
        <v>3</v>
      </c>
      <c r="EZ13" s="727">
        <v>0</v>
      </c>
      <c r="FA13" s="727">
        <f t="shared" ref="FA13:FA21" si="88">SUM(EY13:EZ13)</f>
        <v>3</v>
      </c>
      <c r="FB13" s="727">
        <v>2</v>
      </c>
      <c r="FC13" s="727">
        <v>0</v>
      </c>
      <c r="FD13" s="727">
        <f t="shared" ref="FD13:FD26" si="89">SUM(FB13:FC13)</f>
        <v>2</v>
      </c>
      <c r="FE13" s="727">
        <v>6</v>
      </c>
      <c r="FF13" s="727">
        <v>0</v>
      </c>
      <c r="FG13" s="727">
        <f t="shared" ref="FG13:FG26" si="90">SUM(FE13:FF13)</f>
        <v>6</v>
      </c>
      <c r="FH13" s="729">
        <f>FB13/FE13*100</f>
        <v>33.333333333333329</v>
      </c>
      <c r="FI13" s="729">
        <v>0</v>
      </c>
      <c r="FJ13" s="729">
        <f>FD13/FG13*100</f>
        <v>33.333333333333329</v>
      </c>
      <c r="FK13" s="726">
        <v>4</v>
      </c>
      <c r="FL13" s="344">
        <v>0</v>
      </c>
      <c r="FM13" s="344">
        <v>4</v>
      </c>
      <c r="FN13" s="344">
        <v>3</v>
      </c>
      <c r="FO13" s="344">
        <v>0</v>
      </c>
      <c r="FP13" s="344">
        <v>3</v>
      </c>
      <c r="FQ13" s="344">
        <v>2</v>
      </c>
      <c r="FR13" s="344">
        <v>0</v>
      </c>
      <c r="FS13" s="344">
        <v>2</v>
      </c>
      <c r="FT13" s="344">
        <v>7</v>
      </c>
      <c r="FU13" s="344">
        <v>0</v>
      </c>
      <c r="FV13" s="344">
        <f>SUM(FT13:FU13)</f>
        <v>7</v>
      </c>
      <c r="FW13" s="665">
        <f>FQ13/FT13*100</f>
        <v>28.571428571428569</v>
      </c>
      <c r="FX13" s="665">
        <v>0</v>
      </c>
      <c r="FY13" s="665">
        <f>FS13/FV13*100</f>
        <v>28.571428571428569</v>
      </c>
      <c r="FZ13" s="727">
        <v>3</v>
      </c>
      <c r="GA13" s="727">
        <v>0</v>
      </c>
      <c r="GB13" s="727">
        <f>SUM(FZ13:GA13)</f>
        <v>3</v>
      </c>
      <c r="GC13" s="727">
        <v>5</v>
      </c>
      <c r="GD13" s="727">
        <v>0</v>
      </c>
      <c r="GE13" s="727">
        <f t="shared" ref="GE13:GE21" si="91">SUM(GC13:GD13)</f>
        <v>5</v>
      </c>
      <c r="GF13" s="727">
        <v>4</v>
      </c>
      <c r="GG13" s="727">
        <v>0</v>
      </c>
      <c r="GH13" s="727">
        <f t="shared" ref="GH13:GH21" si="92">SUM(GF13:GG13)</f>
        <v>4</v>
      </c>
      <c r="GI13" s="727">
        <v>7</v>
      </c>
      <c r="GJ13" s="727">
        <v>0</v>
      </c>
      <c r="GK13" s="727">
        <f t="shared" ref="GK13:GK21" si="93">SUM(GI13:GJ13)</f>
        <v>7</v>
      </c>
      <c r="GL13" s="729">
        <f>GF13/GI13*100</f>
        <v>57.142857142857139</v>
      </c>
      <c r="GM13" s="729">
        <v>0</v>
      </c>
      <c r="GN13" s="729">
        <f>GH13/GK13*100</f>
        <v>57.142857142857139</v>
      </c>
      <c r="GO13" s="727">
        <v>10</v>
      </c>
      <c r="GP13" s="730">
        <v>0</v>
      </c>
      <c r="GQ13" s="730">
        <f>SUM(GO13:GP13)</f>
        <v>10</v>
      </c>
      <c r="GR13" s="730">
        <v>8</v>
      </c>
      <c r="GS13" s="730">
        <v>0</v>
      </c>
      <c r="GT13" s="730">
        <f>SUM(GR13:GS13)</f>
        <v>8</v>
      </c>
      <c r="GU13" s="730">
        <v>8</v>
      </c>
      <c r="GV13" s="730">
        <v>0</v>
      </c>
      <c r="GW13" s="730">
        <f>SUM(GU13:GV13)</f>
        <v>8</v>
      </c>
      <c r="GX13" s="730">
        <v>17</v>
      </c>
      <c r="GY13" s="730">
        <v>0</v>
      </c>
      <c r="GZ13" s="730">
        <f>SUM(GX13:GY13)</f>
        <v>17</v>
      </c>
      <c r="HA13" s="731">
        <f>GU13/GX13*100</f>
        <v>47.058823529411761</v>
      </c>
      <c r="HB13" s="731">
        <v>0</v>
      </c>
      <c r="HC13" s="731">
        <f t="shared" si="48"/>
        <v>47.058823529411761</v>
      </c>
    </row>
    <row r="14" spans="1:211" s="65" customFormat="1" ht="9.9499999999999993" hidden="1" customHeight="1" x14ac:dyDescent="0.2">
      <c r="A14" s="87" t="s">
        <v>87</v>
      </c>
      <c r="B14" s="1024">
        <f>5+1</f>
        <v>6</v>
      </c>
      <c r="C14" s="1024">
        <v>0</v>
      </c>
      <c r="D14" s="1024">
        <f t="shared" ref="D14:D21" si="94">SUM(B14:C14)</f>
        <v>6</v>
      </c>
      <c r="E14" s="1024">
        <f>2+1</f>
        <v>3</v>
      </c>
      <c r="F14" s="1024">
        <v>0</v>
      </c>
      <c r="G14" s="1024">
        <f t="shared" ref="G14:G21" si="95">SUM(E14:F14)</f>
        <v>3</v>
      </c>
      <c r="H14" s="1026">
        <v>0</v>
      </c>
      <c r="I14" s="1024">
        <v>0</v>
      </c>
      <c r="J14" s="1024">
        <f t="shared" si="77"/>
        <v>0</v>
      </c>
      <c r="K14" s="1024">
        <f>1+2</f>
        <v>3</v>
      </c>
      <c r="L14" s="1024">
        <v>0</v>
      </c>
      <c r="M14" s="1024">
        <f t="shared" ref="M14:M21" si="96">SUM(K14:L14)</f>
        <v>3</v>
      </c>
      <c r="N14" s="1024">
        <f>1+1</f>
        <v>2</v>
      </c>
      <c r="O14" s="1024">
        <v>0</v>
      </c>
      <c r="P14" s="1024">
        <f t="shared" ref="P14:P21" si="97">SUM(N14:O14)</f>
        <v>2</v>
      </c>
      <c r="Q14" s="1026">
        <v>0</v>
      </c>
      <c r="R14" s="1024">
        <v>0</v>
      </c>
      <c r="S14" s="1024">
        <f t="shared" si="78"/>
        <v>0</v>
      </c>
      <c r="T14" s="1025">
        <v>0</v>
      </c>
      <c r="U14" s="1025">
        <v>0</v>
      </c>
      <c r="V14" s="1025">
        <f t="shared" ref="V14:V21" si="98">SUM(T14:U14)</f>
        <v>0</v>
      </c>
      <c r="W14" s="1025">
        <v>0</v>
      </c>
      <c r="X14" s="1025">
        <v>0</v>
      </c>
      <c r="Y14" s="1025">
        <f t="shared" ref="Y14:Y21" si="99">SUM(W14:X14)</f>
        <v>0</v>
      </c>
      <c r="Z14" s="1025">
        <v>0</v>
      </c>
      <c r="AA14" s="1025">
        <v>0</v>
      </c>
      <c r="AB14" s="1025">
        <f t="shared" si="79"/>
        <v>0</v>
      </c>
      <c r="AC14" s="1024">
        <f t="shared" ref="AC14:AD21" si="100">SUM(H14,Q14,Z14)</f>
        <v>0</v>
      </c>
      <c r="AD14" s="1024">
        <f t="shared" si="100"/>
        <v>0</v>
      </c>
      <c r="AE14" s="1025">
        <f t="shared" si="80"/>
        <v>0</v>
      </c>
      <c r="AF14" s="864" t="e">
        <f t="shared" ref="AF14:AH60" si="101">H14/AC14</f>
        <v>#DIV/0!</v>
      </c>
      <c r="AG14" s="864" t="e">
        <f t="shared" si="101"/>
        <v>#DIV/0!</v>
      </c>
      <c r="AH14" s="864" t="e">
        <f t="shared" si="101"/>
        <v>#DIV/0!</v>
      </c>
      <c r="AI14" s="864">
        <f>H14/E14</f>
        <v>0</v>
      </c>
      <c r="AJ14" s="864" t="e">
        <f>I14/F14</f>
        <v>#DIV/0!</v>
      </c>
      <c r="AK14" s="864">
        <f>J14/G14</f>
        <v>0</v>
      </c>
      <c r="AL14" s="864" t="e">
        <f t="shared" si="28"/>
        <v>#DIV/0!</v>
      </c>
      <c r="AM14" s="864" t="e">
        <f t="shared" si="28"/>
        <v>#DIV/0!</v>
      </c>
      <c r="AN14" s="864" t="e">
        <f t="shared" si="28"/>
        <v>#DIV/0!</v>
      </c>
      <c r="AO14" s="864">
        <f t="shared" si="29"/>
        <v>0</v>
      </c>
      <c r="AP14" s="864" t="e">
        <f t="shared" si="4"/>
        <v>#DIV/0!</v>
      </c>
      <c r="AQ14" s="864">
        <f t="shared" si="4"/>
        <v>0</v>
      </c>
      <c r="AR14" s="864" t="e">
        <f t="shared" si="15"/>
        <v>#DIV/0!</v>
      </c>
      <c r="AS14" s="864" t="e">
        <f t="shared" si="5"/>
        <v>#DIV/0!</v>
      </c>
      <c r="AT14" s="864" t="e">
        <f t="shared" si="5"/>
        <v>#DIV/0!</v>
      </c>
      <c r="AU14" s="864" t="e">
        <f t="shared" si="16"/>
        <v>#DIV/0!</v>
      </c>
      <c r="AV14" s="864" t="e">
        <f t="shared" si="6"/>
        <v>#DIV/0!</v>
      </c>
      <c r="AW14" s="864" t="e">
        <f t="shared" si="6"/>
        <v>#DIV/0!</v>
      </c>
      <c r="AX14" s="1025">
        <f>3+1</f>
        <v>4</v>
      </c>
      <c r="AY14" s="1025">
        <v>0</v>
      </c>
      <c r="AZ14" s="1025">
        <f>SUM(AX14:AY14)</f>
        <v>4</v>
      </c>
      <c r="BA14" s="1027">
        <v>2</v>
      </c>
      <c r="BB14" s="1025">
        <v>0</v>
      </c>
      <c r="BC14" s="1025">
        <f>SUM(BA14:BB14)</f>
        <v>2</v>
      </c>
      <c r="BD14" s="1025">
        <v>0</v>
      </c>
      <c r="BE14" s="1025">
        <v>0</v>
      </c>
      <c r="BF14" s="1025">
        <f t="shared" si="82"/>
        <v>0</v>
      </c>
      <c r="BG14" s="1025">
        <v>2</v>
      </c>
      <c r="BH14" s="1025">
        <v>0</v>
      </c>
      <c r="BI14" s="1025">
        <f t="shared" ref="BI14:BI21" si="102">SUM(BG14:BH14)</f>
        <v>2</v>
      </c>
      <c r="BJ14" s="1025">
        <v>1</v>
      </c>
      <c r="BK14" s="1025">
        <v>0</v>
      </c>
      <c r="BL14" s="1025">
        <f t="shared" ref="BL14:BL21" si="103">SUM(BJ14:BK14)</f>
        <v>1</v>
      </c>
      <c r="BM14" s="1025">
        <v>0</v>
      </c>
      <c r="BN14" s="1025">
        <v>0</v>
      </c>
      <c r="BO14" s="1025">
        <f t="shared" si="83"/>
        <v>0</v>
      </c>
      <c r="BP14" s="1025">
        <v>3</v>
      </c>
      <c r="BQ14" s="1025">
        <v>0</v>
      </c>
      <c r="BR14" s="1025">
        <f t="shared" ref="BR14:BR21" si="104">SUM(BP14:BQ14)</f>
        <v>3</v>
      </c>
      <c r="BS14" s="1025">
        <v>2</v>
      </c>
      <c r="BT14" s="1025">
        <v>0</v>
      </c>
      <c r="BU14" s="1025">
        <f t="shared" ref="BU14:BU21" si="105">SUM(BS14:BT14)</f>
        <v>2</v>
      </c>
      <c r="BV14" s="1025">
        <v>0</v>
      </c>
      <c r="BW14" s="1025">
        <v>0</v>
      </c>
      <c r="BX14" s="1025">
        <f t="shared" si="84"/>
        <v>0</v>
      </c>
      <c r="BY14" s="1024">
        <f t="shared" ref="BY14:BZ21" si="106">SUM(BD14,BM14,BV14)</f>
        <v>0</v>
      </c>
      <c r="BZ14" s="1024">
        <f t="shared" si="106"/>
        <v>0</v>
      </c>
      <c r="CA14" s="1025">
        <f t="shared" si="85"/>
        <v>0</v>
      </c>
      <c r="CB14" s="864" t="e">
        <f t="shared" ref="CB14:CD60" si="107">BD14/BY14</f>
        <v>#DIV/0!</v>
      </c>
      <c r="CC14" s="864" t="e">
        <f t="shared" si="107"/>
        <v>#DIV/0!</v>
      </c>
      <c r="CD14" s="864" t="e">
        <f t="shared" si="107"/>
        <v>#DIV/0!</v>
      </c>
      <c r="CE14" s="864">
        <f>BD14/AX14</f>
        <v>0</v>
      </c>
      <c r="CF14" s="864" t="e">
        <f>BE14/BB14</f>
        <v>#DIV/0!</v>
      </c>
      <c r="CG14" s="864">
        <f>BF14/BC14</f>
        <v>0</v>
      </c>
      <c r="CH14" s="864" t="e">
        <f t="shared" si="33"/>
        <v>#DIV/0!</v>
      </c>
      <c r="CI14" s="864" t="e">
        <f t="shared" si="33"/>
        <v>#DIV/0!</v>
      </c>
      <c r="CJ14" s="864" t="e">
        <f t="shared" si="33"/>
        <v>#DIV/0!</v>
      </c>
      <c r="CK14" s="864">
        <f t="shared" si="34"/>
        <v>0</v>
      </c>
      <c r="CL14" s="864" t="e">
        <f t="shared" si="11"/>
        <v>#DIV/0!</v>
      </c>
      <c r="CM14" s="864">
        <f t="shared" si="11"/>
        <v>0</v>
      </c>
      <c r="CN14" s="864" t="e">
        <f t="shared" si="18"/>
        <v>#DIV/0!</v>
      </c>
      <c r="CO14" s="864" t="e">
        <f t="shared" si="12"/>
        <v>#DIV/0!</v>
      </c>
      <c r="CP14" s="864" t="e">
        <f t="shared" si="12"/>
        <v>#DIV/0!</v>
      </c>
      <c r="CQ14" s="864">
        <f t="shared" si="19"/>
        <v>0</v>
      </c>
      <c r="CR14" s="864" t="e">
        <f t="shared" si="13"/>
        <v>#DIV/0!</v>
      </c>
      <c r="CS14" s="864">
        <f t="shared" si="13"/>
        <v>0</v>
      </c>
      <c r="CT14" s="960">
        <v>6</v>
      </c>
      <c r="CU14" s="90">
        <v>0</v>
      </c>
      <c r="CV14" s="687">
        <f>CT14+CU14</f>
        <v>6</v>
      </c>
      <c r="CW14" s="353">
        <v>5</v>
      </c>
      <c r="CX14" s="90">
        <v>0</v>
      </c>
      <c r="CY14" s="687">
        <f>CW14+CX14</f>
        <v>5</v>
      </c>
      <c r="CZ14" s="354">
        <v>5</v>
      </c>
      <c r="DA14" s="90">
        <v>0</v>
      </c>
      <c r="DB14" s="687">
        <f>CZ14+DA14</f>
        <v>5</v>
      </c>
      <c r="DC14" s="353">
        <v>8</v>
      </c>
      <c r="DD14" s="91">
        <v>0</v>
      </c>
      <c r="DE14" s="688">
        <f>DC14+DD14</f>
        <v>8</v>
      </c>
      <c r="DF14" s="364">
        <f>CZ14/DC14*100</f>
        <v>62.5</v>
      </c>
      <c r="DG14" s="92"/>
      <c r="DH14" s="700">
        <f t="shared" ref="DH14:DH19" si="108">DB14/DE14*100</f>
        <v>62.5</v>
      </c>
      <c r="DI14" s="364">
        <f>CZ14/CW14*100</f>
        <v>100</v>
      </c>
      <c r="DJ14" s="92"/>
      <c r="DK14" s="700">
        <f t="shared" ref="DK14:DK19" si="109">DB14/CY14*100</f>
        <v>100</v>
      </c>
      <c r="DL14" s="689">
        <v>4</v>
      </c>
      <c r="DM14" s="356">
        <v>0</v>
      </c>
      <c r="DN14" s="690">
        <f t="shared" ref="DN14:DN19" si="110">DL14+DM14</f>
        <v>4</v>
      </c>
      <c r="DO14" s="689">
        <v>2</v>
      </c>
      <c r="DP14" s="356">
        <v>0</v>
      </c>
      <c r="DQ14" s="690">
        <f t="shared" ref="DQ14:DQ15" si="111">DO14+DP14</f>
        <v>2</v>
      </c>
      <c r="DR14" s="732">
        <v>2</v>
      </c>
      <c r="DS14" s="356">
        <v>0</v>
      </c>
      <c r="DT14" s="690">
        <f t="shared" ref="DT14:DT19" si="112">DR14+DS14</f>
        <v>2</v>
      </c>
      <c r="DU14" s="732">
        <v>7</v>
      </c>
      <c r="DV14" s="356">
        <v>0</v>
      </c>
      <c r="DW14" s="690">
        <f t="shared" ref="DW14:DW19" si="113">DU14+DV14</f>
        <v>7</v>
      </c>
      <c r="DX14" s="691">
        <f t="shared" ref="DX14:DX19" si="114">DR14/DU14*100</f>
        <v>28.571428571428569</v>
      </c>
      <c r="DY14" s="453">
        <v>0</v>
      </c>
      <c r="DZ14" s="692">
        <f t="shared" ref="DZ14:DZ19" si="115">DT14/DW14*100</f>
        <v>28.571428571428569</v>
      </c>
      <c r="EA14" s="693">
        <f t="shared" ref="EA14:EA19" si="116">DR14/DO14*100</f>
        <v>100</v>
      </c>
      <c r="EB14" s="453">
        <v>0</v>
      </c>
      <c r="EC14" s="694">
        <f t="shared" ref="EC14:EC19" si="117">DT14/DQ14*100</f>
        <v>100</v>
      </c>
      <c r="ED14" s="343">
        <v>5</v>
      </c>
      <c r="EE14" s="344">
        <v>0</v>
      </c>
      <c r="EF14" s="344">
        <f t="shared" si="87"/>
        <v>5</v>
      </c>
      <c r="EG14" s="344">
        <v>2</v>
      </c>
      <c r="EH14" s="695">
        <v>0</v>
      </c>
      <c r="EI14" s="344">
        <f t="shared" ref="EI14:EI21" si="118">EG14+EH14</f>
        <v>2</v>
      </c>
      <c r="EJ14" s="344">
        <v>1</v>
      </c>
      <c r="EK14" s="344">
        <v>0</v>
      </c>
      <c r="EL14" s="347">
        <f>EJ14+EK14</f>
        <v>1</v>
      </c>
      <c r="EM14" s="344">
        <v>10</v>
      </c>
      <c r="EN14" s="347">
        <v>0</v>
      </c>
      <c r="EO14" s="347">
        <f t="shared" ref="EO14:EO21" si="119">EM14+EN14</f>
        <v>10</v>
      </c>
      <c r="EP14" s="665">
        <f t="shared" ref="EP14:EP21" si="120">EJ14/EM14*100</f>
        <v>10</v>
      </c>
      <c r="EQ14" s="665">
        <v>0</v>
      </c>
      <c r="ER14" s="665">
        <f t="shared" si="41"/>
        <v>10</v>
      </c>
      <c r="ES14" s="665">
        <f t="shared" ref="ES14:ES15" si="121">EJ14/EG14*100</f>
        <v>50</v>
      </c>
      <c r="ET14" s="665">
        <v>0</v>
      </c>
      <c r="EU14" s="665">
        <f t="shared" si="42"/>
        <v>50</v>
      </c>
      <c r="EV14" s="695">
        <v>8</v>
      </c>
      <c r="EW14" s="695">
        <v>0</v>
      </c>
      <c r="EX14" s="695">
        <f t="shared" ref="EX14:EX21" si="122">SUM(EV14:EW14)</f>
        <v>8</v>
      </c>
      <c r="EY14" s="695">
        <v>8</v>
      </c>
      <c r="EZ14" s="695">
        <v>0</v>
      </c>
      <c r="FA14" s="695">
        <f t="shared" si="88"/>
        <v>8</v>
      </c>
      <c r="FB14" s="695">
        <v>8</v>
      </c>
      <c r="FC14" s="695">
        <v>0</v>
      </c>
      <c r="FD14" s="695">
        <f t="shared" si="89"/>
        <v>8</v>
      </c>
      <c r="FE14" s="695">
        <v>14</v>
      </c>
      <c r="FF14" s="695">
        <v>0</v>
      </c>
      <c r="FG14" s="695">
        <f t="shared" si="90"/>
        <v>14</v>
      </c>
      <c r="FH14" s="696">
        <f t="shared" ref="FH14:FH26" si="123">FB14/FE14*100</f>
        <v>57.142857142857139</v>
      </c>
      <c r="FI14" s="696">
        <v>0</v>
      </c>
      <c r="FJ14" s="696">
        <f t="shared" ref="FJ14:FJ26" si="124">FD14/FG14*100</f>
        <v>57.142857142857139</v>
      </c>
      <c r="FK14" s="344">
        <v>7</v>
      </c>
      <c r="FL14" s="344">
        <v>0</v>
      </c>
      <c r="FM14" s="344">
        <v>7</v>
      </c>
      <c r="FN14" s="344">
        <v>7</v>
      </c>
      <c r="FO14" s="344">
        <v>0</v>
      </c>
      <c r="FP14" s="344">
        <v>7</v>
      </c>
      <c r="FQ14" s="344">
        <v>7</v>
      </c>
      <c r="FR14" s="344">
        <v>0</v>
      </c>
      <c r="FS14" s="344">
        <v>7</v>
      </c>
      <c r="FT14" s="344">
        <v>12</v>
      </c>
      <c r="FU14" s="344">
        <v>0</v>
      </c>
      <c r="FV14" s="344">
        <f t="shared" ref="FV14:FV20" si="125">SUM(FT14:FU14)</f>
        <v>12</v>
      </c>
      <c r="FW14" s="665">
        <f t="shared" ref="FW14:FW21" si="126">FQ14/FT14*100</f>
        <v>58.333333333333336</v>
      </c>
      <c r="FX14" s="665">
        <v>0</v>
      </c>
      <c r="FY14" s="665">
        <f t="shared" ref="FY14:FY21" si="127">FS14/FV14*100</f>
        <v>58.333333333333336</v>
      </c>
      <c r="FZ14" s="695">
        <v>9</v>
      </c>
      <c r="GA14" s="695">
        <v>0</v>
      </c>
      <c r="GB14" s="695">
        <f t="shared" ref="GB14:GB21" si="128">SUM(FZ14:GA14)</f>
        <v>9</v>
      </c>
      <c r="GC14" s="695">
        <v>10</v>
      </c>
      <c r="GD14" s="695">
        <v>0</v>
      </c>
      <c r="GE14" s="695">
        <f t="shared" si="91"/>
        <v>10</v>
      </c>
      <c r="GF14" s="695">
        <v>9</v>
      </c>
      <c r="GG14" s="695">
        <v>0</v>
      </c>
      <c r="GH14" s="695">
        <f t="shared" si="92"/>
        <v>9</v>
      </c>
      <c r="GI14" s="695">
        <v>17</v>
      </c>
      <c r="GJ14" s="695">
        <v>0</v>
      </c>
      <c r="GK14" s="695">
        <f t="shared" si="93"/>
        <v>17</v>
      </c>
      <c r="GL14" s="696">
        <f t="shared" ref="GL14:GM21" si="129">GF14/GI14*100</f>
        <v>52.941176470588239</v>
      </c>
      <c r="GM14" s="696">
        <v>0</v>
      </c>
      <c r="GN14" s="696">
        <f t="shared" ref="GN14:GN21" si="130">GH14/GK14*100</f>
        <v>52.941176470588239</v>
      </c>
      <c r="GO14" s="695">
        <v>8</v>
      </c>
      <c r="GP14" s="733">
        <v>0</v>
      </c>
      <c r="GQ14" s="733">
        <f t="shared" ref="GQ14:GQ17" si="131">SUM(GO14:GP14)</f>
        <v>8</v>
      </c>
      <c r="GR14" s="733">
        <v>5</v>
      </c>
      <c r="GS14" s="733">
        <v>0</v>
      </c>
      <c r="GT14" s="733">
        <f t="shared" ref="GT14:GT17" si="132">SUM(GR14:GS14)</f>
        <v>5</v>
      </c>
      <c r="GU14" s="733">
        <v>5</v>
      </c>
      <c r="GV14" s="733">
        <v>0</v>
      </c>
      <c r="GW14" s="733">
        <f t="shared" ref="GW14:GW17" si="133">SUM(GU14:GV14)</f>
        <v>5</v>
      </c>
      <c r="GX14" s="733">
        <v>16</v>
      </c>
      <c r="GY14" s="733">
        <v>0</v>
      </c>
      <c r="GZ14" s="733">
        <f t="shared" ref="GZ14:GZ17" si="134">SUM(GX14:GY14)</f>
        <v>16</v>
      </c>
      <c r="HA14" s="734">
        <f t="shared" ref="HA14:HB17" si="135">GU14/GX14*100</f>
        <v>31.25</v>
      </c>
      <c r="HB14" s="734">
        <v>0</v>
      </c>
      <c r="HC14" s="734">
        <f t="shared" si="48"/>
        <v>31.25</v>
      </c>
    </row>
    <row r="15" spans="1:211" s="65" customFormat="1" ht="9.9499999999999993" hidden="1" customHeight="1" x14ac:dyDescent="0.2">
      <c r="A15" s="87" t="s">
        <v>111</v>
      </c>
      <c r="B15" s="1024">
        <f>5+1</f>
        <v>6</v>
      </c>
      <c r="C15" s="1024">
        <v>0</v>
      </c>
      <c r="D15" s="1024">
        <f t="shared" si="94"/>
        <v>6</v>
      </c>
      <c r="E15" s="1024">
        <v>3</v>
      </c>
      <c r="F15" s="1024">
        <v>0</v>
      </c>
      <c r="G15" s="1024">
        <f t="shared" si="95"/>
        <v>3</v>
      </c>
      <c r="H15" s="1026">
        <v>0</v>
      </c>
      <c r="I15" s="1024">
        <v>0</v>
      </c>
      <c r="J15" s="1024">
        <f t="shared" si="77"/>
        <v>0</v>
      </c>
      <c r="K15" s="1024">
        <v>4</v>
      </c>
      <c r="L15" s="1024">
        <v>0</v>
      </c>
      <c r="M15" s="1024">
        <f t="shared" si="96"/>
        <v>4</v>
      </c>
      <c r="N15" s="1024">
        <v>3</v>
      </c>
      <c r="O15" s="1024">
        <v>0</v>
      </c>
      <c r="P15" s="1024">
        <f t="shared" si="97"/>
        <v>3</v>
      </c>
      <c r="Q15" s="1026">
        <v>0</v>
      </c>
      <c r="R15" s="1024">
        <v>0</v>
      </c>
      <c r="S15" s="1024">
        <f t="shared" si="78"/>
        <v>0</v>
      </c>
      <c r="T15" s="1025">
        <v>0</v>
      </c>
      <c r="U15" s="1025">
        <v>0</v>
      </c>
      <c r="V15" s="1025">
        <f t="shared" si="98"/>
        <v>0</v>
      </c>
      <c r="W15" s="1025">
        <v>0</v>
      </c>
      <c r="X15" s="1025">
        <v>0</v>
      </c>
      <c r="Y15" s="1025">
        <f t="shared" si="99"/>
        <v>0</v>
      </c>
      <c r="Z15" s="1025">
        <v>0</v>
      </c>
      <c r="AA15" s="1025">
        <v>0</v>
      </c>
      <c r="AB15" s="1025">
        <f t="shared" si="79"/>
        <v>0</v>
      </c>
      <c r="AC15" s="1024">
        <f t="shared" si="100"/>
        <v>0</v>
      </c>
      <c r="AD15" s="1024">
        <f t="shared" si="100"/>
        <v>0</v>
      </c>
      <c r="AE15" s="1025">
        <f t="shared" si="80"/>
        <v>0</v>
      </c>
      <c r="AF15" s="864" t="e">
        <f t="shared" si="101"/>
        <v>#DIV/0!</v>
      </c>
      <c r="AG15" s="864" t="e">
        <f t="shared" si="101"/>
        <v>#DIV/0!</v>
      </c>
      <c r="AH15" s="864" t="e">
        <f t="shared" si="101"/>
        <v>#DIV/0!</v>
      </c>
      <c r="AI15" s="864">
        <f t="shared" ref="AI15:AK30" si="136">H15/E15</f>
        <v>0</v>
      </c>
      <c r="AJ15" s="864" t="e">
        <f t="shared" si="136"/>
        <v>#DIV/0!</v>
      </c>
      <c r="AK15" s="864">
        <f t="shared" si="136"/>
        <v>0</v>
      </c>
      <c r="AL15" s="864" t="e">
        <f t="shared" si="28"/>
        <v>#DIV/0!</v>
      </c>
      <c r="AM15" s="864" t="e">
        <f t="shared" si="28"/>
        <v>#DIV/0!</v>
      </c>
      <c r="AN15" s="864" t="e">
        <f t="shared" si="28"/>
        <v>#DIV/0!</v>
      </c>
      <c r="AO15" s="864">
        <f t="shared" si="29"/>
        <v>0</v>
      </c>
      <c r="AP15" s="864" t="e">
        <f t="shared" si="4"/>
        <v>#DIV/0!</v>
      </c>
      <c r="AQ15" s="864">
        <f t="shared" si="4"/>
        <v>0</v>
      </c>
      <c r="AR15" s="864" t="e">
        <f t="shared" si="15"/>
        <v>#DIV/0!</v>
      </c>
      <c r="AS15" s="864" t="e">
        <f t="shared" si="5"/>
        <v>#DIV/0!</v>
      </c>
      <c r="AT15" s="864" t="e">
        <f t="shared" si="5"/>
        <v>#DIV/0!</v>
      </c>
      <c r="AU15" s="864" t="e">
        <f t="shared" si="16"/>
        <v>#DIV/0!</v>
      </c>
      <c r="AV15" s="864" t="e">
        <f t="shared" si="6"/>
        <v>#DIV/0!</v>
      </c>
      <c r="AW15" s="864" t="e">
        <f t="shared" si="6"/>
        <v>#DIV/0!</v>
      </c>
      <c r="AX15" s="1025">
        <v>4</v>
      </c>
      <c r="AY15" s="1025">
        <v>0</v>
      </c>
      <c r="AZ15" s="1025">
        <f>SUM(AX15:AY15)</f>
        <v>4</v>
      </c>
      <c r="BA15" s="1027">
        <v>5</v>
      </c>
      <c r="BB15" s="1025">
        <v>0</v>
      </c>
      <c r="BC15" s="1025">
        <f t="shared" ref="BC15:BC21" si="137">SUM(BA15:BB15)</f>
        <v>5</v>
      </c>
      <c r="BD15" s="1025">
        <v>0</v>
      </c>
      <c r="BE15" s="1025">
        <v>0</v>
      </c>
      <c r="BF15" s="1025">
        <f t="shared" si="82"/>
        <v>0</v>
      </c>
      <c r="BG15" s="1025">
        <v>1</v>
      </c>
      <c r="BH15" s="1025">
        <v>0</v>
      </c>
      <c r="BI15" s="1025">
        <f t="shared" si="102"/>
        <v>1</v>
      </c>
      <c r="BJ15" s="1025">
        <v>1</v>
      </c>
      <c r="BK15" s="1025">
        <v>0</v>
      </c>
      <c r="BL15" s="1025">
        <f t="shared" si="103"/>
        <v>1</v>
      </c>
      <c r="BM15" s="1025">
        <v>0</v>
      </c>
      <c r="BN15" s="1025">
        <v>0</v>
      </c>
      <c r="BO15" s="1025">
        <f t="shared" si="83"/>
        <v>0</v>
      </c>
      <c r="BP15" s="1025">
        <v>0</v>
      </c>
      <c r="BQ15" s="1025">
        <v>0</v>
      </c>
      <c r="BR15" s="1025">
        <f t="shared" si="104"/>
        <v>0</v>
      </c>
      <c r="BS15" s="1025">
        <v>0</v>
      </c>
      <c r="BT15" s="1025">
        <v>0</v>
      </c>
      <c r="BU15" s="1025">
        <f t="shared" si="105"/>
        <v>0</v>
      </c>
      <c r="BV15" s="1025">
        <v>0</v>
      </c>
      <c r="BW15" s="1025">
        <v>0</v>
      </c>
      <c r="BX15" s="1025">
        <f t="shared" si="84"/>
        <v>0</v>
      </c>
      <c r="BY15" s="1024">
        <f t="shared" si="106"/>
        <v>0</v>
      </c>
      <c r="BZ15" s="1024">
        <f t="shared" si="106"/>
        <v>0</v>
      </c>
      <c r="CA15" s="1025">
        <f t="shared" si="85"/>
        <v>0</v>
      </c>
      <c r="CB15" s="864" t="e">
        <f t="shared" si="107"/>
        <v>#DIV/0!</v>
      </c>
      <c r="CC15" s="864" t="e">
        <f t="shared" si="107"/>
        <v>#DIV/0!</v>
      </c>
      <c r="CD15" s="864" t="e">
        <f t="shared" si="107"/>
        <v>#DIV/0!</v>
      </c>
      <c r="CE15" s="864">
        <f>BD15/AX15</f>
        <v>0</v>
      </c>
      <c r="CF15" s="864" t="e">
        <f t="shared" ref="CF15:CG60" si="138">BE15/BB15</f>
        <v>#DIV/0!</v>
      </c>
      <c r="CG15" s="864">
        <f t="shared" si="138"/>
        <v>0</v>
      </c>
      <c r="CH15" s="864" t="e">
        <f t="shared" si="33"/>
        <v>#DIV/0!</v>
      </c>
      <c r="CI15" s="864" t="e">
        <f t="shared" si="33"/>
        <v>#DIV/0!</v>
      </c>
      <c r="CJ15" s="864" t="e">
        <f t="shared" si="33"/>
        <v>#DIV/0!</v>
      </c>
      <c r="CK15" s="864">
        <f t="shared" si="34"/>
        <v>0</v>
      </c>
      <c r="CL15" s="864" t="e">
        <f t="shared" si="11"/>
        <v>#DIV/0!</v>
      </c>
      <c r="CM15" s="864">
        <f t="shared" si="11"/>
        <v>0</v>
      </c>
      <c r="CN15" s="864" t="e">
        <f t="shared" si="18"/>
        <v>#DIV/0!</v>
      </c>
      <c r="CO15" s="864" t="e">
        <f t="shared" si="12"/>
        <v>#DIV/0!</v>
      </c>
      <c r="CP15" s="864" t="e">
        <f t="shared" si="12"/>
        <v>#DIV/0!</v>
      </c>
      <c r="CQ15" s="864" t="e">
        <f t="shared" si="19"/>
        <v>#DIV/0!</v>
      </c>
      <c r="CR15" s="864" t="e">
        <f t="shared" si="13"/>
        <v>#DIV/0!</v>
      </c>
      <c r="CS15" s="864" t="e">
        <f t="shared" si="13"/>
        <v>#DIV/0!</v>
      </c>
      <c r="CT15" s="960">
        <v>8</v>
      </c>
      <c r="CU15" s="90">
        <v>0</v>
      </c>
      <c r="CV15" s="687">
        <f t="shared" ref="CV15:CV32" si="139">CT15+CU15</f>
        <v>8</v>
      </c>
      <c r="CW15" s="353">
        <v>4</v>
      </c>
      <c r="CX15" s="90">
        <v>0</v>
      </c>
      <c r="CY15" s="687">
        <f t="shared" ref="CY15:CY21" si="140">CW15+CX15</f>
        <v>4</v>
      </c>
      <c r="CZ15" s="354">
        <v>5</v>
      </c>
      <c r="DA15" s="90">
        <v>0</v>
      </c>
      <c r="DB15" s="687">
        <f t="shared" ref="DB15:DB21" si="141">CZ15+DA15</f>
        <v>5</v>
      </c>
      <c r="DC15" s="353">
        <v>11</v>
      </c>
      <c r="DD15" s="91">
        <v>0</v>
      </c>
      <c r="DE15" s="688">
        <f t="shared" ref="DE15:DE21" si="142">DC15+DD15</f>
        <v>11</v>
      </c>
      <c r="DF15" s="364">
        <f t="shared" ref="DF15:DF19" si="143">CZ15/DC15*100</f>
        <v>45.454545454545453</v>
      </c>
      <c r="DG15" s="92"/>
      <c r="DH15" s="700">
        <f t="shared" si="108"/>
        <v>45.454545454545453</v>
      </c>
      <c r="DI15" s="364">
        <f t="shared" ref="DI15:DI19" si="144">CZ15/CW15*100</f>
        <v>125</v>
      </c>
      <c r="DJ15" s="92"/>
      <c r="DK15" s="700">
        <f t="shared" si="109"/>
        <v>125</v>
      </c>
      <c r="DL15" s="689">
        <v>9</v>
      </c>
      <c r="DM15" s="356">
        <v>0</v>
      </c>
      <c r="DN15" s="690">
        <f t="shared" si="110"/>
        <v>9</v>
      </c>
      <c r="DO15" s="689">
        <v>5</v>
      </c>
      <c r="DP15" s="356">
        <v>0</v>
      </c>
      <c r="DQ15" s="690">
        <f t="shared" si="111"/>
        <v>5</v>
      </c>
      <c r="DR15" s="732">
        <v>7</v>
      </c>
      <c r="DS15" s="356">
        <v>0</v>
      </c>
      <c r="DT15" s="690">
        <f t="shared" si="112"/>
        <v>7</v>
      </c>
      <c r="DU15" s="732">
        <v>15</v>
      </c>
      <c r="DV15" s="356">
        <v>0</v>
      </c>
      <c r="DW15" s="690">
        <f t="shared" si="113"/>
        <v>15</v>
      </c>
      <c r="DX15" s="691">
        <f t="shared" si="114"/>
        <v>46.666666666666664</v>
      </c>
      <c r="DY15" s="453">
        <v>0</v>
      </c>
      <c r="DZ15" s="692">
        <f t="shared" si="115"/>
        <v>46.666666666666664</v>
      </c>
      <c r="EA15" s="693">
        <f t="shared" si="116"/>
        <v>140</v>
      </c>
      <c r="EB15" s="453">
        <v>0</v>
      </c>
      <c r="EC15" s="694">
        <f t="shared" si="117"/>
        <v>140</v>
      </c>
      <c r="ED15" s="343">
        <v>4</v>
      </c>
      <c r="EE15" s="344">
        <v>0</v>
      </c>
      <c r="EF15" s="344">
        <f t="shared" si="87"/>
        <v>4</v>
      </c>
      <c r="EG15" s="344">
        <v>3</v>
      </c>
      <c r="EH15" s="695">
        <v>0</v>
      </c>
      <c r="EI15" s="344">
        <f t="shared" si="118"/>
        <v>3</v>
      </c>
      <c r="EJ15" s="344">
        <v>3</v>
      </c>
      <c r="EK15" s="344">
        <v>0</v>
      </c>
      <c r="EL15" s="347">
        <f t="shared" ref="EL15:EL21" si="145">EJ15+EK15</f>
        <v>3</v>
      </c>
      <c r="EM15" s="344">
        <v>7</v>
      </c>
      <c r="EN15" s="347">
        <v>0</v>
      </c>
      <c r="EO15" s="347">
        <f t="shared" si="119"/>
        <v>7</v>
      </c>
      <c r="EP15" s="665">
        <f t="shared" si="120"/>
        <v>42.857142857142854</v>
      </c>
      <c r="EQ15" s="665">
        <v>0</v>
      </c>
      <c r="ER15" s="665">
        <f t="shared" si="41"/>
        <v>42.857142857142854</v>
      </c>
      <c r="ES15" s="665">
        <f t="shared" si="121"/>
        <v>100</v>
      </c>
      <c r="ET15" s="665">
        <v>0</v>
      </c>
      <c r="EU15" s="665">
        <f t="shared" si="42"/>
        <v>100</v>
      </c>
      <c r="EV15" s="695">
        <v>18</v>
      </c>
      <c r="EW15" s="695">
        <v>0</v>
      </c>
      <c r="EX15" s="695">
        <f t="shared" si="122"/>
        <v>18</v>
      </c>
      <c r="EY15" s="695">
        <v>12</v>
      </c>
      <c r="EZ15" s="695">
        <v>0</v>
      </c>
      <c r="FA15" s="695">
        <f t="shared" si="88"/>
        <v>12</v>
      </c>
      <c r="FB15" s="695">
        <v>10</v>
      </c>
      <c r="FC15" s="695">
        <v>0</v>
      </c>
      <c r="FD15" s="695">
        <f t="shared" si="89"/>
        <v>10</v>
      </c>
      <c r="FE15" s="695">
        <v>15</v>
      </c>
      <c r="FF15" s="695">
        <v>0</v>
      </c>
      <c r="FG15" s="695">
        <f t="shared" si="90"/>
        <v>15</v>
      </c>
      <c r="FH15" s="696">
        <f t="shared" si="123"/>
        <v>66.666666666666657</v>
      </c>
      <c r="FI15" s="696">
        <v>0</v>
      </c>
      <c r="FJ15" s="696">
        <f t="shared" si="124"/>
        <v>66.666666666666657</v>
      </c>
      <c r="FK15" s="344">
        <v>15</v>
      </c>
      <c r="FL15" s="344">
        <v>0</v>
      </c>
      <c r="FM15" s="344">
        <v>15</v>
      </c>
      <c r="FN15" s="344">
        <v>7</v>
      </c>
      <c r="FO15" s="344">
        <v>0</v>
      </c>
      <c r="FP15" s="344">
        <v>7</v>
      </c>
      <c r="FQ15" s="344">
        <v>7</v>
      </c>
      <c r="FR15" s="344">
        <v>0</v>
      </c>
      <c r="FS15" s="344">
        <v>7</v>
      </c>
      <c r="FT15" s="344">
        <v>15</v>
      </c>
      <c r="FU15" s="344">
        <v>0</v>
      </c>
      <c r="FV15" s="344">
        <f t="shared" si="125"/>
        <v>15</v>
      </c>
      <c r="FW15" s="665">
        <f t="shared" si="126"/>
        <v>46.666666666666664</v>
      </c>
      <c r="FX15" s="665">
        <v>0</v>
      </c>
      <c r="FY15" s="665">
        <f t="shared" si="127"/>
        <v>46.666666666666664</v>
      </c>
      <c r="FZ15" s="695">
        <v>8</v>
      </c>
      <c r="GA15" s="695">
        <v>0</v>
      </c>
      <c r="GB15" s="695">
        <f t="shared" si="128"/>
        <v>8</v>
      </c>
      <c r="GC15" s="695">
        <v>4</v>
      </c>
      <c r="GD15" s="695">
        <v>0</v>
      </c>
      <c r="GE15" s="695">
        <f t="shared" si="91"/>
        <v>4</v>
      </c>
      <c r="GF15" s="695">
        <v>3</v>
      </c>
      <c r="GG15" s="695">
        <v>0</v>
      </c>
      <c r="GH15" s="695">
        <f t="shared" si="92"/>
        <v>3</v>
      </c>
      <c r="GI15" s="695">
        <v>8</v>
      </c>
      <c r="GJ15" s="695">
        <v>0</v>
      </c>
      <c r="GK15" s="695">
        <f t="shared" si="93"/>
        <v>8</v>
      </c>
      <c r="GL15" s="696">
        <f t="shared" si="129"/>
        <v>37.5</v>
      </c>
      <c r="GM15" s="696">
        <v>0</v>
      </c>
      <c r="GN15" s="696">
        <f t="shared" si="130"/>
        <v>37.5</v>
      </c>
      <c r="GO15" s="695">
        <v>9</v>
      </c>
      <c r="GP15" s="733">
        <v>0</v>
      </c>
      <c r="GQ15" s="733">
        <f t="shared" si="131"/>
        <v>9</v>
      </c>
      <c r="GR15" s="733">
        <v>7</v>
      </c>
      <c r="GS15" s="733">
        <v>0</v>
      </c>
      <c r="GT15" s="733">
        <f t="shared" si="132"/>
        <v>7</v>
      </c>
      <c r="GU15" s="733">
        <v>6</v>
      </c>
      <c r="GV15" s="733">
        <v>0</v>
      </c>
      <c r="GW15" s="733">
        <f t="shared" si="133"/>
        <v>6</v>
      </c>
      <c r="GX15" s="733">
        <v>13</v>
      </c>
      <c r="GY15" s="733">
        <v>0</v>
      </c>
      <c r="GZ15" s="733">
        <f t="shared" si="134"/>
        <v>13</v>
      </c>
      <c r="HA15" s="734">
        <f t="shared" si="135"/>
        <v>46.153846153846153</v>
      </c>
      <c r="HB15" s="734">
        <v>0</v>
      </c>
      <c r="HC15" s="734">
        <f t="shared" si="48"/>
        <v>46.153846153846153</v>
      </c>
    </row>
    <row r="16" spans="1:211" s="65" customFormat="1" ht="9.9499999999999993" hidden="1" customHeight="1" x14ac:dyDescent="0.2">
      <c r="A16" s="87" t="s">
        <v>263</v>
      </c>
      <c r="B16" s="1024">
        <v>0</v>
      </c>
      <c r="C16" s="1024">
        <v>0</v>
      </c>
      <c r="D16" s="1024">
        <f t="shared" si="94"/>
        <v>0</v>
      </c>
      <c r="E16" s="1024">
        <v>0</v>
      </c>
      <c r="F16" s="1024">
        <v>0</v>
      </c>
      <c r="G16" s="1024">
        <f t="shared" si="95"/>
        <v>0</v>
      </c>
      <c r="H16" s="1024">
        <v>0</v>
      </c>
      <c r="I16" s="1024">
        <v>0</v>
      </c>
      <c r="J16" s="1024">
        <f t="shared" si="77"/>
        <v>0</v>
      </c>
      <c r="K16" s="1024">
        <v>0</v>
      </c>
      <c r="L16" s="1024">
        <v>0</v>
      </c>
      <c r="M16" s="1024">
        <f t="shared" si="96"/>
        <v>0</v>
      </c>
      <c r="N16" s="1024">
        <v>0</v>
      </c>
      <c r="O16" s="1024">
        <v>0</v>
      </c>
      <c r="P16" s="1024">
        <f t="shared" si="97"/>
        <v>0</v>
      </c>
      <c r="Q16" s="1026">
        <v>0</v>
      </c>
      <c r="R16" s="1024">
        <v>0</v>
      </c>
      <c r="S16" s="1024">
        <f t="shared" si="78"/>
        <v>0</v>
      </c>
      <c r="T16" s="1025">
        <v>0</v>
      </c>
      <c r="U16" s="1025">
        <v>0</v>
      </c>
      <c r="V16" s="1025">
        <f t="shared" si="98"/>
        <v>0</v>
      </c>
      <c r="W16" s="1025">
        <v>0</v>
      </c>
      <c r="X16" s="1025">
        <v>0</v>
      </c>
      <c r="Y16" s="1025">
        <f t="shared" si="99"/>
        <v>0</v>
      </c>
      <c r="Z16" s="1025">
        <v>0</v>
      </c>
      <c r="AA16" s="1025">
        <v>0</v>
      </c>
      <c r="AB16" s="1025">
        <f t="shared" si="79"/>
        <v>0</v>
      </c>
      <c r="AC16" s="1024">
        <f t="shared" si="100"/>
        <v>0</v>
      </c>
      <c r="AD16" s="1024">
        <f t="shared" si="100"/>
        <v>0</v>
      </c>
      <c r="AE16" s="1025">
        <f t="shared" si="80"/>
        <v>0</v>
      </c>
      <c r="AF16" s="864" t="e">
        <f t="shared" si="101"/>
        <v>#DIV/0!</v>
      </c>
      <c r="AG16" s="864" t="e">
        <f t="shared" si="101"/>
        <v>#DIV/0!</v>
      </c>
      <c r="AH16" s="864" t="e">
        <f t="shared" si="101"/>
        <v>#DIV/0!</v>
      </c>
      <c r="AI16" s="864" t="e">
        <f t="shared" si="136"/>
        <v>#DIV/0!</v>
      </c>
      <c r="AJ16" s="864" t="e">
        <f t="shared" si="136"/>
        <v>#DIV/0!</v>
      </c>
      <c r="AK16" s="864" t="e">
        <f t="shared" si="136"/>
        <v>#DIV/0!</v>
      </c>
      <c r="AL16" s="864" t="e">
        <f t="shared" si="28"/>
        <v>#DIV/0!</v>
      </c>
      <c r="AM16" s="864" t="e">
        <f t="shared" si="28"/>
        <v>#DIV/0!</v>
      </c>
      <c r="AN16" s="864" t="e">
        <f t="shared" si="28"/>
        <v>#DIV/0!</v>
      </c>
      <c r="AO16" s="864" t="e">
        <f t="shared" si="29"/>
        <v>#DIV/0!</v>
      </c>
      <c r="AP16" s="864" t="e">
        <f t="shared" si="4"/>
        <v>#DIV/0!</v>
      </c>
      <c r="AQ16" s="864" t="e">
        <f t="shared" si="4"/>
        <v>#DIV/0!</v>
      </c>
      <c r="AR16" s="864" t="e">
        <f t="shared" si="15"/>
        <v>#DIV/0!</v>
      </c>
      <c r="AS16" s="864" t="e">
        <f t="shared" si="5"/>
        <v>#DIV/0!</v>
      </c>
      <c r="AT16" s="864" t="e">
        <f t="shared" si="5"/>
        <v>#DIV/0!</v>
      </c>
      <c r="AU16" s="864" t="e">
        <f t="shared" si="16"/>
        <v>#DIV/0!</v>
      </c>
      <c r="AV16" s="864" t="e">
        <f t="shared" si="6"/>
        <v>#DIV/0!</v>
      </c>
      <c r="AW16" s="864" t="e">
        <f t="shared" si="6"/>
        <v>#DIV/0!</v>
      </c>
      <c r="AX16" s="1025">
        <v>0</v>
      </c>
      <c r="AY16" s="1025">
        <v>0</v>
      </c>
      <c r="AZ16" s="1025">
        <f>SUM(AX16:AY16)</f>
        <v>0</v>
      </c>
      <c r="BA16" s="1027">
        <v>0</v>
      </c>
      <c r="BB16" s="1025">
        <v>0</v>
      </c>
      <c r="BC16" s="1025">
        <f t="shared" si="137"/>
        <v>0</v>
      </c>
      <c r="BD16" s="1025">
        <v>0</v>
      </c>
      <c r="BE16" s="1025">
        <v>0</v>
      </c>
      <c r="BF16" s="1025">
        <f t="shared" si="82"/>
        <v>0</v>
      </c>
      <c r="BG16" s="1025">
        <v>0</v>
      </c>
      <c r="BH16" s="1025">
        <v>0</v>
      </c>
      <c r="BI16" s="1025">
        <f t="shared" si="102"/>
        <v>0</v>
      </c>
      <c r="BJ16" s="1025">
        <v>0</v>
      </c>
      <c r="BK16" s="1025">
        <v>0</v>
      </c>
      <c r="BL16" s="1025">
        <f t="shared" si="103"/>
        <v>0</v>
      </c>
      <c r="BM16" s="1025">
        <v>0</v>
      </c>
      <c r="BN16" s="1025">
        <v>0</v>
      </c>
      <c r="BO16" s="1025">
        <f t="shared" si="83"/>
        <v>0</v>
      </c>
      <c r="BP16" s="1025">
        <v>0</v>
      </c>
      <c r="BQ16" s="1025">
        <v>0</v>
      </c>
      <c r="BR16" s="1025">
        <f t="shared" si="104"/>
        <v>0</v>
      </c>
      <c r="BS16" s="1025">
        <v>0</v>
      </c>
      <c r="BT16" s="1025">
        <v>0</v>
      </c>
      <c r="BU16" s="1025">
        <f t="shared" si="105"/>
        <v>0</v>
      </c>
      <c r="BV16" s="1025">
        <v>0</v>
      </c>
      <c r="BW16" s="1025">
        <v>0</v>
      </c>
      <c r="BX16" s="1025">
        <f t="shared" si="84"/>
        <v>0</v>
      </c>
      <c r="BY16" s="1024">
        <f t="shared" si="106"/>
        <v>0</v>
      </c>
      <c r="BZ16" s="1024">
        <f t="shared" si="106"/>
        <v>0</v>
      </c>
      <c r="CA16" s="1025">
        <f t="shared" si="85"/>
        <v>0</v>
      </c>
      <c r="CB16" s="864" t="e">
        <f t="shared" si="107"/>
        <v>#DIV/0!</v>
      </c>
      <c r="CC16" s="864" t="e">
        <f t="shared" si="107"/>
        <v>#DIV/0!</v>
      </c>
      <c r="CD16" s="864" t="e">
        <f t="shared" si="107"/>
        <v>#DIV/0!</v>
      </c>
      <c r="CE16" s="864" t="e">
        <f>BD16/AX16</f>
        <v>#DIV/0!</v>
      </c>
      <c r="CF16" s="864" t="e">
        <f t="shared" si="138"/>
        <v>#DIV/0!</v>
      </c>
      <c r="CG16" s="864" t="e">
        <f t="shared" si="138"/>
        <v>#DIV/0!</v>
      </c>
      <c r="CH16" s="864" t="e">
        <f t="shared" si="33"/>
        <v>#DIV/0!</v>
      </c>
      <c r="CI16" s="864" t="e">
        <f t="shared" si="33"/>
        <v>#DIV/0!</v>
      </c>
      <c r="CJ16" s="864" t="e">
        <f t="shared" si="33"/>
        <v>#DIV/0!</v>
      </c>
      <c r="CK16" s="864" t="e">
        <f t="shared" si="34"/>
        <v>#DIV/0!</v>
      </c>
      <c r="CL16" s="864" t="e">
        <f t="shared" si="11"/>
        <v>#DIV/0!</v>
      </c>
      <c r="CM16" s="864" t="e">
        <f t="shared" si="11"/>
        <v>#DIV/0!</v>
      </c>
      <c r="CN16" s="864" t="e">
        <f t="shared" si="18"/>
        <v>#DIV/0!</v>
      </c>
      <c r="CO16" s="864" t="e">
        <f t="shared" si="12"/>
        <v>#DIV/0!</v>
      </c>
      <c r="CP16" s="864" t="e">
        <f t="shared" si="12"/>
        <v>#DIV/0!</v>
      </c>
      <c r="CQ16" s="864" t="e">
        <f t="shared" si="19"/>
        <v>#DIV/0!</v>
      </c>
      <c r="CR16" s="864" t="e">
        <f t="shared" si="13"/>
        <v>#DIV/0!</v>
      </c>
      <c r="CS16" s="864" t="e">
        <f t="shared" si="13"/>
        <v>#DIV/0!</v>
      </c>
      <c r="CT16" s="960">
        <v>3</v>
      </c>
      <c r="CU16" s="90">
        <v>0</v>
      </c>
      <c r="CV16" s="687">
        <f t="shared" si="139"/>
        <v>3</v>
      </c>
      <c r="CW16" s="353">
        <v>2</v>
      </c>
      <c r="CX16" s="90">
        <v>0</v>
      </c>
      <c r="CY16" s="687">
        <f t="shared" si="140"/>
        <v>2</v>
      </c>
      <c r="CZ16" s="354">
        <v>1</v>
      </c>
      <c r="DA16" s="90">
        <v>0</v>
      </c>
      <c r="DB16" s="687">
        <f t="shared" si="141"/>
        <v>1</v>
      </c>
      <c r="DC16" s="353">
        <v>1</v>
      </c>
      <c r="DD16" s="91">
        <v>0</v>
      </c>
      <c r="DE16" s="688">
        <f t="shared" si="142"/>
        <v>1</v>
      </c>
      <c r="DF16" s="364">
        <f t="shared" si="143"/>
        <v>100</v>
      </c>
      <c r="DG16" s="92"/>
      <c r="DH16" s="700">
        <f t="shared" si="108"/>
        <v>100</v>
      </c>
      <c r="DI16" s="364">
        <f t="shared" si="144"/>
        <v>50</v>
      </c>
      <c r="DJ16" s="92"/>
      <c r="DK16" s="700">
        <f t="shared" si="109"/>
        <v>50</v>
      </c>
      <c r="DL16" s="689">
        <v>1</v>
      </c>
      <c r="DM16" s="356">
        <v>0</v>
      </c>
      <c r="DN16" s="690">
        <f t="shared" si="110"/>
        <v>1</v>
      </c>
      <c r="DO16" s="689">
        <v>1</v>
      </c>
      <c r="DP16" s="356">
        <v>0</v>
      </c>
      <c r="DQ16" s="690">
        <v>1</v>
      </c>
      <c r="DR16" s="732">
        <v>1</v>
      </c>
      <c r="DS16" s="356">
        <v>0</v>
      </c>
      <c r="DT16" s="690">
        <f t="shared" si="112"/>
        <v>1</v>
      </c>
      <c r="DU16" s="732">
        <v>1</v>
      </c>
      <c r="DV16" s="356">
        <v>0</v>
      </c>
      <c r="DW16" s="690">
        <f t="shared" si="113"/>
        <v>1</v>
      </c>
      <c r="DX16" s="691">
        <f t="shared" si="114"/>
        <v>100</v>
      </c>
      <c r="DY16" s="453">
        <v>0</v>
      </c>
      <c r="DZ16" s="692">
        <f t="shared" si="115"/>
        <v>100</v>
      </c>
      <c r="EA16" s="693">
        <f t="shared" si="116"/>
        <v>100</v>
      </c>
      <c r="EB16" s="453">
        <v>0</v>
      </c>
      <c r="EC16" s="694">
        <f t="shared" si="117"/>
        <v>100</v>
      </c>
      <c r="ED16" s="343"/>
      <c r="EE16" s="344"/>
      <c r="EF16" s="344"/>
      <c r="EG16" s="344"/>
      <c r="EH16" s="695"/>
      <c r="EI16" s="695"/>
      <c r="EJ16" s="344"/>
      <c r="EK16" s="344"/>
      <c r="EL16" s="344"/>
      <c r="EM16" s="344"/>
      <c r="EN16" s="347"/>
      <c r="EO16" s="347"/>
      <c r="EP16" s="347"/>
      <c r="EQ16" s="347"/>
      <c r="ER16" s="347"/>
      <c r="ES16" s="347"/>
      <c r="ET16" s="347"/>
      <c r="EU16" s="347"/>
      <c r="EV16" s="695">
        <v>9</v>
      </c>
      <c r="EW16" s="695">
        <v>0</v>
      </c>
      <c r="EX16" s="695">
        <f t="shared" si="122"/>
        <v>9</v>
      </c>
      <c r="EY16" s="695">
        <v>4</v>
      </c>
      <c r="EZ16" s="695">
        <v>0</v>
      </c>
      <c r="FA16" s="695">
        <f t="shared" si="88"/>
        <v>4</v>
      </c>
      <c r="FB16" s="695">
        <v>2</v>
      </c>
      <c r="FC16" s="695">
        <v>0</v>
      </c>
      <c r="FD16" s="695">
        <f t="shared" si="89"/>
        <v>2</v>
      </c>
      <c r="FE16" s="695">
        <v>9</v>
      </c>
      <c r="FF16" s="695">
        <v>0</v>
      </c>
      <c r="FG16" s="695">
        <f t="shared" si="90"/>
        <v>9</v>
      </c>
      <c r="FH16" s="696">
        <f t="shared" si="123"/>
        <v>22.222222222222221</v>
      </c>
      <c r="FI16" s="696">
        <v>0</v>
      </c>
      <c r="FJ16" s="696">
        <f t="shared" si="124"/>
        <v>22.222222222222221</v>
      </c>
      <c r="FK16" s="344">
        <v>13</v>
      </c>
      <c r="FL16" s="344">
        <v>0</v>
      </c>
      <c r="FM16" s="344">
        <v>13</v>
      </c>
      <c r="FN16" s="344">
        <v>7</v>
      </c>
      <c r="FO16" s="344">
        <v>0</v>
      </c>
      <c r="FP16" s="344">
        <v>7</v>
      </c>
      <c r="FQ16" s="344">
        <v>6</v>
      </c>
      <c r="FR16" s="344">
        <v>0</v>
      </c>
      <c r="FS16" s="344">
        <v>6</v>
      </c>
      <c r="FT16" s="344">
        <v>12</v>
      </c>
      <c r="FU16" s="344">
        <v>0</v>
      </c>
      <c r="FV16" s="344">
        <f t="shared" si="125"/>
        <v>12</v>
      </c>
      <c r="FW16" s="665">
        <f t="shared" si="126"/>
        <v>50</v>
      </c>
      <c r="FX16" s="665">
        <v>0</v>
      </c>
      <c r="FY16" s="665">
        <f t="shared" si="127"/>
        <v>50</v>
      </c>
      <c r="FZ16" s="695">
        <v>16</v>
      </c>
      <c r="GA16" s="695">
        <v>0</v>
      </c>
      <c r="GB16" s="695">
        <f t="shared" si="128"/>
        <v>16</v>
      </c>
      <c r="GC16" s="695">
        <v>10</v>
      </c>
      <c r="GD16" s="695">
        <v>0</v>
      </c>
      <c r="GE16" s="695">
        <f t="shared" si="91"/>
        <v>10</v>
      </c>
      <c r="GF16" s="695">
        <v>8</v>
      </c>
      <c r="GG16" s="695">
        <v>0</v>
      </c>
      <c r="GH16" s="695">
        <f t="shared" si="92"/>
        <v>8</v>
      </c>
      <c r="GI16" s="695">
        <v>15</v>
      </c>
      <c r="GJ16" s="695">
        <v>0</v>
      </c>
      <c r="GK16" s="695">
        <f t="shared" si="93"/>
        <v>15</v>
      </c>
      <c r="GL16" s="696">
        <f t="shared" si="129"/>
        <v>53.333333333333336</v>
      </c>
      <c r="GM16" s="696">
        <v>0</v>
      </c>
      <c r="GN16" s="696">
        <f t="shared" si="130"/>
        <v>53.333333333333336</v>
      </c>
      <c r="GO16" s="695">
        <v>29</v>
      </c>
      <c r="GP16" s="733">
        <v>0</v>
      </c>
      <c r="GQ16" s="733">
        <f t="shared" si="131"/>
        <v>29</v>
      </c>
      <c r="GR16" s="733">
        <v>14</v>
      </c>
      <c r="GS16" s="733">
        <v>0</v>
      </c>
      <c r="GT16" s="733">
        <f t="shared" si="132"/>
        <v>14</v>
      </c>
      <c r="GU16" s="733">
        <v>12</v>
      </c>
      <c r="GV16" s="733">
        <v>0</v>
      </c>
      <c r="GW16" s="733">
        <f t="shared" si="133"/>
        <v>12</v>
      </c>
      <c r="GX16" s="733">
        <v>24</v>
      </c>
      <c r="GY16" s="733">
        <v>0</v>
      </c>
      <c r="GZ16" s="733">
        <f t="shared" si="134"/>
        <v>24</v>
      </c>
      <c r="HA16" s="734">
        <f t="shared" si="135"/>
        <v>50</v>
      </c>
      <c r="HB16" s="734">
        <v>0</v>
      </c>
      <c r="HC16" s="734">
        <f t="shared" si="48"/>
        <v>50</v>
      </c>
    </row>
    <row r="17" spans="1:211" s="65" customFormat="1" ht="9.9499999999999993" hidden="1" customHeight="1" x14ac:dyDescent="0.2">
      <c r="A17" s="87" t="s">
        <v>88</v>
      </c>
      <c r="B17" s="1024">
        <f>6+5</f>
        <v>11</v>
      </c>
      <c r="C17" s="1024">
        <v>0</v>
      </c>
      <c r="D17" s="1024">
        <f t="shared" si="94"/>
        <v>11</v>
      </c>
      <c r="E17" s="1024">
        <f>3+2</f>
        <v>5</v>
      </c>
      <c r="F17" s="1024">
        <v>0</v>
      </c>
      <c r="G17" s="1024">
        <f t="shared" si="95"/>
        <v>5</v>
      </c>
      <c r="H17" s="1026">
        <v>0</v>
      </c>
      <c r="I17" s="1024">
        <v>0</v>
      </c>
      <c r="J17" s="1024">
        <f t="shared" si="77"/>
        <v>0</v>
      </c>
      <c r="K17" s="1024">
        <f>4+1</f>
        <v>5</v>
      </c>
      <c r="L17" s="1024">
        <v>0</v>
      </c>
      <c r="M17" s="1024">
        <f t="shared" si="96"/>
        <v>5</v>
      </c>
      <c r="N17" s="1024">
        <f>3+1</f>
        <v>4</v>
      </c>
      <c r="O17" s="1024">
        <v>0</v>
      </c>
      <c r="P17" s="1024">
        <f t="shared" si="97"/>
        <v>4</v>
      </c>
      <c r="Q17" s="1026">
        <v>0</v>
      </c>
      <c r="R17" s="1024">
        <v>0</v>
      </c>
      <c r="S17" s="1024">
        <f t="shared" si="78"/>
        <v>0</v>
      </c>
      <c r="T17" s="1025">
        <v>1</v>
      </c>
      <c r="U17" s="1025">
        <v>0</v>
      </c>
      <c r="V17" s="1025">
        <f t="shared" si="98"/>
        <v>1</v>
      </c>
      <c r="W17" s="1025">
        <f>0+1</f>
        <v>1</v>
      </c>
      <c r="X17" s="1025">
        <v>0</v>
      </c>
      <c r="Y17" s="1025">
        <f t="shared" si="99"/>
        <v>1</v>
      </c>
      <c r="Z17" s="1025">
        <v>0</v>
      </c>
      <c r="AA17" s="1025">
        <v>0</v>
      </c>
      <c r="AB17" s="1025">
        <f t="shared" si="79"/>
        <v>0</v>
      </c>
      <c r="AC17" s="1024">
        <f t="shared" si="100"/>
        <v>0</v>
      </c>
      <c r="AD17" s="1024">
        <f t="shared" si="100"/>
        <v>0</v>
      </c>
      <c r="AE17" s="1025">
        <f t="shared" si="80"/>
        <v>0</v>
      </c>
      <c r="AF17" s="864" t="e">
        <f t="shared" si="101"/>
        <v>#DIV/0!</v>
      </c>
      <c r="AG17" s="864" t="e">
        <f t="shared" si="101"/>
        <v>#DIV/0!</v>
      </c>
      <c r="AH17" s="864" t="e">
        <f t="shared" si="101"/>
        <v>#DIV/0!</v>
      </c>
      <c r="AI17" s="864">
        <f t="shared" si="136"/>
        <v>0</v>
      </c>
      <c r="AJ17" s="864" t="e">
        <f t="shared" si="136"/>
        <v>#DIV/0!</v>
      </c>
      <c r="AK17" s="864">
        <f t="shared" si="136"/>
        <v>0</v>
      </c>
      <c r="AL17" s="864" t="e">
        <f t="shared" si="28"/>
        <v>#DIV/0!</v>
      </c>
      <c r="AM17" s="864" t="e">
        <f t="shared" si="28"/>
        <v>#DIV/0!</v>
      </c>
      <c r="AN17" s="864" t="e">
        <f t="shared" si="28"/>
        <v>#DIV/0!</v>
      </c>
      <c r="AO17" s="864">
        <f t="shared" si="29"/>
        <v>0</v>
      </c>
      <c r="AP17" s="864" t="e">
        <f t="shared" si="4"/>
        <v>#DIV/0!</v>
      </c>
      <c r="AQ17" s="864">
        <f t="shared" si="4"/>
        <v>0</v>
      </c>
      <c r="AR17" s="864" t="e">
        <f t="shared" si="15"/>
        <v>#DIV/0!</v>
      </c>
      <c r="AS17" s="864" t="e">
        <f t="shared" si="5"/>
        <v>#DIV/0!</v>
      </c>
      <c r="AT17" s="864" t="e">
        <f t="shared" si="5"/>
        <v>#DIV/0!</v>
      </c>
      <c r="AU17" s="864">
        <f t="shared" si="16"/>
        <v>0</v>
      </c>
      <c r="AV17" s="864" t="e">
        <f t="shared" si="6"/>
        <v>#DIV/0!</v>
      </c>
      <c r="AW17" s="864">
        <f t="shared" si="6"/>
        <v>0</v>
      </c>
      <c r="AX17" s="1025">
        <f>15+2</f>
        <v>17</v>
      </c>
      <c r="AY17" s="1025">
        <v>0</v>
      </c>
      <c r="AZ17" s="1025">
        <f>SUM(AX17:AY17)</f>
        <v>17</v>
      </c>
      <c r="BA17" s="1027">
        <f>10+2</f>
        <v>12</v>
      </c>
      <c r="BB17" s="1025">
        <v>0</v>
      </c>
      <c r="BC17" s="1025">
        <f t="shared" si="137"/>
        <v>12</v>
      </c>
      <c r="BD17" s="1025">
        <v>0</v>
      </c>
      <c r="BE17" s="1025">
        <v>0</v>
      </c>
      <c r="BF17" s="1025">
        <f t="shared" si="82"/>
        <v>0</v>
      </c>
      <c r="BG17" s="1025">
        <v>8</v>
      </c>
      <c r="BH17" s="1025">
        <v>0</v>
      </c>
      <c r="BI17" s="1025">
        <f t="shared" si="102"/>
        <v>8</v>
      </c>
      <c r="BJ17" s="1025">
        <v>3</v>
      </c>
      <c r="BK17" s="1025">
        <v>0</v>
      </c>
      <c r="BL17" s="1025">
        <f t="shared" si="103"/>
        <v>3</v>
      </c>
      <c r="BM17" s="1025">
        <v>0</v>
      </c>
      <c r="BN17" s="1025">
        <v>0</v>
      </c>
      <c r="BO17" s="1025">
        <f t="shared" si="83"/>
        <v>0</v>
      </c>
      <c r="BP17" s="1025">
        <v>1</v>
      </c>
      <c r="BQ17" s="1025">
        <v>0</v>
      </c>
      <c r="BR17" s="1025">
        <f t="shared" si="104"/>
        <v>1</v>
      </c>
      <c r="BS17" s="1025">
        <v>1</v>
      </c>
      <c r="BT17" s="1025">
        <v>0</v>
      </c>
      <c r="BU17" s="1025">
        <f t="shared" si="105"/>
        <v>1</v>
      </c>
      <c r="BV17" s="1025">
        <v>0</v>
      </c>
      <c r="BW17" s="1025">
        <v>0</v>
      </c>
      <c r="BX17" s="1025">
        <f t="shared" si="84"/>
        <v>0</v>
      </c>
      <c r="BY17" s="1024">
        <f t="shared" si="106"/>
        <v>0</v>
      </c>
      <c r="BZ17" s="1024">
        <f t="shared" si="106"/>
        <v>0</v>
      </c>
      <c r="CA17" s="1025">
        <f t="shared" si="85"/>
        <v>0</v>
      </c>
      <c r="CB17" s="864" t="e">
        <f t="shared" si="107"/>
        <v>#DIV/0!</v>
      </c>
      <c r="CC17" s="864" t="e">
        <f t="shared" si="107"/>
        <v>#DIV/0!</v>
      </c>
      <c r="CD17" s="864" t="e">
        <f t="shared" si="107"/>
        <v>#DIV/0!</v>
      </c>
      <c r="CE17" s="864">
        <f>BD17/AX17</f>
        <v>0</v>
      </c>
      <c r="CF17" s="864" t="e">
        <f t="shared" si="138"/>
        <v>#DIV/0!</v>
      </c>
      <c r="CG17" s="864">
        <f t="shared" si="138"/>
        <v>0</v>
      </c>
      <c r="CH17" s="864" t="e">
        <f t="shared" si="33"/>
        <v>#DIV/0!</v>
      </c>
      <c r="CI17" s="864" t="e">
        <f t="shared" si="33"/>
        <v>#DIV/0!</v>
      </c>
      <c r="CJ17" s="864" t="e">
        <f t="shared" si="33"/>
        <v>#DIV/0!</v>
      </c>
      <c r="CK17" s="864">
        <f t="shared" si="34"/>
        <v>0</v>
      </c>
      <c r="CL17" s="864" t="e">
        <f t="shared" si="11"/>
        <v>#DIV/0!</v>
      </c>
      <c r="CM17" s="864">
        <f t="shared" si="11"/>
        <v>0</v>
      </c>
      <c r="CN17" s="864" t="e">
        <f t="shared" si="18"/>
        <v>#DIV/0!</v>
      </c>
      <c r="CO17" s="864" t="e">
        <f t="shared" si="12"/>
        <v>#DIV/0!</v>
      </c>
      <c r="CP17" s="864" t="e">
        <f t="shared" si="12"/>
        <v>#DIV/0!</v>
      </c>
      <c r="CQ17" s="864">
        <f t="shared" si="19"/>
        <v>0</v>
      </c>
      <c r="CR17" s="864" t="e">
        <f t="shared" si="13"/>
        <v>#DIV/0!</v>
      </c>
      <c r="CS17" s="864">
        <f t="shared" si="13"/>
        <v>0</v>
      </c>
      <c r="CT17" s="960">
        <v>14</v>
      </c>
      <c r="CU17" s="90">
        <v>0</v>
      </c>
      <c r="CV17" s="687">
        <f t="shared" si="139"/>
        <v>14</v>
      </c>
      <c r="CW17" s="353">
        <v>10</v>
      </c>
      <c r="CX17" s="90">
        <v>0</v>
      </c>
      <c r="CY17" s="687">
        <f t="shared" si="140"/>
        <v>10</v>
      </c>
      <c r="CZ17" s="354">
        <v>7</v>
      </c>
      <c r="DA17" s="90">
        <v>0</v>
      </c>
      <c r="DB17" s="687">
        <f t="shared" si="141"/>
        <v>7</v>
      </c>
      <c r="DC17" s="353">
        <v>13</v>
      </c>
      <c r="DD17" s="91">
        <v>0</v>
      </c>
      <c r="DE17" s="688">
        <f t="shared" si="142"/>
        <v>13</v>
      </c>
      <c r="DF17" s="364">
        <f t="shared" si="143"/>
        <v>53.846153846153847</v>
      </c>
      <c r="DG17" s="92"/>
      <c r="DH17" s="700">
        <f t="shared" si="108"/>
        <v>53.846153846153847</v>
      </c>
      <c r="DI17" s="364">
        <f t="shared" si="144"/>
        <v>70</v>
      </c>
      <c r="DJ17" s="92"/>
      <c r="DK17" s="700">
        <f t="shared" si="109"/>
        <v>70</v>
      </c>
      <c r="DL17" s="689">
        <v>24</v>
      </c>
      <c r="DM17" s="356">
        <v>0</v>
      </c>
      <c r="DN17" s="690">
        <f t="shared" si="110"/>
        <v>24</v>
      </c>
      <c r="DO17" s="689">
        <v>14</v>
      </c>
      <c r="DP17" s="356">
        <v>0</v>
      </c>
      <c r="DQ17" s="690">
        <f t="shared" ref="DQ17:DQ19" si="146">DO17+DP17</f>
        <v>14</v>
      </c>
      <c r="DR17" s="732">
        <v>14</v>
      </c>
      <c r="DS17" s="356">
        <v>0</v>
      </c>
      <c r="DT17" s="690">
        <f t="shared" si="112"/>
        <v>14</v>
      </c>
      <c r="DU17" s="732">
        <v>29</v>
      </c>
      <c r="DV17" s="356">
        <v>0</v>
      </c>
      <c r="DW17" s="690">
        <f t="shared" si="113"/>
        <v>29</v>
      </c>
      <c r="DX17" s="691">
        <f t="shared" si="114"/>
        <v>48.275862068965516</v>
      </c>
      <c r="DY17" s="453">
        <v>0</v>
      </c>
      <c r="DZ17" s="692">
        <f t="shared" si="115"/>
        <v>48.275862068965516</v>
      </c>
      <c r="EA17" s="693">
        <f t="shared" si="116"/>
        <v>100</v>
      </c>
      <c r="EB17" s="453">
        <v>0</v>
      </c>
      <c r="EC17" s="694">
        <f t="shared" si="117"/>
        <v>100</v>
      </c>
      <c r="ED17" s="343">
        <v>31</v>
      </c>
      <c r="EE17" s="344">
        <v>0</v>
      </c>
      <c r="EF17" s="344">
        <f t="shared" si="87"/>
        <v>31</v>
      </c>
      <c r="EG17" s="344">
        <v>16</v>
      </c>
      <c r="EH17" s="695">
        <v>0</v>
      </c>
      <c r="EI17" s="344">
        <f t="shared" si="118"/>
        <v>16</v>
      </c>
      <c r="EJ17" s="344">
        <v>12</v>
      </c>
      <c r="EK17" s="344">
        <v>0</v>
      </c>
      <c r="EL17" s="347">
        <f t="shared" si="145"/>
        <v>12</v>
      </c>
      <c r="EM17" s="344">
        <v>21</v>
      </c>
      <c r="EN17" s="347">
        <v>0</v>
      </c>
      <c r="EO17" s="347">
        <f t="shared" si="119"/>
        <v>21</v>
      </c>
      <c r="EP17" s="665">
        <f t="shared" si="120"/>
        <v>57.142857142857139</v>
      </c>
      <c r="EQ17" s="665">
        <v>0</v>
      </c>
      <c r="ER17" s="665">
        <f t="shared" si="41"/>
        <v>57.142857142857139</v>
      </c>
      <c r="ES17" s="665">
        <f t="shared" ref="ES17:ES19" si="147">EJ17/EG17*100</f>
        <v>75</v>
      </c>
      <c r="ET17" s="665">
        <v>0</v>
      </c>
      <c r="EU17" s="665">
        <v>0</v>
      </c>
      <c r="EV17" s="695">
        <f t="shared" ref="EV17" si="148">EM17/EJ17*100</f>
        <v>175</v>
      </c>
      <c r="EW17" s="695">
        <v>0</v>
      </c>
      <c r="EX17" s="695">
        <f t="shared" si="122"/>
        <v>175</v>
      </c>
      <c r="EY17" s="695">
        <v>14</v>
      </c>
      <c r="EZ17" s="695">
        <v>0</v>
      </c>
      <c r="FA17" s="695">
        <f t="shared" si="88"/>
        <v>14</v>
      </c>
      <c r="FB17" s="695">
        <v>13</v>
      </c>
      <c r="FC17" s="695">
        <v>0</v>
      </c>
      <c r="FD17" s="695">
        <f t="shared" si="89"/>
        <v>13</v>
      </c>
      <c r="FE17" s="695">
        <v>24</v>
      </c>
      <c r="FF17" s="695">
        <v>0</v>
      </c>
      <c r="FG17" s="695">
        <f t="shared" si="90"/>
        <v>24</v>
      </c>
      <c r="FH17" s="696">
        <f t="shared" si="123"/>
        <v>54.166666666666664</v>
      </c>
      <c r="FI17" s="696">
        <v>0</v>
      </c>
      <c r="FJ17" s="696">
        <f t="shared" si="124"/>
        <v>54.166666666666664</v>
      </c>
      <c r="FK17" s="344">
        <v>30</v>
      </c>
      <c r="FL17" s="344">
        <v>0</v>
      </c>
      <c r="FM17" s="344">
        <v>30</v>
      </c>
      <c r="FN17" s="344">
        <v>18</v>
      </c>
      <c r="FO17" s="344">
        <v>0</v>
      </c>
      <c r="FP17" s="344">
        <v>18</v>
      </c>
      <c r="FQ17" s="344">
        <v>15</v>
      </c>
      <c r="FR17" s="344">
        <v>0</v>
      </c>
      <c r="FS17" s="344">
        <v>15</v>
      </c>
      <c r="FT17" s="344">
        <v>30</v>
      </c>
      <c r="FU17" s="344">
        <v>0</v>
      </c>
      <c r="FV17" s="344">
        <f t="shared" si="125"/>
        <v>30</v>
      </c>
      <c r="FW17" s="665">
        <f t="shared" si="126"/>
        <v>50</v>
      </c>
      <c r="FX17" s="665">
        <v>0</v>
      </c>
      <c r="FY17" s="665">
        <f t="shared" si="127"/>
        <v>50</v>
      </c>
      <c r="FZ17" s="695">
        <v>33</v>
      </c>
      <c r="GA17" s="695">
        <v>7</v>
      </c>
      <c r="GB17" s="695">
        <f t="shared" si="128"/>
        <v>40</v>
      </c>
      <c r="GC17" s="695">
        <v>16</v>
      </c>
      <c r="GD17" s="695">
        <v>4</v>
      </c>
      <c r="GE17" s="695">
        <f t="shared" si="91"/>
        <v>20</v>
      </c>
      <c r="GF17" s="695">
        <v>15</v>
      </c>
      <c r="GG17" s="695">
        <v>3</v>
      </c>
      <c r="GH17" s="695">
        <f t="shared" si="92"/>
        <v>18</v>
      </c>
      <c r="GI17" s="695">
        <v>27</v>
      </c>
      <c r="GJ17" s="695">
        <v>8</v>
      </c>
      <c r="GK17" s="695">
        <f t="shared" si="93"/>
        <v>35</v>
      </c>
      <c r="GL17" s="696">
        <f t="shared" si="129"/>
        <v>55.555555555555557</v>
      </c>
      <c r="GM17" s="696">
        <f t="shared" si="129"/>
        <v>37.5</v>
      </c>
      <c r="GN17" s="696">
        <f t="shared" si="130"/>
        <v>51.428571428571423</v>
      </c>
      <c r="GO17" s="695">
        <v>46</v>
      </c>
      <c r="GP17" s="733">
        <v>4</v>
      </c>
      <c r="GQ17" s="733">
        <f t="shared" si="131"/>
        <v>50</v>
      </c>
      <c r="GR17" s="733">
        <v>27</v>
      </c>
      <c r="GS17" s="733">
        <v>4</v>
      </c>
      <c r="GT17" s="733">
        <f t="shared" si="132"/>
        <v>31</v>
      </c>
      <c r="GU17" s="733">
        <v>23</v>
      </c>
      <c r="GV17" s="733">
        <v>1</v>
      </c>
      <c r="GW17" s="733">
        <f t="shared" si="133"/>
        <v>24</v>
      </c>
      <c r="GX17" s="733">
        <v>42</v>
      </c>
      <c r="GY17" s="733">
        <v>12</v>
      </c>
      <c r="GZ17" s="733">
        <f t="shared" si="134"/>
        <v>54</v>
      </c>
      <c r="HA17" s="734">
        <f t="shared" si="135"/>
        <v>54.761904761904766</v>
      </c>
      <c r="HB17" s="734">
        <f t="shared" si="135"/>
        <v>8.3333333333333321</v>
      </c>
      <c r="HC17" s="734">
        <f t="shared" si="48"/>
        <v>44.444444444444443</v>
      </c>
    </row>
    <row r="18" spans="1:211" s="65" customFormat="1" ht="9.9499999999999993" hidden="1" customHeight="1" x14ac:dyDescent="0.2">
      <c r="A18" s="87" t="s">
        <v>89</v>
      </c>
      <c r="B18" s="1024">
        <f>16+5</f>
        <v>21</v>
      </c>
      <c r="C18" s="1024">
        <v>0</v>
      </c>
      <c r="D18" s="1024">
        <f t="shared" si="94"/>
        <v>21</v>
      </c>
      <c r="E18" s="1024">
        <f>8+2</f>
        <v>10</v>
      </c>
      <c r="F18" s="1024">
        <v>0</v>
      </c>
      <c r="G18" s="1024">
        <f t="shared" si="95"/>
        <v>10</v>
      </c>
      <c r="H18" s="1026">
        <v>0</v>
      </c>
      <c r="I18" s="1024">
        <v>0</v>
      </c>
      <c r="J18" s="1024">
        <f t="shared" si="77"/>
        <v>0</v>
      </c>
      <c r="K18" s="1024">
        <f>10+2</f>
        <v>12</v>
      </c>
      <c r="L18" s="1024">
        <v>0</v>
      </c>
      <c r="M18" s="1024">
        <f t="shared" si="96"/>
        <v>12</v>
      </c>
      <c r="N18" s="1024">
        <f>9+2</f>
        <v>11</v>
      </c>
      <c r="O18" s="1024">
        <v>0</v>
      </c>
      <c r="P18" s="1024">
        <f t="shared" si="97"/>
        <v>11</v>
      </c>
      <c r="Q18" s="1026">
        <v>0</v>
      </c>
      <c r="R18" s="1024">
        <v>0</v>
      </c>
      <c r="S18" s="1024">
        <f t="shared" si="78"/>
        <v>0</v>
      </c>
      <c r="T18" s="1025">
        <v>0</v>
      </c>
      <c r="U18" s="1025">
        <v>0</v>
      </c>
      <c r="V18" s="1025">
        <f t="shared" si="98"/>
        <v>0</v>
      </c>
      <c r="W18" s="1025">
        <v>0</v>
      </c>
      <c r="X18" s="1025">
        <v>0</v>
      </c>
      <c r="Y18" s="1025">
        <f t="shared" si="99"/>
        <v>0</v>
      </c>
      <c r="Z18" s="1025">
        <v>0</v>
      </c>
      <c r="AA18" s="1025">
        <v>0</v>
      </c>
      <c r="AB18" s="1025">
        <f t="shared" si="79"/>
        <v>0</v>
      </c>
      <c r="AC18" s="1024">
        <f t="shared" si="100"/>
        <v>0</v>
      </c>
      <c r="AD18" s="1024">
        <f t="shared" si="100"/>
        <v>0</v>
      </c>
      <c r="AE18" s="1025">
        <f t="shared" si="80"/>
        <v>0</v>
      </c>
      <c r="AF18" s="864" t="e">
        <f t="shared" si="101"/>
        <v>#DIV/0!</v>
      </c>
      <c r="AG18" s="864" t="e">
        <f t="shared" si="101"/>
        <v>#DIV/0!</v>
      </c>
      <c r="AH18" s="864" t="e">
        <f t="shared" si="101"/>
        <v>#DIV/0!</v>
      </c>
      <c r="AI18" s="864">
        <f t="shared" si="136"/>
        <v>0</v>
      </c>
      <c r="AJ18" s="864" t="e">
        <f t="shared" si="136"/>
        <v>#DIV/0!</v>
      </c>
      <c r="AK18" s="864">
        <f t="shared" si="136"/>
        <v>0</v>
      </c>
      <c r="AL18" s="864" t="e">
        <f t="shared" si="28"/>
        <v>#DIV/0!</v>
      </c>
      <c r="AM18" s="864" t="e">
        <f t="shared" si="28"/>
        <v>#DIV/0!</v>
      </c>
      <c r="AN18" s="864" t="e">
        <f t="shared" si="28"/>
        <v>#DIV/0!</v>
      </c>
      <c r="AO18" s="864">
        <f t="shared" si="29"/>
        <v>0</v>
      </c>
      <c r="AP18" s="864" t="e">
        <f t="shared" si="4"/>
        <v>#DIV/0!</v>
      </c>
      <c r="AQ18" s="864">
        <f t="shared" si="4"/>
        <v>0</v>
      </c>
      <c r="AR18" s="864" t="e">
        <f t="shared" si="15"/>
        <v>#DIV/0!</v>
      </c>
      <c r="AS18" s="864" t="e">
        <f t="shared" si="5"/>
        <v>#DIV/0!</v>
      </c>
      <c r="AT18" s="864" t="e">
        <f t="shared" si="5"/>
        <v>#DIV/0!</v>
      </c>
      <c r="AU18" s="864" t="e">
        <f t="shared" si="16"/>
        <v>#DIV/0!</v>
      </c>
      <c r="AV18" s="864" t="e">
        <f t="shared" si="6"/>
        <v>#DIV/0!</v>
      </c>
      <c r="AW18" s="864" t="e">
        <f t="shared" si="6"/>
        <v>#DIV/0!</v>
      </c>
      <c r="AX18" s="1025">
        <v>18</v>
      </c>
      <c r="AY18" s="1025">
        <v>0</v>
      </c>
      <c r="AZ18" s="1025">
        <f t="shared" ref="AZ18:AZ21" si="149">SUM(AX18:AY18)</f>
        <v>18</v>
      </c>
      <c r="BA18" s="1025">
        <v>11</v>
      </c>
      <c r="BB18" s="1025">
        <v>0</v>
      </c>
      <c r="BC18" s="1025">
        <f t="shared" si="137"/>
        <v>11</v>
      </c>
      <c r="BD18" s="1025">
        <v>0</v>
      </c>
      <c r="BE18" s="1025">
        <v>0</v>
      </c>
      <c r="BF18" s="1025">
        <f t="shared" si="82"/>
        <v>0</v>
      </c>
      <c r="BG18" s="1025">
        <v>9</v>
      </c>
      <c r="BH18" s="1025">
        <v>0</v>
      </c>
      <c r="BI18" s="1025">
        <f t="shared" si="102"/>
        <v>9</v>
      </c>
      <c r="BJ18" s="1025">
        <v>8</v>
      </c>
      <c r="BK18" s="1025">
        <v>0</v>
      </c>
      <c r="BL18" s="1025">
        <f t="shared" si="103"/>
        <v>8</v>
      </c>
      <c r="BM18" s="1025">
        <v>0</v>
      </c>
      <c r="BN18" s="1025">
        <v>0</v>
      </c>
      <c r="BO18" s="1025">
        <f t="shared" si="83"/>
        <v>0</v>
      </c>
      <c r="BP18" s="1025">
        <v>1</v>
      </c>
      <c r="BQ18" s="1025">
        <v>0</v>
      </c>
      <c r="BR18" s="1025">
        <f t="shared" si="104"/>
        <v>1</v>
      </c>
      <c r="BS18" s="1025">
        <v>0</v>
      </c>
      <c r="BT18" s="1025">
        <v>0</v>
      </c>
      <c r="BU18" s="1025">
        <f t="shared" si="105"/>
        <v>0</v>
      </c>
      <c r="BV18" s="1025">
        <v>0</v>
      </c>
      <c r="BW18" s="1025">
        <v>0</v>
      </c>
      <c r="BX18" s="1025">
        <f t="shared" si="84"/>
        <v>0</v>
      </c>
      <c r="BY18" s="1024">
        <f t="shared" si="106"/>
        <v>0</v>
      </c>
      <c r="BZ18" s="1024">
        <f t="shared" si="106"/>
        <v>0</v>
      </c>
      <c r="CA18" s="1025">
        <f t="shared" si="85"/>
        <v>0</v>
      </c>
      <c r="CB18" s="864" t="e">
        <f t="shared" si="107"/>
        <v>#DIV/0!</v>
      </c>
      <c r="CC18" s="864" t="e">
        <f t="shared" si="107"/>
        <v>#DIV/0!</v>
      </c>
      <c r="CD18" s="864" t="e">
        <f t="shared" si="107"/>
        <v>#DIV/0!</v>
      </c>
      <c r="CE18" s="864">
        <f t="shared" ref="CE18:CE21" si="150">BD18/BA18</f>
        <v>0</v>
      </c>
      <c r="CF18" s="864" t="e">
        <f t="shared" si="138"/>
        <v>#DIV/0!</v>
      </c>
      <c r="CG18" s="864">
        <f t="shared" si="138"/>
        <v>0</v>
      </c>
      <c r="CH18" s="864" t="e">
        <f t="shared" si="33"/>
        <v>#DIV/0!</v>
      </c>
      <c r="CI18" s="864" t="e">
        <f t="shared" si="33"/>
        <v>#DIV/0!</v>
      </c>
      <c r="CJ18" s="864" t="e">
        <f t="shared" si="33"/>
        <v>#DIV/0!</v>
      </c>
      <c r="CK18" s="864">
        <f t="shared" si="34"/>
        <v>0</v>
      </c>
      <c r="CL18" s="864" t="e">
        <f t="shared" si="11"/>
        <v>#DIV/0!</v>
      </c>
      <c r="CM18" s="864">
        <f t="shared" si="11"/>
        <v>0</v>
      </c>
      <c r="CN18" s="864" t="e">
        <f t="shared" si="18"/>
        <v>#DIV/0!</v>
      </c>
      <c r="CO18" s="864" t="e">
        <f t="shared" si="12"/>
        <v>#DIV/0!</v>
      </c>
      <c r="CP18" s="864" t="e">
        <f t="shared" si="12"/>
        <v>#DIV/0!</v>
      </c>
      <c r="CQ18" s="864" t="e">
        <f t="shared" si="19"/>
        <v>#DIV/0!</v>
      </c>
      <c r="CR18" s="864" t="e">
        <f t="shared" si="13"/>
        <v>#DIV/0!</v>
      </c>
      <c r="CS18" s="864" t="e">
        <f t="shared" si="13"/>
        <v>#DIV/0!</v>
      </c>
      <c r="CT18" s="960">
        <v>20</v>
      </c>
      <c r="CU18" s="90">
        <v>0</v>
      </c>
      <c r="CV18" s="687">
        <f t="shared" si="139"/>
        <v>20</v>
      </c>
      <c r="CW18" s="353">
        <v>14</v>
      </c>
      <c r="CX18" s="90">
        <v>0</v>
      </c>
      <c r="CY18" s="687">
        <f t="shared" si="140"/>
        <v>14</v>
      </c>
      <c r="CZ18" s="354">
        <v>14</v>
      </c>
      <c r="DA18" s="90">
        <v>0</v>
      </c>
      <c r="DB18" s="687">
        <f t="shared" si="141"/>
        <v>14</v>
      </c>
      <c r="DC18" s="353">
        <v>26</v>
      </c>
      <c r="DD18" s="91">
        <v>0</v>
      </c>
      <c r="DE18" s="688">
        <f t="shared" si="142"/>
        <v>26</v>
      </c>
      <c r="DF18" s="364">
        <f t="shared" si="143"/>
        <v>53.846153846153847</v>
      </c>
      <c r="DG18" s="92"/>
      <c r="DH18" s="700">
        <f t="shared" si="108"/>
        <v>53.846153846153847</v>
      </c>
      <c r="DI18" s="364">
        <f t="shared" si="144"/>
        <v>100</v>
      </c>
      <c r="DJ18" s="92"/>
      <c r="DK18" s="700">
        <f t="shared" si="109"/>
        <v>100</v>
      </c>
      <c r="DL18" s="689">
        <v>8</v>
      </c>
      <c r="DM18" s="356"/>
      <c r="DN18" s="690">
        <f t="shared" si="110"/>
        <v>8</v>
      </c>
      <c r="DO18" s="689">
        <v>6</v>
      </c>
      <c r="DP18" s="356">
        <v>0</v>
      </c>
      <c r="DQ18" s="690">
        <f t="shared" si="146"/>
        <v>6</v>
      </c>
      <c r="DR18" s="732">
        <v>6</v>
      </c>
      <c r="DS18" s="356">
        <v>0</v>
      </c>
      <c r="DT18" s="690">
        <f t="shared" si="112"/>
        <v>6</v>
      </c>
      <c r="DU18" s="732">
        <v>14</v>
      </c>
      <c r="DV18" s="356">
        <v>0</v>
      </c>
      <c r="DW18" s="690">
        <f t="shared" si="113"/>
        <v>14</v>
      </c>
      <c r="DX18" s="691">
        <f t="shared" si="114"/>
        <v>42.857142857142854</v>
      </c>
      <c r="DY18" s="453">
        <v>0</v>
      </c>
      <c r="DZ18" s="692">
        <f t="shared" si="115"/>
        <v>42.857142857142854</v>
      </c>
      <c r="EA18" s="693">
        <f t="shared" si="116"/>
        <v>100</v>
      </c>
      <c r="EB18" s="453">
        <v>0</v>
      </c>
      <c r="EC18" s="694">
        <f t="shared" si="117"/>
        <v>100</v>
      </c>
      <c r="ED18" s="343">
        <v>28</v>
      </c>
      <c r="EE18" s="344">
        <v>0</v>
      </c>
      <c r="EF18" s="344">
        <f t="shared" si="87"/>
        <v>28</v>
      </c>
      <c r="EG18" s="344">
        <v>16</v>
      </c>
      <c r="EH18" s="695">
        <v>0</v>
      </c>
      <c r="EI18" s="344">
        <f t="shared" si="118"/>
        <v>16</v>
      </c>
      <c r="EJ18" s="344">
        <v>13</v>
      </c>
      <c r="EK18" s="344">
        <v>0</v>
      </c>
      <c r="EL18" s="347">
        <f t="shared" si="145"/>
        <v>13</v>
      </c>
      <c r="EM18" s="344">
        <v>25</v>
      </c>
      <c r="EN18" s="347">
        <v>0</v>
      </c>
      <c r="EO18" s="347">
        <f t="shared" si="119"/>
        <v>25</v>
      </c>
      <c r="EP18" s="665">
        <f t="shared" si="120"/>
        <v>52</v>
      </c>
      <c r="EQ18" s="665">
        <v>0</v>
      </c>
      <c r="ER18" s="665">
        <f t="shared" si="41"/>
        <v>52</v>
      </c>
      <c r="ES18" s="665">
        <f t="shared" si="147"/>
        <v>81.25</v>
      </c>
      <c r="ET18" s="665">
        <v>0</v>
      </c>
      <c r="EU18" s="665">
        <f t="shared" ref="EU18:EU19" si="151">EL18/EI18*100</f>
        <v>81.25</v>
      </c>
      <c r="EV18" s="695">
        <v>20</v>
      </c>
      <c r="EW18" s="695">
        <v>0</v>
      </c>
      <c r="EX18" s="695">
        <f t="shared" si="122"/>
        <v>20</v>
      </c>
      <c r="EY18" s="695">
        <v>13</v>
      </c>
      <c r="EZ18" s="695">
        <v>0</v>
      </c>
      <c r="FA18" s="695">
        <f t="shared" si="88"/>
        <v>13</v>
      </c>
      <c r="FB18" s="695">
        <v>12</v>
      </c>
      <c r="FC18" s="695">
        <v>0</v>
      </c>
      <c r="FD18" s="695">
        <f t="shared" si="89"/>
        <v>12</v>
      </c>
      <c r="FE18" s="695">
        <v>27</v>
      </c>
      <c r="FF18" s="695">
        <v>0</v>
      </c>
      <c r="FG18" s="695">
        <f t="shared" si="90"/>
        <v>27</v>
      </c>
      <c r="FH18" s="696">
        <f t="shared" si="123"/>
        <v>44.444444444444443</v>
      </c>
      <c r="FI18" s="696">
        <v>0</v>
      </c>
      <c r="FJ18" s="696">
        <f t="shared" si="124"/>
        <v>44.444444444444443</v>
      </c>
      <c r="FK18" s="344">
        <v>21</v>
      </c>
      <c r="FL18" s="344">
        <v>0</v>
      </c>
      <c r="FM18" s="344">
        <v>21</v>
      </c>
      <c r="FN18" s="344">
        <v>16</v>
      </c>
      <c r="FO18" s="344">
        <v>0</v>
      </c>
      <c r="FP18" s="344">
        <v>16</v>
      </c>
      <c r="FQ18" s="344">
        <v>15</v>
      </c>
      <c r="FR18" s="344">
        <v>0</v>
      </c>
      <c r="FS18" s="344">
        <v>15</v>
      </c>
      <c r="FT18" s="344">
        <v>35</v>
      </c>
      <c r="FU18" s="344">
        <v>0</v>
      </c>
      <c r="FV18" s="344">
        <f t="shared" si="125"/>
        <v>35</v>
      </c>
      <c r="FW18" s="665">
        <f t="shared" si="126"/>
        <v>42.857142857142854</v>
      </c>
      <c r="FX18" s="665">
        <v>0</v>
      </c>
      <c r="FY18" s="665">
        <f t="shared" si="127"/>
        <v>42.857142857142854</v>
      </c>
      <c r="FZ18" s="695">
        <v>18</v>
      </c>
      <c r="GA18" s="695">
        <v>0</v>
      </c>
      <c r="GB18" s="695">
        <f t="shared" si="128"/>
        <v>18</v>
      </c>
      <c r="GC18" s="695">
        <v>12</v>
      </c>
      <c r="GD18" s="695">
        <v>0</v>
      </c>
      <c r="GE18" s="695">
        <f t="shared" si="91"/>
        <v>12</v>
      </c>
      <c r="GF18" s="695">
        <v>11</v>
      </c>
      <c r="GG18" s="695">
        <v>0</v>
      </c>
      <c r="GH18" s="695">
        <f t="shared" si="92"/>
        <v>11</v>
      </c>
      <c r="GI18" s="695">
        <v>25</v>
      </c>
      <c r="GJ18" s="695">
        <v>0</v>
      </c>
      <c r="GK18" s="695">
        <f t="shared" si="93"/>
        <v>25</v>
      </c>
      <c r="GL18" s="696">
        <f t="shared" si="129"/>
        <v>44</v>
      </c>
      <c r="GM18" s="696">
        <v>0</v>
      </c>
      <c r="GN18" s="696">
        <f t="shared" si="130"/>
        <v>44</v>
      </c>
      <c r="GO18" s="695"/>
      <c r="GP18" s="733"/>
      <c r="GQ18" s="733"/>
      <c r="GR18" s="733"/>
      <c r="GS18" s="733"/>
      <c r="GT18" s="733"/>
      <c r="GU18" s="733"/>
      <c r="GV18" s="733"/>
      <c r="GW18" s="733"/>
      <c r="GX18" s="733"/>
      <c r="GY18" s="733"/>
      <c r="GZ18" s="733"/>
      <c r="HA18" s="734"/>
      <c r="HB18" s="734"/>
      <c r="HC18" s="734"/>
    </row>
    <row r="19" spans="1:211" s="65" customFormat="1" ht="9.9499999999999993" hidden="1" customHeight="1" x14ac:dyDescent="0.2">
      <c r="A19" s="87" t="s">
        <v>117</v>
      </c>
      <c r="B19" s="1024">
        <v>2</v>
      </c>
      <c r="C19" s="1024">
        <v>0</v>
      </c>
      <c r="D19" s="1024">
        <f t="shared" si="94"/>
        <v>2</v>
      </c>
      <c r="E19" s="1024">
        <v>1</v>
      </c>
      <c r="F19" s="1024">
        <v>0</v>
      </c>
      <c r="G19" s="1024">
        <f t="shared" si="95"/>
        <v>1</v>
      </c>
      <c r="H19" s="1026">
        <v>0</v>
      </c>
      <c r="I19" s="1024">
        <v>0</v>
      </c>
      <c r="J19" s="1024">
        <f t="shared" si="77"/>
        <v>0</v>
      </c>
      <c r="K19" s="1024">
        <v>2</v>
      </c>
      <c r="L19" s="1024">
        <v>0</v>
      </c>
      <c r="M19" s="1024">
        <f t="shared" si="96"/>
        <v>2</v>
      </c>
      <c r="N19" s="1024">
        <v>0</v>
      </c>
      <c r="O19" s="1024">
        <v>0</v>
      </c>
      <c r="P19" s="1024">
        <f t="shared" si="97"/>
        <v>0</v>
      </c>
      <c r="Q19" s="1026">
        <v>0</v>
      </c>
      <c r="R19" s="1024">
        <v>0</v>
      </c>
      <c r="S19" s="1024">
        <f t="shared" si="78"/>
        <v>0</v>
      </c>
      <c r="T19" s="1025">
        <v>0</v>
      </c>
      <c r="U19" s="1025">
        <v>0</v>
      </c>
      <c r="V19" s="1025">
        <f t="shared" si="98"/>
        <v>0</v>
      </c>
      <c r="W19" s="1025">
        <v>0</v>
      </c>
      <c r="X19" s="1025">
        <v>0</v>
      </c>
      <c r="Y19" s="1025">
        <f t="shared" si="99"/>
        <v>0</v>
      </c>
      <c r="Z19" s="1025">
        <v>0</v>
      </c>
      <c r="AA19" s="1025">
        <v>0</v>
      </c>
      <c r="AB19" s="1025">
        <f t="shared" si="79"/>
        <v>0</v>
      </c>
      <c r="AC19" s="1024">
        <f t="shared" si="100"/>
        <v>0</v>
      </c>
      <c r="AD19" s="1024">
        <f t="shared" si="100"/>
        <v>0</v>
      </c>
      <c r="AE19" s="1025">
        <f t="shared" si="80"/>
        <v>0</v>
      </c>
      <c r="AF19" s="864" t="e">
        <f t="shared" si="101"/>
        <v>#DIV/0!</v>
      </c>
      <c r="AG19" s="864" t="e">
        <f t="shared" si="101"/>
        <v>#DIV/0!</v>
      </c>
      <c r="AH19" s="864" t="e">
        <f t="shared" si="101"/>
        <v>#DIV/0!</v>
      </c>
      <c r="AI19" s="864">
        <f t="shared" si="136"/>
        <v>0</v>
      </c>
      <c r="AJ19" s="864" t="e">
        <f t="shared" si="136"/>
        <v>#DIV/0!</v>
      </c>
      <c r="AK19" s="864">
        <f t="shared" si="136"/>
        <v>0</v>
      </c>
      <c r="AL19" s="864" t="e">
        <f t="shared" si="28"/>
        <v>#DIV/0!</v>
      </c>
      <c r="AM19" s="864" t="e">
        <f t="shared" si="28"/>
        <v>#DIV/0!</v>
      </c>
      <c r="AN19" s="864" t="e">
        <f t="shared" si="28"/>
        <v>#DIV/0!</v>
      </c>
      <c r="AO19" s="864" t="e">
        <f t="shared" si="29"/>
        <v>#DIV/0!</v>
      </c>
      <c r="AP19" s="864" t="e">
        <f t="shared" si="4"/>
        <v>#DIV/0!</v>
      </c>
      <c r="AQ19" s="864" t="e">
        <f t="shared" si="4"/>
        <v>#DIV/0!</v>
      </c>
      <c r="AR19" s="864" t="e">
        <f t="shared" si="15"/>
        <v>#DIV/0!</v>
      </c>
      <c r="AS19" s="864" t="e">
        <f t="shared" si="5"/>
        <v>#DIV/0!</v>
      </c>
      <c r="AT19" s="864" t="e">
        <f t="shared" si="5"/>
        <v>#DIV/0!</v>
      </c>
      <c r="AU19" s="864" t="e">
        <f t="shared" si="16"/>
        <v>#DIV/0!</v>
      </c>
      <c r="AV19" s="864" t="e">
        <f t="shared" si="6"/>
        <v>#DIV/0!</v>
      </c>
      <c r="AW19" s="864" t="e">
        <f t="shared" si="6"/>
        <v>#DIV/0!</v>
      </c>
      <c r="AX19" s="1025">
        <v>2</v>
      </c>
      <c r="AY19" s="1025">
        <v>0</v>
      </c>
      <c r="AZ19" s="1025">
        <f t="shared" si="149"/>
        <v>2</v>
      </c>
      <c r="BA19" s="1025">
        <v>1</v>
      </c>
      <c r="BB19" s="1025">
        <v>0</v>
      </c>
      <c r="BC19" s="1025">
        <f t="shared" si="137"/>
        <v>1</v>
      </c>
      <c r="BD19" s="1025">
        <v>0</v>
      </c>
      <c r="BE19" s="1025">
        <v>0</v>
      </c>
      <c r="BF19" s="1025">
        <f t="shared" si="82"/>
        <v>0</v>
      </c>
      <c r="BG19" s="1025">
        <v>1</v>
      </c>
      <c r="BH19" s="1025">
        <v>0</v>
      </c>
      <c r="BI19" s="1025">
        <f t="shared" si="102"/>
        <v>1</v>
      </c>
      <c r="BJ19" s="1025">
        <v>1</v>
      </c>
      <c r="BK19" s="1025">
        <v>0</v>
      </c>
      <c r="BL19" s="1025">
        <f t="shared" si="103"/>
        <v>1</v>
      </c>
      <c r="BM19" s="1025">
        <v>0</v>
      </c>
      <c r="BN19" s="1025">
        <v>0</v>
      </c>
      <c r="BO19" s="1025">
        <f t="shared" si="83"/>
        <v>0</v>
      </c>
      <c r="BP19" s="1025">
        <v>0</v>
      </c>
      <c r="BQ19" s="1025">
        <v>0</v>
      </c>
      <c r="BR19" s="1025">
        <f t="shared" si="104"/>
        <v>0</v>
      </c>
      <c r="BS19" s="1025">
        <v>0</v>
      </c>
      <c r="BT19" s="1025">
        <v>0</v>
      </c>
      <c r="BU19" s="1025">
        <f t="shared" si="105"/>
        <v>0</v>
      </c>
      <c r="BV19" s="1025">
        <v>0</v>
      </c>
      <c r="BW19" s="1025">
        <v>0</v>
      </c>
      <c r="BX19" s="1025">
        <f t="shared" si="84"/>
        <v>0</v>
      </c>
      <c r="BY19" s="1024">
        <f t="shared" si="106"/>
        <v>0</v>
      </c>
      <c r="BZ19" s="1024">
        <f t="shared" si="106"/>
        <v>0</v>
      </c>
      <c r="CA19" s="1025">
        <f t="shared" si="85"/>
        <v>0</v>
      </c>
      <c r="CB19" s="864" t="e">
        <f t="shared" si="107"/>
        <v>#DIV/0!</v>
      </c>
      <c r="CC19" s="864" t="e">
        <f t="shared" si="107"/>
        <v>#DIV/0!</v>
      </c>
      <c r="CD19" s="864" t="e">
        <f t="shared" si="107"/>
        <v>#DIV/0!</v>
      </c>
      <c r="CE19" s="864">
        <f t="shared" si="150"/>
        <v>0</v>
      </c>
      <c r="CF19" s="864" t="e">
        <f t="shared" si="138"/>
        <v>#DIV/0!</v>
      </c>
      <c r="CG19" s="864">
        <f t="shared" si="138"/>
        <v>0</v>
      </c>
      <c r="CH19" s="864" t="e">
        <f t="shared" si="33"/>
        <v>#DIV/0!</v>
      </c>
      <c r="CI19" s="864" t="e">
        <f t="shared" si="33"/>
        <v>#DIV/0!</v>
      </c>
      <c r="CJ19" s="864" t="e">
        <f t="shared" si="33"/>
        <v>#DIV/0!</v>
      </c>
      <c r="CK19" s="864">
        <f t="shared" si="34"/>
        <v>0</v>
      </c>
      <c r="CL19" s="864" t="e">
        <f t="shared" si="11"/>
        <v>#DIV/0!</v>
      </c>
      <c r="CM19" s="864">
        <f t="shared" si="11"/>
        <v>0</v>
      </c>
      <c r="CN19" s="864" t="e">
        <f t="shared" si="18"/>
        <v>#DIV/0!</v>
      </c>
      <c r="CO19" s="864" t="e">
        <f t="shared" si="12"/>
        <v>#DIV/0!</v>
      </c>
      <c r="CP19" s="864" t="e">
        <f t="shared" si="12"/>
        <v>#DIV/0!</v>
      </c>
      <c r="CQ19" s="864" t="e">
        <f t="shared" si="19"/>
        <v>#DIV/0!</v>
      </c>
      <c r="CR19" s="864" t="e">
        <f t="shared" si="13"/>
        <v>#DIV/0!</v>
      </c>
      <c r="CS19" s="864" t="e">
        <f t="shared" si="13"/>
        <v>#DIV/0!</v>
      </c>
      <c r="CT19" s="960">
        <v>6</v>
      </c>
      <c r="CU19" s="90">
        <v>0</v>
      </c>
      <c r="CV19" s="687">
        <f t="shared" si="139"/>
        <v>6</v>
      </c>
      <c r="CW19" s="353">
        <v>4</v>
      </c>
      <c r="CX19" s="90">
        <v>0</v>
      </c>
      <c r="CY19" s="687">
        <f t="shared" si="140"/>
        <v>4</v>
      </c>
      <c r="CZ19" s="354">
        <v>4</v>
      </c>
      <c r="DA19" s="90">
        <v>0</v>
      </c>
      <c r="DB19" s="687">
        <f t="shared" si="141"/>
        <v>4</v>
      </c>
      <c r="DC19" s="353">
        <v>6</v>
      </c>
      <c r="DD19" s="91">
        <v>0</v>
      </c>
      <c r="DE19" s="688">
        <f t="shared" si="142"/>
        <v>6</v>
      </c>
      <c r="DF19" s="364">
        <f t="shared" si="143"/>
        <v>66.666666666666657</v>
      </c>
      <c r="DG19" s="92"/>
      <c r="DH19" s="700">
        <f t="shared" si="108"/>
        <v>66.666666666666657</v>
      </c>
      <c r="DI19" s="364">
        <f t="shared" si="144"/>
        <v>100</v>
      </c>
      <c r="DJ19" s="92"/>
      <c r="DK19" s="700">
        <f t="shared" si="109"/>
        <v>100</v>
      </c>
      <c r="DL19" s="689">
        <v>1</v>
      </c>
      <c r="DM19" s="356">
        <v>0</v>
      </c>
      <c r="DN19" s="690">
        <f t="shared" si="110"/>
        <v>1</v>
      </c>
      <c r="DO19" s="689">
        <v>2</v>
      </c>
      <c r="DP19" s="356">
        <v>0</v>
      </c>
      <c r="DQ19" s="690">
        <f t="shared" si="146"/>
        <v>2</v>
      </c>
      <c r="DR19" s="732">
        <v>1</v>
      </c>
      <c r="DS19" s="356">
        <v>0</v>
      </c>
      <c r="DT19" s="690">
        <f t="shared" si="112"/>
        <v>1</v>
      </c>
      <c r="DU19" s="732">
        <v>4</v>
      </c>
      <c r="DV19" s="356">
        <v>0</v>
      </c>
      <c r="DW19" s="690">
        <f t="shared" si="113"/>
        <v>4</v>
      </c>
      <c r="DX19" s="691">
        <f t="shared" si="114"/>
        <v>25</v>
      </c>
      <c r="DY19" s="453">
        <v>0</v>
      </c>
      <c r="DZ19" s="692">
        <f t="shared" si="115"/>
        <v>25</v>
      </c>
      <c r="EA19" s="693">
        <f t="shared" si="116"/>
        <v>50</v>
      </c>
      <c r="EB19" s="453">
        <v>0</v>
      </c>
      <c r="EC19" s="694">
        <f t="shared" si="117"/>
        <v>50</v>
      </c>
      <c r="ED19" s="343">
        <v>3</v>
      </c>
      <c r="EE19" s="344">
        <v>0</v>
      </c>
      <c r="EF19" s="344">
        <f t="shared" si="87"/>
        <v>3</v>
      </c>
      <c r="EG19" s="344">
        <v>2</v>
      </c>
      <c r="EH19" s="695">
        <v>0</v>
      </c>
      <c r="EI19" s="344">
        <f t="shared" si="118"/>
        <v>2</v>
      </c>
      <c r="EJ19" s="344">
        <v>2</v>
      </c>
      <c r="EK19" s="344">
        <v>0</v>
      </c>
      <c r="EL19" s="347">
        <f t="shared" si="145"/>
        <v>2</v>
      </c>
      <c r="EM19" s="344">
        <v>4</v>
      </c>
      <c r="EN19" s="347">
        <v>0</v>
      </c>
      <c r="EO19" s="347">
        <f t="shared" si="119"/>
        <v>4</v>
      </c>
      <c r="EP19" s="665">
        <f t="shared" si="120"/>
        <v>50</v>
      </c>
      <c r="EQ19" s="665">
        <v>0</v>
      </c>
      <c r="ER19" s="665">
        <f t="shared" si="41"/>
        <v>50</v>
      </c>
      <c r="ES19" s="665">
        <f t="shared" si="147"/>
        <v>100</v>
      </c>
      <c r="ET19" s="665">
        <v>0</v>
      </c>
      <c r="EU19" s="665">
        <f t="shared" si="151"/>
        <v>100</v>
      </c>
      <c r="EV19" s="695">
        <v>4</v>
      </c>
      <c r="EW19" s="695">
        <v>0</v>
      </c>
      <c r="EX19" s="695">
        <f t="shared" si="122"/>
        <v>4</v>
      </c>
      <c r="EY19" s="695">
        <v>2</v>
      </c>
      <c r="EZ19" s="695">
        <v>0</v>
      </c>
      <c r="FA19" s="695">
        <f t="shared" si="88"/>
        <v>2</v>
      </c>
      <c r="FB19" s="695">
        <v>2</v>
      </c>
      <c r="FC19" s="695">
        <v>0</v>
      </c>
      <c r="FD19" s="695">
        <f t="shared" si="89"/>
        <v>2</v>
      </c>
      <c r="FE19" s="695">
        <v>6</v>
      </c>
      <c r="FF19" s="695">
        <v>0</v>
      </c>
      <c r="FG19" s="695">
        <f t="shared" si="90"/>
        <v>6</v>
      </c>
      <c r="FH19" s="696">
        <f t="shared" si="123"/>
        <v>33.333333333333329</v>
      </c>
      <c r="FI19" s="696">
        <v>0</v>
      </c>
      <c r="FJ19" s="696">
        <f t="shared" si="124"/>
        <v>33.333333333333329</v>
      </c>
      <c r="FK19" s="344">
        <v>8</v>
      </c>
      <c r="FL19" s="344">
        <v>0</v>
      </c>
      <c r="FM19" s="344">
        <v>8</v>
      </c>
      <c r="FN19" s="344">
        <v>5</v>
      </c>
      <c r="FO19" s="344">
        <v>0</v>
      </c>
      <c r="FP19" s="344">
        <v>5</v>
      </c>
      <c r="FQ19" s="344">
        <v>5</v>
      </c>
      <c r="FR19" s="344">
        <v>0</v>
      </c>
      <c r="FS19" s="344">
        <v>5</v>
      </c>
      <c r="FT19" s="344">
        <v>10</v>
      </c>
      <c r="FU19" s="344">
        <v>0</v>
      </c>
      <c r="FV19" s="344">
        <f t="shared" si="125"/>
        <v>10</v>
      </c>
      <c r="FW19" s="665">
        <f t="shared" si="126"/>
        <v>50</v>
      </c>
      <c r="FX19" s="665">
        <v>0</v>
      </c>
      <c r="FY19" s="665">
        <f t="shared" si="127"/>
        <v>50</v>
      </c>
      <c r="FZ19" s="695">
        <v>9</v>
      </c>
      <c r="GA19" s="695">
        <v>0</v>
      </c>
      <c r="GB19" s="695">
        <f t="shared" si="128"/>
        <v>9</v>
      </c>
      <c r="GC19" s="695">
        <v>10</v>
      </c>
      <c r="GD19" s="695">
        <v>0</v>
      </c>
      <c r="GE19" s="695">
        <f t="shared" si="91"/>
        <v>10</v>
      </c>
      <c r="GF19" s="695">
        <v>8</v>
      </c>
      <c r="GG19" s="695">
        <v>0</v>
      </c>
      <c r="GH19" s="695">
        <f t="shared" si="92"/>
        <v>8</v>
      </c>
      <c r="GI19" s="695">
        <v>11</v>
      </c>
      <c r="GJ19" s="695">
        <v>0</v>
      </c>
      <c r="GK19" s="695">
        <f t="shared" si="93"/>
        <v>11</v>
      </c>
      <c r="GL19" s="696">
        <f t="shared" si="129"/>
        <v>72.727272727272734</v>
      </c>
      <c r="GM19" s="696">
        <v>0</v>
      </c>
      <c r="GN19" s="696">
        <f t="shared" si="130"/>
        <v>72.727272727272734</v>
      </c>
      <c r="GO19" s="695">
        <v>11</v>
      </c>
      <c r="GP19" s="733">
        <v>0</v>
      </c>
      <c r="GQ19" s="733">
        <f t="shared" ref="GQ19:GQ21" si="152">SUM(GO19:GP19)</f>
        <v>11</v>
      </c>
      <c r="GR19" s="733">
        <v>4</v>
      </c>
      <c r="GS19" s="733">
        <v>0</v>
      </c>
      <c r="GT19" s="733">
        <f t="shared" ref="GT19:GT21" si="153">SUM(GR19:GS19)</f>
        <v>4</v>
      </c>
      <c r="GU19" s="733">
        <v>1</v>
      </c>
      <c r="GV19" s="733">
        <v>0</v>
      </c>
      <c r="GW19" s="733">
        <f t="shared" ref="GW19:GW21" si="154">SUM(GU19:GV19)</f>
        <v>1</v>
      </c>
      <c r="GX19" s="733">
        <v>13</v>
      </c>
      <c r="GY19" s="733">
        <v>0</v>
      </c>
      <c r="GZ19" s="733">
        <f t="shared" ref="GZ19:GZ21" si="155">SUM(GX19:GY19)</f>
        <v>13</v>
      </c>
      <c r="HA19" s="734">
        <f t="shared" ref="HA19:HA21" si="156">GU19/GX19*100</f>
        <v>7.6923076923076925</v>
      </c>
      <c r="HB19" s="734">
        <v>0</v>
      </c>
      <c r="HC19" s="734">
        <f t="shared" ref="HC19:HC21" si="157">GW19/GZ19*100</f>
        <v>7.6923076923076925</v>
      </c>
    </row>
    <row r="20" spans="1:211" s="65" customFormat="1" ht="9.9499999999999993" hidden="1" customHeight="1" x14ac:dyDescent="0.2">
      <c r="A20" s="660" t="s">
        <v>264</v>
      </c>
      <c r="B20" s="1024">
        <v>0</v>
      </c>
      <c r="C20" s="1024">
        <v>0</v>
      </c>
      <c r="D20" s="1024">
        <f t="shared" si="94"/>
        <v>0</v>
      </c>
      <c r="E20" s="1024">
        <v>0</v>
      </c>
      <c r="F20" s="1024">
        <v>0</v>
      </c>
      <c r="G20" s="1024">
        <f t="shared" si="95"/>
        <v>0</v>
      </c>
      <c r="H20" s="1026">
        <v>0</v>
      </c>
      <c r="I20" s="1024">
        <v>0</v>
      </c>
      <c r="J20" s="1024">
        <f t="shared" si="77"/>
        <v>0</v>
      </c>
      <c r="K20" s="1024">
        <v>0</v>
      </c>
      <c r="L20" s="1024">
        <v>0</v>
      </c>
      <c r="M20" s="1024">
        <f t="shared" si="96"/>
        <v>0</v>
      </c>
      <c r="N20" s="1024">
        <v>0</v>
      </c>
      <c r="O20" s="1024">
        <v>0</v>
      </c>
      <c r="P20" s="1024">
        <f t="shared" si="97"/>
        <v>0</v>
      </c>
      <c r="Q20" s="1026">
        <v>0</v>
      </c>
      <c r="R20" s="1024">
        <v>0</v>
      </c>
      <c r="S20" s="1024">
        <f t="shared" si="78"/>
        <v>0</v>
      </c>
      <c r="T20" s="1025">
        <v>0</v>
      </c>
      <c r="U20" s="1025">
        <v>0</v>
      </c>
      <c r="V20" s="1025">
        <f t="shared" si="98"/>
        <v>0</v>
      </c>
      <c r="W20" s="1025">
        <v>0</v>
      </c>
      <c r="X20" s="1025">
        <v>0</v>
      </c>
      <c r="Y20" s="1025">
        <f t="shared" si="99"/>
        <v>0</v>
      </c>
      <c r="Z20" s="1025">
        <v>0</v>
      </c>
      <c r="AA20" s="1025">
        <v>0</v>
      </c>
      <c r="AB20" s="1025">
        <f t="shared" si="79"/>
        <v>0</v>
      </c>
      <c r="AC20" s="1024">
        <f t="shared" si="100"/>
        <v>0</v>
      </c>
      <c r="AD20" s="1024">
        <f t="shared" si="100"/>
        <v>0</v>
      </c>
      <c r="AE20" s="1025">
        <f t="shared" si="80"/>
        <v>0</v>
      </c>
      <c r="AF20" s="864" t="e">
        <f t="shared" si="101"/>
        <v>#DIV/0!</v>
      </c>
      <c r="AG20" s="864" t="e">
        <f t="shared" si="101"/>
        <v>#DIV/0!</v>
      </c>
      <c r="AH20" s="864" t="e">
        <f t="shared" si="101"/>
        <v>#DIV/0!</v>
      </c>
      <c r="AI20" s="864" t="e">
        <f t="shared" si="136"/>
        <v>#DIV/0!</v>
      </c>
      <c r="AJ20" s="864" t="e">
        <f t="shared" si="136"/>
        <v>#DIV/0!</v>
      </c>
      <c r="AK20" s="864" t="e">
        <f t="shared" si="136"/>
        <v>#DIV/0!</v>
      </c>
      <c r="AL20" s="864" t="e">
        <f t="shared" si="28"/>
        <v>#DIV/0!</v>
      </c>
      <c r="AM20" s="864" t="e">
        <f t="shared" si="28"/>
        <v>#DIV/0!</v>
      </c>
      <c r="AN20" s="864" t="e">
        <f t="shared" si="28"/>
        <v>#DIV/0!</v>
      </c>
      <c r="AO20" s="864" t="e">
        <f t="shared" si="29"/>
        <v>#DIV/0!</v>
      </c>
      <c r="AP20" s="864" t="e">
        <f t="shared" si="4"/>
        <v>#DIV/0!</v>
      </c>
      <c r="AQ20" s="864" t="e">
        <f t="shared" si="4"/>
        <v>#DIV/0!</v>
      </c>
      <c r="AR20" s="864" t="e">
        <f t="shared" si="15"/>
        <v>#DIV/0!</v>
      </c>
      <c r="AS20" s="864" t="e">
        <f t="shared" si="5"/>
        <v>#DIV/0!</v>
      </c>
      <c r="AT20" s="864" t="e">
        <f t="shared" si="5"/>
        <v>#DIV/0!</v>
      </c>
      <c r="AU20" s="864" t="e">
        <f t="shared" si="16"/>
        <v>#DIV/0!</v>
      </c>
      <c r="AV20" s="864" t="e">
        <f t="shared" si="6"/>
        <v>#DIV/0!</v>
      </c>
      <c r="AW20" s="864" t="e">
        <f t="shared" si="6"/>
        <v>#DIV/0!</v>
      </c>
      <c r="AX20" s="1025">
        <v>0</v>
      </c>
      <c r="AY20" s="1025">
        <v>0</v>
      </c>
      <c r="AZ20" s="1025">
        <f t="shared" si="149"/>
        <v>0</v>
      </c>
      <c r="BA20" s="1025">
        <v>0</v>
      </c>
      <c r="BB20" s="1025">
        <v>0</v>
      </c>
      <c r="BC20" s="1025">
        <f t="shared" si="137"/>
        <v>0</v>
      </c>
      <c r="BD20" s="1025">
        <v>0</v>
      </c>
      <c r="BE20" s="1025">
        <v>0</v>
      </c>
      <c r="BF20" s="1025">
        <f t="shared" si="82"/>
        <v>0</v>
      </c>
      <c r="BG20" s="1025">
        <v>0</v>
      </c>
      <c r="BH20" s="1025">
        <v>0</v>
      </c>
      <c r="BI20" s="1025">
        <f t="shared" si="102"/>
        <v>0</v>
      </c>
      <c r="BJ20" s="1025">
        <v>0</v>
      </c>
      <c r="BK20" s="1025">
        <v>0</v>
      </c>
      <c r="BL20" s="1025">
        <f t="shared" si="103"/>
        <v>0</v>
      </c>
      <c r="BM20" s="1025">
        <v>0</v>
      </c>
      <c r="BN20" s="1025">
        <v>0</v>
      </c>
      <c r="BO20" s="1025">
        <f t="shared" si="83"/>
        <v>0</v>
      </c>
      <c r="BP20" s="1025">
        <v>0</v>
      </c>
      <c r="BQ20" s="1025">
        <v>0</v>
      </c>
      <c r="BR20" s="1025">
        <f t="shared" si="104"/>
        <v>0</v>
      </c>
      <c r="BS20" s="1025">
        <v>0</v>
      </c>
      <c r="BT20" s="1025">
        <v>0</v>
      </c>
      <c r="BU20" s="1025">
        <f t="shared" si="105"/>
        <v>0</v>
      </c>
      <c r="BV20" s="1025">
        <v>0</v>
      </c>
      <c r="BW20" s="1025">
        <v>0</v>
      </c>
      <c r="BX20" s="1025">
        <f t="shared" si="84"/>
        <v>0</v>
      </c>
      <c r="BY20" s="1024">
        <f t="shared" si="106"/>
        <v>0</v>
      </c>
      <c r="BZ20" s="1024">
        <f t="shared" si="106"/>
        <v>0</v>
      </c>
      <c r="CA20" s="1025">
        <f t="shared" si="85"/>
        <v>0</v>
      </c>
      <c r="CB20" s="864" t="e">
        <f t="shared" si="107"/>
        <v>#DIV/0!</v>
      </c>
      <c r="CC20" s="864" t="e">
        <f t="shared" si="107"/>
        <v>#DIV/0!</v>
      </c>
      <c r="CD20" s="864" t="e">
        <f t="shared" si="107"/>
        <v>#DIV/0!</v>
      </c>
      <c r="CE20" s="864" t="e">
        <f t="shared" si="150"/>
        <v>#DIV/0!</v>
      </c>
      <c r="CF20" s="864" t="e">
        <f t="shared" si="138"/>
        <v>#DIV/0!</v>
      </c>
      <c r="CG20" s="864" t="e">
        <f t="shared" si="138"/>
        <v>#DIV/0!</v>
      </c>
      <c r="CH20" s="864" t="e">
        <f t="shared" si="33"/>
        <v>#DIV/0!</v>
      </c>
      <c r="CI20" s="864" t="e">
        <f t="shared" si="33"/>
        <v>#DIV/0!</v>
      </c>
      <c r="CJ20" s="864" t="e">
        <f t="shared" si="33"/>
        <v>#DIV/0!</v>
      </c>
      <c r="CK20" s="864" t="e">
        <f t="shared" si="34"/>
        <v>#DIV/0!</v>
      </c>
      <c r="CL20" s="864" t="e">
        <f t="shared" si="11"/>
        <v>#DIV/0!</v>
      </c>
      <c r="CM20" s="864" t="e">
        <f t="shared" si="11"/>
        <v>#DIV/0!</v>
      </c>
      <c r="CN20" s="864" t="e">
        <f t="shared" si="18"/>
        <v>#DIV/0!</v>
      </c>
      <c r="CO20" s="864" t="e">
        <f t="shared" si="12"/>
        <v>#DIV/0!</v>
      </c>
      <c r="CP20" s="864" t="e">
        <f t="shared" si="12"/>
        <v>#DIV/0!</v>
      </c>
      <c r="CQ20" s="864" t="e">
        <f t="shared" si="19"/>
        <v>#DIV/0!</v>
      </c>
      <c r="CR20" s="864" t="e">
        <f t="shared" si="13"/>
        <v>#DIV/0!</v>
      </c>
      <c r="CS20" s="864" t="e">
        <f t="shared" si="13"/>
        <v>#DIV/0!</v>
      </c>
      <c r="CT20" s="959"/>
      <c r="CU20" s="710"/>
      <c r="CV20" s="711"/>
      <c r="CW20" s="712"/>
      <c r="CX20" s="710"/>
      <c r="CY20" s="711"/>
      <c r="CZ20" s="709"/>
      <c r="DA20" s="710"/>
      <c r="DB20" s="711"/>
      <c r="DC20" s="712"/>
      <c r="DD20" s="713"/>
      <c r="DE20" s="714"/>
      <c r="DF20" s="715"/>
      <c r="DG20" s="716"/>
      <c r="DH20" s="717"/>
      <c r="DI20" s="715"/>
      <c r="DJ20" s="716"/>
      <c r="DK20" s="717"/>
      <c r="DL20" s="718"/>
      <c r="DM20" s="992"/>
      <c r="DN20" s="719"/>
      <c r="DO20" s="718"/>
      <c r="DP20" s="992"/>
      <c r="DQ20" s="719"/>
      <c r="DR20" s="720"/>
      <c r="DS20" s="992"/>
      <c r="DT20" s="719"/>
      <c r="DU20" s="720"/>
      <c r="DV20" s="992"/>
      <c r="DW20" s="719"/>
      <c r="DX20" s="721"/>
      <c r="DY20" s="489"/>
      <c r="DZ20" s="722"/>
      <c r="EA20" s="735"/>
      <c r="EB20" s="736"/>
      <c r="EC20" s="737"/>
      <c r="ED20" s="738"/>
      <c r="EE20" s="739"/>
      <c r="EF20" s="739"/>
      <c r="EG20" s="739"/>
      <c r="EH20" s="740"/>
      <c r="EI20" s="740"/>
      <c r="EJ20" s="741"/>
      <c r="EK20" s="741"/>
      <c r="EL20" s="741"/>
      <c r="EM20" s="742"/>
      <c r="EN20" s="743"/>
      <c r="EO20" s="743"/>
      <c r="EP20" s="743"/>
      <c r="EQ20" s="743"/>
      <c r="ER20" s="743"/>
      <c r="ES20" s="743"/>
      <c r="ET20" s="744"/>
      <c r="EU20" s="744"/>
      <c r="EV20" s="695">
        <v>1</v>
      </c>
      <c r="EW20" s="695">
        <v>0</v>
      </c>
      <c r="EX20" s="695">
        <f t="shared" si="122"/>
        <v>1</v>
      </c>
      <c r="EY20" s="695">
        <v>1</v>
      </c>
      <c r="EZ20" s="695">
        <v>0</v>
      </c>
      <c r="FA20" s="695">
        <f t="shared" si="88"/>
        <v>1</v>
      </c>
      <c r="FB20" s="695">
        <v>2</v>
      </c>
      <c r="FC20" s="695">
        <v>0</v>
      </c>
      <c r="FD20" s="695">
        <f t="shared" si="89"/>
        <v>2</v>
      </c>
      <c r="FE20" s="695">
        <v>0</v>
      </c>
      <c r="FF20" s="695">
        <v>0</v>
      </c>
      <c r="FG20" s="695">
        <f t="shared" si="90"/>
        <v>0</v>
      </c>
      <c r="FH20" s="696">
        <v>0</v>
      </c>
      <c r="FI20" s="696">
        <v>0</v>
      </c>
      <c r="FJ20" s="696">
        <v>0</v>
      </c>
      <c r="FK20" s="726">
        <v>3</v>
      </c>
      <c r="FL20" s="344">
        <v>0</v>
      </c>
      <c r="FM20" s="344">
        <v>3</v>
      </c>
      <c r="FN20" s="344">
        <v>3</v>
      </c>
      <c r="FO20" s="344">
        <v>0</v>
      </c>
      <c r="FP20" s="344">
        <v>3</v>
      </c>
      <c r="FQ20" s="344">
        <v>2</v>
      </c>
      <c r="FR20" s="344">
        <v>0</v>
      </c>
      <c r="FS20" s="344">
        <v>2</v>
      </c>
      <c r="FT20" s="344">
        <v>4</v>
      </c>
      <c r="FU20" s="344">
        <v>0</v>
      </c>
      <c r="FV20" s="344">
        <f t="shared" si="125"/>
        <v>4</v>
      </c>
      <c r="FW20" s="665">
        <f t="shared" si="126"/>
        <v>50</v>
      </c>
      <c r="FX20" s="665">
        <v>0</v>
      </c>
      <c r="FY20" s="665">
        <f t="shared" si="127"/>
        <v>50</v>
      </c>
      <c r="FZ20" s="727">
        <v>4</v>
      </c>
      <c r="GA20" s="727">
        <v>0</v>
      </c>
      <c r="GB20" s="727">
        <f t="shared" si="128"/>
        <v>4</v>
      </c>
      <c r="GC20" s="727">
        <v>2</v>
      </c>
      <c r="GD20" s="727">
        <v>0</v>
      </c>
      <c r="GE20" s="727">
        <f t="shared" si="91"/>
        <v>2</v>
      </c>
      <c r="GF20" s="727">
        <v>1</v>
      </c>
      <c r="GG20" s="727">
        <v>0</v>
      </c>
      <c r="GH20" s="727">
        <f t="shared" si="92"/>
        <v>1</v>
      </c>
      <c r="GI20" s="727">
        <v>2</v>
      </c>
      <c r="GJ20" s="727">
        <v>0</v>
      </c>
      <c r="GK20" s="727">
        <f t="shared" si="93"/>
        <v>2</v>
      </c>
      <c r="GL20" s="729">
        <f t="shared" si="129"/>
        <v>50</v>
      </c>
      <c r="GM20" s="729">
        <v>0</v>
      </c>
      <c r="GN20" s="729">
        <f t="shared" si="130"/>
        <v>50</v>
      </c>
      <c r="GO20" s="727">
        <v>2</v>
      </c>
      <c r="GP20" s="730">
        <v>0</v>
      </c>
      <c r="GQ20" s="730">
        <f t="shared" si="152"/>
        <v>2</v>
      </c>
      <c r="GR20" s="730">
        <v>1</v>
      </c>
      <c r="GS20" s="730">
        <v>0</v>
      </c>
      <c r="GT20" s="730">
        <f t="shared" si="153"/>
        <v>1</v>
      </c>
      <c r="GU20" s="730">
        <v>1</v>
      </c>
      <c r="GV20" s="730">
        <v>0</v>
      </c>
      <c r="GW20" s="730">
        <f t="shared" si="154"/>
        <v>1</v>
      </c>
      <c r="GX20" s="730">
        <v>7</v>
      </c>
      <c r="GY20" s="730">
        <v>0</v>
      </c>
      <c r="GZ20" s="730">
        <f t="shared" si="155"/>
        <v>7</v>
      </c>
      <c r="HA20" s="731">
        <f t="shared" si="156"/>
        <v>14.285714285714285</v>
      </c>
      <c r="HB20" s="731">
        <v>0</v>
      </c>
      <c r="HC20" s="731">
        <f t="shared" si="157"/>
        <v>14.285714285714285</v>
      </c>
    </row>
    <row r="21" spans="1:211" s="65" customFormat="1" ht="9.9499999999999993" hidden="1" customHeight="1" x14ac:dyDescent="0.2">
      <c r="A21" s="87" t="s">
        <v>112</v>
      </c>
      <c r="B21" s="1024">
        <f>5+1</f>
        <v>6</v>
      </c>
      <c r="C21" s="1024">
        <v>0</v>
      </c>
      <c r="D21" s="1024">
        <f t="shared" si="94"/>
        <v>6</v>
      </c>
      <c r="E21" s="1024">
        <f>3+1</f>
        <v>4</v>
      </c>
      <c r="F21" s="1024">
        <v>0</v>
      </c>
      <c r="G21" s="1024">
        <f t="shared" si="95"/>
        <v>4</v>
      </c>
      <c r="H21" s="1026">
        <v>0</v>
      </c>
      <c r="I21" s="1024">
        <v>0</v>
      </c>
      <c r="J21" s="1024">
        <f t="shared" si="77"/>
        <v>0</v>
      </c>
      <c r="K21" s="1024">
        <v>1</v>
      </c>
      <c r="L21" s="1024">
        <v>0</v>
      </c>
      <c r="M21" s="1024">
        <f t="shared" si="96"/>
        <v>1</v>
      </c>
      <c r="N21" s="1024">
        <v>1</v>
      </c>
      <c r="O21" s="1024">
        <v>0</v>
      </c>
      <c r="P21" s="1024">
        <f t="shared" si="97"/>
        <v>1</v>
      </c>
      <c r="Q21" s="1026">
        <v>0</v>
      </c>
      <c r="R21" s="1024">
        <v>0</v>
      </c>
      <c r="S21" s="1024">
        <f t="shared" si="78"/>
        <v>0</v>
      </c>
      <c r="T21" s="1025">
        <v>1</v>
      </c>
      <c r="U21" s="1025">
        <v>0</v>
      </c>
      <c r="V21" s="1025">
        <f t="shared" si="98"/>
        <v>1</v>
      </c>
      <c r="W21" s="1025">
        <f>0+1</f>
        <v>1</v>
      </c>
      <c r="X21" s="1025">
        <v>0</v>
      </c>
      <c r="Y21" s="1025">
        <f t="shared" si="99"/>
        <v>1</v>
      </c>
      <c r="Z21" s="1025">
        <v>0</v>
      </c>
      <c r="AA21" s="1025">
        <v>0</v>
      </c>
      <c r="AB21" s="1025">
        <f t="shared" si="79"/>
        <v>0</v>
      </c>
      <c r="AC21" s="1024">
        <f t="shared" si="100"/>
        <v>0</v>
      </c>
      <c r="AD21" s="1024">
        <f t="shared" si="100"/>
        <v>0</v>
      </c>
      <c r="AE21" s="1025">
        <f t="shared" si="80"/>
        <v>0</v>
      </c>
      <c r="AF21" s="864" t="e">
        <f t="shared" si="101"/>
        <v>#DIV/0!</v>
      </c>
      <c r="AG21" s="864" t="e">
        <f t="shared" si="101"/>
        <v>#DIV/0!</v>
      </c>
      <c r="AH21" s="864" t="e">
        <f t="shared" si="101"/>
        <v>#DIV/0!</v>
      </c>
      <c r="AI21" s="864">
        <f t="shared" si="136"/>
        <v>0</v>
      </c>
      <c r="AJ21" s="864" t="e">
        <f t="shared" si="136"/>
        <v>#DIV/0!</v>
      </c>
      <c r="AK21" s="864">
        <f t="shared" si="136"/>
        <v>0</v>
      </c>
      <c r="AL21" s="864" t="e">
        <f t="shared" si="28"/>
        <v>#DIV/0!</v>
      </c>
      <c r="AM21" s="864" t="e">
        <f t="shared" si="28"/>
        <v>#DIV/0!</v>
      </c>
      <c r="AN21" s="864" t="e">
        <f t="shared" si="28"/>
        <v>#DIV/0!</v>
      </c>
      <c r="AO21" s="864">
        <f t="shared" si="29"/>
        <v>0</v>
      </c>
      <c r="AP21" s="864" t="e">
        <f t="shared" si="4"/>
        <v>#DIV/0!</v>
      </c>
      <c r="AQ21" s="864">
        <f t="shared" si="4"/>
        <v>0</v>
      </c>
      <c r="AR21" s="864" t="e">
        <f t="shared" si="15"/>
        <v>#DIV/0!</v>
      </c>
      <c r="AS21" s="864" t="e">
        <f t="shared" si="5"/>
        <v>#DIV/0!</v>
      </c>
      <c r="AT21" s="864" t="e">
        <f t="shared" si="5"/>
        <v>#DIV/0!</v>
      </c>
      <c r="AU21" s="864">
        <f t="shared" si="16"/>
        <v>0</v>
      </c>
      <c r="AV21" s="864" t="e">
        <f t="shared" si="6"/>
        <v>#DIV/0!</v>
      </c>
      <c r="AW21" s="864">
        <f t="shared" si="6"/>
        <v>0</v>
      </c>
      <c r="AX21" s="1025">
        <v>7</v>
      </c>
      <c r="AY21" s="1025">
        <v>0</v>
      </c>
      <c r="AZ21" s="1025">
        <f t="shared" si="149"/>
        <v>7</v>
      </c>
      <c r="BA21" s="1025">
        <v>3</v>
      </c>
      <c r="BB21" s="1025">
        <v>0</v>
      </c>
      <c r="BC21" s="1025">
        <f t="shared" si="137"/>
        <v>3</v>
      </c>
      <c r="BD21" s="1025">
        <v>0</v>
      </c>
      <c r="BE21" s="1025">
        <v>0</v>
      </c>
      <c r="BF21" s="1025">
        <f t="shared" si="82"/>
        <v>0</v>
      </c>
      <c r="BG21" s="1025">
        <v>4</v>
      </c>
      <c r="BH21" s="1025">
        <v>0</v>
      </c>
      <c r="BI21" s="1025">
        <f t="shared" si="102"/>
        <v>4</v>
      </c>
      <c r="BJ21" s="1025">
        <v>3</v>
      </c>
      <c r="BK21" s="1025">
        <v>0</v>
      </c>
      <c r="BL21" s="1025">
        <f t="shared" si="103"/>
        <v>3</v>
      </c>
      <c r="BM21" s="1025">
        <v>0</v>
      </c>
      <c r="BN21" s="1025">
        <v>0</v>
      </c>
      <c r="BO21" s="1025">
        <f t="shared" si="83"/>
        <v>0</v>
      </c>
      <c r="BP21" s="1025">
        <f>1+1</f>
        <v>2</v>
      </c>
      <c r="BQ21" s="1025">
        <v>0</v>
      </c>
      <c r="BR21" s="1025">
        <f t="shared" si="104"/>
        <v>2</v>
      </c>
      <c r="BS21" s="1025">
        <f>1+1</f>
        <v>2</v>
      </c>
      <c r="BT21" s="1025">
        <v>0</v>
      </c>
      <c r="BU21" s="1025">
        <f t="shared" si="105"/>
        <v>2</v>
      </c>
      <c r="BV21" s="1025">
        <v>0</v>
      </c>
      <c r="BW21" s="1025">
        <v>0</v>
      </c>
      <c r="BX21" s="1025">
        <f t="shared" si="84"/>
        <v>0</v>
      </c>
      <c r="BY21" s="1024">
        <f t="shared" si="106"/>
        <v>0</v>
      </c>
      <c r="BZ21" s="1024">
        <f t="shared" si="106"/>
        <v>0</v>
      </c>
      <c r="CA21" s="1025">
        <f t="shared" si="85"/>
        <v>0</v>
      </c>
      <c r="CB21" s="864" t="e">
        <f t="shared" si="107"/>
        <v>#DIV/0!</v>
      </c>
      <c r="CC21" s="864" t="e">
        <f t="shared" si="107"/>
        <v>#DIV/0!</v>
      </c>
      <c r="CD21" s="864" t="e">
        <f t="shared" si="107"/>
        <v>#DIV/0!</v>
      </c>
      <c r="CE21" s="864">
        <f t="shared" si="150"/>
        <v>0</v>
      </c>
      <c r="CF21" s="864" t="e">
        <f t="shared" si="138"/>
        <v>#DIV/0!</v>
      </c>
      <c r="CG21" s="864">
        <f t="shared" si="138"/>
        <v>0</v>
      </c>
      <c r="CH21" s="864" t="e">
        <f t="shared" si="33"/>
        <v>#DIV/0!</v>
      </c>
      <c r="CI21" s="864" t="e">
        <f t="shared" si="33"/>
        <v>#DIV/0!</v>
      </c>
      <c r="CJ21" s="864" t="e">
        <f t="shared" si="33"/>
        <v>#DIV/0!</v>
      </c>
      <c r="CK21" s="864">
        <f t="shared" si="34"/>
        <v>0</v>
      </c>
      <c r="CL21" s="864" t="e">
        <f t="shared" si="11"/>
        <v>#DIV/0!</v>
      </c>
      <c r="CM21" s="864">
        <f t="shared" si="11"/>
        <v>0</v>
      </c>
      <c r="CN21" s="864" t="e">
        <f t="shared" si="18"/>
        <v>#DIV/0!</v>
      </c>
      <c r="CO21" s="864" t="e">
        <f t="shared" si="12"/>
        <v>#DIV/0!</v>
      </c>
      <c r="CP21" s="864" t="e">
        <f t="shared" si="12"/>
        <v>#DIV/0!</v>
      </c>
      <c r="CQ21" s="864">
        <f t="shared" si="19"/>
        <v>0</v>
      </c>
      <c r="CR21" s="864" t="e">
        <f t="shared" si="13"/>
        <v>#DIV/0!</v>
      </c>
      <c r="CS21" s="864">
        <f t="shared" si="13"/>
        <v>0</v>
      </c>
      <c r="CT21" s="960">
        <v>4</v>
      </c>
      <c r="CU21" s="90">
        <v>0</v>
      </c>
      <c r="CV21" s="687">
        <f t="shared" si="139"/>
        <v>4</v>
      </c>
      <c r="CW21" s="353">
        <v>1</v>
      </c>
      <c r="CX21" s="90">
        <v>0</v>
      </c>
      <c r="CY21" s="687">
        <f t="shared" si="140"/>
        <v>1</v>
      </c>
      <c r="CZ21" s="354">
        <v>1</v>
      </c>
      <c r="DA21" s="90">
        <v>0</v>
      </c>
      <c r="DB21" s="687">
        <f t="shared" si="141"/>
        <v>1</v>
      </c>
      <c r="DC21" s="353">
        <v>5</v>
      </c>
      <c r="DD21" s="91">
        <v>0</v>
      </c>
      <c r="DE21" s="688">
        <f t="shared" si="142"/>
        <v>5</v>
      </c>
      <c r="DF21" s="364">
        <f t="shared" ref="DF21" si="158">CZ21/DC21*100</f>
        <v>20</v>
      </c>
      <c r="DG21" s="92"/>
      <c r="DH21" s="700">
        <f t="shared" ref="DH21" si="159">DB21/DE21*100</f>
        <v>20</v>
      </c>
      <c r="DI21" s="364">
        <f t="shared" ref="DI21" si="160">CZ21/CW21*100</f>
        <v>100</v>
      </c>
      <c r="DJ21" s="92"/>
      <c r="DK21" s="700">
        <f t="shared" ref="DK21" si="161">DB21/CY21*100</f>
        <v>100</v>
      </c>
      <c r="DL21" s="689">
        <v>2</v>
      </c>
      <c r="DM21" s="356">
        <v>0</v>
      </c>
      <c r="DN21" s="690">
        <f t="shared" ref="DN21:DN27" si="162">DL21+DM21</f>
        <v>2</v>
      </c>
      <c r="DO21" s="689">
        <v>1</v>
      </c>
      <c r="DP21" s="356">
        <v>0</v>
      </c>
      <c r="DQ21" s="690">
        <f t="shared" ref="DQ21:DQ27" si="163">DO21+DP21</f>
        <v>1</v>
      </c>
      <c r="DR21" s="732">
        <v>1</v>
      </c>
      <c r="DS21" s="356">
        <v>0</v>
      </c>
      <c r="DT21" s="690">
        <f t="shared" ref="DT21:DT27" si="164">DR21+DS21</f>
        <v>1</v>
      </c>
      <c r="DU21" s="732">
        <v>5</v>
      </c>
      <c r="DV21" s="356">
        <v>0</v>
      </c>
      <c r="DW21" s="690">
        <f t="shared" ref="DW21:DW27" si="165">DU21+DV21</f>
        <v>5</v>
      </c>
      <c r="DX21" s="691">
        <f>DR19/DU19*100</f>
        <v>25</v>
      </c>
      <c r="DY21" s="453">
        <v>0</v>
      </c>
      <c r="DZ21" s="692">
        <f>DT19/DW19*100</f>
        <v>25</v>
      </c>
      <c r="EA21" s="693">
        <f t="shared" ref="EA21" si="166">DR21/DO21*100</f>
        <v>100</v>
      </c>
      <c r="EB21" s="453">
        <v>0</v>
      </c>
      <c r="EC21" s="694">
        <f t="shared" ref="EC21:EC23" si="167">DT21/DQ21*100</f>
        <v>100</v>
      </c>
      <c r="ED21" s="343">
        <v>4</v>
      </c>
      <c r="EE21" s="344">
        <v>0</v>
      </c>
      <c r="EF21" s="344">
        <f t="shared" si="87"/>
        <v>4</v>
      </c>
      <c r="EG21" s="344">
        <v>4</v>
      </c>
      <c r="EH21" s="695">
        <v>0</v>
      </c>
      <c r="EI21" s="344">
        <f t="shared" si="118"/>
        <v>4</v>
      </c>
      <c r="EJ21" s="344">
        <v>4</v>
      </c>
      <c r="EK21" s="344">
        <v>0</v>
      </c>
      <c r="EL21" s="347">
        <f t="shared" si="145"/>
        <v>4</v>
      </c>
      <c r="EM21" s="344">
        <v>5</v>
      </c>
      <c r="EN21" s="347">
        <v>0</v>
      </c>
      <c r="EO21" s="347">
        <f t="shared" si="119"/>
        <v>5</v>
      </c>
      <c r="EP21" s="665">
        <f t="shared" si="120"/>
        <v>80</v>
      </c>
      <c r="EQ21" s="665">
        <v>0</v>
      </c>
      <c r="ER21" s="665">
        <f t="shared" si="41"/>
        <v>80</v>
      </c>
      <c r="ES21" s="665">
        <v>100</v>
      </c>
      <c r="ET21" s="665">
        <v>0</v>
      </c>
      <c r="EU21" s="665">
        <v>100</v>
      </c>
      <c r="EV21" s="695">
        <v>9</v>
      </c>
      <c r="EW21" s="695">
        <v>0</v>
      </c>
      <c r="EX21" s="695">
        <f t="shared" si="122"/>
        <v>9</v>
      </c>
      <c r="EY21" s="695">
        <v>8</v>
      </c>
      <c r="EZ21" s="695">
        <v>0</v>
      </c>
      <c r="FA21" s="695">
        <f t="shared" si="88"/>
        <v>8</v>
      </c>
      <c r="FB21" s="695">
        <v>7</v>
      </c>
      <c r="FC21" s="695">
        <v>0</v>
      </c>
      <c r="FD21" s="695">
        <f t="shared" si="89"/>
        <v>7</v>
      </c>
      <c r="FE21" s="695">
        <v>11</v>
      </c>
      <c r="FF21" s="695">
        <v>0</v>
      </c>
      <c r="FG21" s="695">
        <f t="shared" si="90"/>
        <v>11</v>
      </c>
      <c r="FH21" s="696">
        <f t="shared" si="123"/>
        <v>63.636363636363633</v>
      </c>
      <c r="FI21" s="696">
        <v>0</v>
      </c>
      <c r="FJ21" s="696">
        <f t="shared" si="124"/>
        <v>63.636363636363633</v>
      </c>
      <c r="FK21" s="344">
        <v>12</v>
      </c>
      <c r="FL21" s="344">
        <v>0</v>
      </c>
      <c r="FM21" s="344">
        <v>12</v>
      </c>
      <c r="FN21" s="344">
        <v>8</v>
      </c>
      <c r="FO21" s="344">
        <v>0</v>
      </c>
      <c r="FP21" s="344">
        <v>8</v>
      </c>
      <c r="FQ21" s="344">
        <v>7</v>
      </c>
      <c r="FR21" s="344">
        <v>0</v>
      </c>
      <c r="FS21" s="344">
        <v>7</v>
      </c>
      <c r="FT21" s="344">
        <v>13</v>
      </c>
      <c r="FU21" s="344">
        <v>0</v>
      </c>
      <c r="FV21" s="344">
        <f>SUM(FT21:FU21)</f>
        <v>13</v>
      </c>
      <c r="FW21" s="665">
        <f t="shared" si="126"/>
        <v>53.846153846153847</v>
      </c>
      <c r="FX21" s="665">
        <v>0</v>
      </c>
      <c r="FY21" s="665">
        <f t="shared" si="127"/>
        <v>53.846153846153847</v>
      </c>
      <c r="FZ21" s="695">
        <v>16</v>
      </c>
      <c r="GA21" s="695">
        <v>0</v>
      </c>
      <c r="GB21" s="695">
        <f t="shared" si="128"/>
        <v>16</v>
      </c>
      <c r="GC21" s="695">
        <v>7</v>
      </c>
      <c r="GD21" s="695">
        <v>0</v>
      </c>
      <c r="GE21" s="695">
        <f t="shared" si="91"/>
        <v>7</v>
      </c>
      <c r="GF21" s="695">
        <v>6</v>
      </c>
      <c r="GG21" s="695">
        <v>0</v>
      </c>
      <c r="GH21" s="695">
        <f t="shared" si="92"/>
        <v>6</v>
      </c>
      <c r="GI21" s="695">
        <v>15</v>
      </c>
      <c r="GJ21" s="695">
        <v>0</v>
      </c>
      <c r="GK21" s="695">
        <f t="shared" si="93"/>
        <v>15</v>
      </c>
      <c r="GL21" s="696">
        <f t="shared" si="129"/>
        <v>40</v>
      </c>
      <c r="GM21" s="696">
        <v>0</v>
      </c>
      <c r="GN21" s="696">
        <f t="shared" si="130"/>
        <v>40</v>
      </c>
      <c r="GO21" s="695">
        <v>18</v>
      </c>
      <c r="GP21" s="733">
        <v>0</v>
      </c>
      <c r="GQ21" s="733">
        <f t="shared" si="152"/>
        <v>18</v>
      </c>
      <c r="GR21" s="733">
        <v>10</v>
      </c>
      <c r="GS21" s="733">
        <v>0</v>
      </c>
      <c r="GT21" s="733">
        <f t="shared" si="153"/>
        <v>10</v>
      </c>
      <c r="GU21" s="733">
        <v>8</v>
      </c>
      <c r="GV21" s="733">
        <v>0</v>
      </c>
      <c r="GW21" s="733">
        <f t="shared" si="154"/>
        <v>8</v>
      </c>
      <c r="GX21" s="733">
        <v>19</v>
      </c>
      <c r="GY21" s="733">
        <v>0</v>
      </c>
      <c r="GZ21" s="733">
        <f t="shared" si="155"/>
        <v>19</v>
      </c>
      <c r="HA21" s="734">
        <f t="shared" si="156"/>
        <v>42.105263157894733</v>
      </c>
      <c r="HB21" s="734">
        <v>0</v>
      </c>
      <c r="HC21" s="734">
        <f t="shared" si="157"/>
        <v>42.105263157894733</v>
      </c>
    </row>
    <row r="22" spans="1:211" ht="9.9499999999999993" hidden="1" customHeight="1" x14ac:dyDescent="0.2">
      <c r="A22" s="934" t="s">
        <v>97</v>
      </c>
      <c r="B22" s="1022">
        <f>SUM(B23:B32)</f>
        <v>10</v>
      </c>
      <c r="C22" s="1022">
        <f>SUM(C23:C32)</f>
        <v>0</v>
      </c>
      <c r="D22" s="1022">
        <f>SUM(D23:D32)</f>
        <v>10</v>
      </c>
      <c r="E22" s="1022">
        <f t="shared" ref="E22:F22" si="168">SUM(E23:E32)</f>
        <v>10</v>
      </c>
      <c r="F22" s="1022">
        <f t="shared" si="168"/>
        <v>0</v>
      </c>
      <c r="G22" s="1022">
        <f>SUM(G23:G32)</f>
        <v>10</v>
      </c>
      <c r="H22" s="1022">
        <f t="shared" ref="H22:I22" si="169">SUM(H23:H32)</f>
        <v>0</v>
      </c>
      <c r="I22" s="1022">
        <f t="shared" si="169"/>
        <v>0</v>
      </c>
      <c r="J22" s="1022">
        <f>SUM(J23:J32)</f>
        <v>0</v>
      </c>
      <c r="K22" s="1022">
        <f t="shared" ref="K22:L22" si="170">SUM(K23:K32)</f>
        <v>5</v>
      </c>
      <c r="L22" s="1022">
        <f t="shared" si="170"/>
        <v>0</v>
      </c>
      <c r="M22" s="1022">
        <f>SUM(M23:M32)</f>
        <v>5</v>
      </c>
      <c r="N22" s="1022">
        <f t="shared" ref="N22:O22" si="171">SUM(N23:N32)</f>
        <v>3</v>
      </c>
      <c r="O22" s="1022">
        <f t="shared" si="171"/>
        <v>0</v>
      </c>
      <c r="P22" s="1022">
        <f>SUM(P23:P32)</f>
        <v>3</v>
      </c>
      <c r="Q22" s="1022">
        <f t="shared" ref="Q22:R22" si="172">SUM(Q23:Q32)</f>
        <v>0</v>
      </c>
      <c r="R22" s="1022">
        <f t="shared" si="172"/>
        <v>0</v>
      </c>
      <c r="S22" s="1022">
        <f>SUM(S23:S32)</f>
        <v>0</v>
      </c>
      <c r="T22" s="1023">
        <f t="shared" ref="T22:U22" si="173">SUM(T23:T32)</f>
        <v>1</v>
      </c>
      <c r="U22" s="1023">
        <f t="shared" si="173"/>
        <v>0</v>
      </c>
      <c r="V22" s="1023">
        <f>SUM(V23:V32)</f>
        <v>1</v>
      </c>
      <c r="W22" s="1023">
        <f t="shared" ref="W22:X22" si="174">SUM(W23:W32)</f>
        <v>1</v>
      </c>
      <c r="X22" s="1023">
        <f t="shared" si="174"/>
        <v>0</v>
      </c>
      <c r="Y22" s="1023">
        <f>SUM(Y23:Y32)</f>
        <v>1</v>
      </c>
      <c r="Z22" s="1023">
        <f t="shared" ref="Z22:AA22" si="175">SUM(Z23:Z32)</f>
        <v>0</v>
      </c>
      <c r="AA22" s="1023">
        <f t="shared" si="175"/>
        <v>0</v>
      </c>
      <c r="AB22" s="1023">
        <f>SUM(AB23:AB32)</f>
        <v>0</v>
      </c>
      <c r="AC22" s="1023">
        <f t="shared" ref="AC22:AD22" si="176">SUM(AC23:AC32)</f>
        <v>0</v>
      </c>
      <c r="AD22" s="1023">
        <f t="shared" si="176"/>
        <v>0</v>
      </c>
      <c r="AE22" s="1023">
        <f>SUM(AE23:AE32)</f>
        <v>0</v>
      </c>
      <c r="AF22" s="936" t="e">
        <f t="shared" si="101"/>
        <v>#DIV/0!</v>
      </c>
      <c r="AG22" s="936" t="e">
        <f t="shared" si="101"/>
        <v>#DIV/0!</v>
      </c>
      <c r="AH22" s="936" t="e">
        <f t="shared" si="101"/>
        <v>#DIV/0!</v>
      </c>
      <c r="AI22" s="936">
        <f>H22/E22</f>
        <v>0</v>
      </c>
      <c r="AJ22" s="936" t="e">
        <f t="shared" si="136"/>
        <v>#DIV/0!</v>
      </c>
      <c r="AK22" s="936">
        <f t="shared" si="136"/>
        <v>0</v>
      </c>
      <c r="AL22" s="936" t="e">
        <f t="shared" si="28"/>
        <v>#DIV/0!</v>
      </c>
      <c r="AM22" s="936" t="e">
        <f t="shared" si="28"/>
        <v>#DIV/0!</v>
      </c>
      <c r="AN22" s="936" t="e">
        <f t="shared" si="28"/>
        <v>#DIV/0!</v>
      </c>
      <c r="AO22" s="936">
        <f t="shared" si="29"/>
        <v>0</v>
      </c>
      <c r="AP22" s="936" t="e">
        <f t="shared" si="4"/>
        <v>#DIV/0!</v>
      </c>
      <c r="AQ22" s="936">
        <f t="shared" si="4"/>
        <v>0</v>
      </c>
      <c r="AR22" s="936" t="e">
        <f t="shared" si="15"/>
        <v>#DIV/0!</v>
      </c>
      <c r="AS22" s="936" t="e">
        <f t="shared" si="5"/>
        <v>#DIV/0!</v>
      </c>
      <c r="AT22" s="936" t="e">
        <f t="shared" si="5"/>
        <v>#DIV/0!</v>
      </c>
      <c r="AU22" s="936">
        <f t="shared" si="16"/>
        <v>0</v>
      </c>
      <c r="AV22" s="936" t="e">
        <f t="shared" si="6"/>
        <v>#DIV/0!</v>
      </c>
      <c r="AW22" s="936">
        <f t="shared" si="6"/>
        <v>0</v>
      </c>
      <c r="AX22" s="1023">
        <f>SUM(AX23:AX32)</f>
        <v>8</v>
      </c>
      <c r="AY22" s="1023">
        <f>SUM(AY23:AY32)</f>
        <v>0</v>
      </c>
      <c r="AZ22" s="1020">
        <f>SUM(AZ23:AZ32)</f>
        <v>8</v>
      </c>
      <c r="BA22" s="1023">
        <f t="shared" ref="BA22:BB22" si="177">SUM(BA23:BA32)</f>
        <v>7</v>
      </c>
      <c r="BB22" s="1023">
        <f t="shared" si="177"/>
        <v>0</v>
      </c>
      <c r="BC22" s="1021">
        <f>SUM(BC23:BC32)</f>
        <v>7</v>
      </c>
      <c r="BD22" s="1023">
        <f t="shared" ref="BD22:BE22" si="178">SUM(BD23:BD32)</f>
        <v>0</v>
      </c>
      <c r="BE22" s="1023">
        <f t="shared" si="178"/>
        <v>0</v>
      </c>
      <c r="BF22" s="1023">
        <f>SUM(BF23:BF32)</f>
        <v>0</v>
      </c>
      <c r="BG22" s="1023">
        <f t="shared" ref="BG22:BH22" si="179">SUM(BG23:BG32)</f>
        <v>6</v>
      </c>
      <c r="BH22" s="1023">
        <f t="shared" si="179"/>
        <v>0</v>
      </c>
      <c r="BI22" s="1020">
        <f>SUM(BI23:BI32)</f>
        <v>6</v>
      </c>
      <c r="BJ22" s="1023">
        <f t="shared" ref="BJ22:BK22" si="180">SUM(BJ23:BJ32)</f>
        <v>7</v>
      </c>
      <c r="BK22" s="1023">
        <f t="shared" si="180"/>
        <v>0</v>
      </c>
      <c r="BL22" s="1021">
        <f>SUM(BL23:BL32)</f>
        <v>7</v>
      </c>
      <c r="BM22" s="1023">
        <f t="shared" ref="BM22:BN22" si="181">SUM(BM23:BM32)</f>
        <v>0</v>
      </c>
      <c r="BN22" s="1023">
        <f t="shared" si="181"/>
        <v>0</v>
      </c>
      <c r="BO22" s="1023">
        <f>SUM(BO23:BO32)</f>
        <v>0</v>
      </c>
      <c r="BP22" s="1023">
        <f t="shared" ref="BP22:BQ22" si="182">SUM(BP23:BP32)</f>
        <v>3</v>
      </c>
      <c r="BQ22" s="1023">
        <f t="shared" si="182"/>
        <v>0</v>
      </c>
      <c r="BR22" s="1020">
        <f>SUM(BR23:BR32)</f>
        <v>3</v>
      </c>
      <c r="BS22" s="1023">
        <f t="shared" ref="BS22:BT22" si="183">SUM(BS23:BS32)</f>
        <v>2</v>
      </c>
      <c r="BT22" s="1023">
        <f t="shared" si="183"/>
        <v>0</v>
      </c>
      <c r="BU22" s="1021">
        <f>SUM(BU23:BU32)</f>
        <v>2</v>
      </c>
      <c r="BV22" s="1023">
        <f t="shared" ref="BV22:BW22" si="184">SUM(BV23:BV32)</f>
        <v>0</v>
      </c>
      <c r="BW22" s="1023">
        <f t="shared" si="184"/>
        <v>0</v>
      </c>
      <c r="BX22" s="1023">
        <f>SUM(BX23:BX32)</f>
        <v>0</v>
      </c>
      <c r="BY22" s="1023">
        <f t="shared" ref="BY22:BZ22" si="185">SUM(BY23:BY32)</f>
        <v>0</v>
      </c>
      <c r="BZ22" s="1023">
        <f t="shared" si="185"/>
        <v>0</v>
      </c>
      <c r="CA22" s="1023">
        <f>SUM(CA23:CA32)</f>
        <v>0</v>
      </c>
      <c r="CB22" s="936" t="e">
        <f t="shared" si="107"/>
        <v>#DIV/0!</v>
      </c>
      <c r="CC22" s="936" t="e">
        <f t="shared" si="107"/>
        <v>#DIV/0!</v>
      </c>
      <c r="CD22" s="936" t="e">
        <f t="shared" si="107"/>
        <v>#DIV/0!</v>
      </c>
      <c r="CE22" s="936">
        <f>BD22/BA22</f>
        <v>0</v>
      </c>
      <c r="CF22" s="936" t="e">
        <f t="shared" si="138"/>
        <v>#DIV/0!</v>
      </c>
      <c r="CG22" s="936">
        <f t="shared" si="138"/>
        <v>0</v>
      </c>
      <c r="CH22" s="936" t="e">
        <f t="shared" si="33"/>
        <v>#DIV/0!</v>
      </c>
      <c r="CI22" s="936" t="e">
        <f t="shared" si="33"/>
        <v>#DIV/0!</v>
      </c>
      <c r="CJ22" s="936" t="e">
        <f t="shared" si="33"/>
        <v>#DIV/0!</v>
      </c>
      <c r="CK22" s="936">
        <f t="shared" si="34"/>
        <v>0</v>
      </c>
      <c r="CL22" s="936" t="e">
        <f t="shared" si="11"/>
        <v>#DIV/0!</v>
      </c>
      <c r="CM22" s="936">
        <f t="shared" si="11"/>
        <v>0</v>
      </c>
      <c r="CN22" s="936" t="e">
        <f t="shared" si="18"/>
        <v>#DIV/0!</v>
      </c>
      <c r="CO22" s="936" t="e">
        <f t="shared" si="12"/>
        <v>#DIV/0!</v>
      </c>
      <c r="CP22" s="936" t="e">
        <f t="shared" si="12"/>
        <v>#DIV/0!</v>
      </c>
      <c r="CQ22" s="936">
        <f t="shared" si="19"/>
        <v>0</v>
      </c>
      <c r="CR22" s="936" t="e">
        <f t="shared" si="13"/>
        <v>#DIV/0!</v>
      </c>
      <c r="CS22" s="936">
        <f t="shared" si="13"/>
        <v>0</v>
      </c>
      <c r="CT22" s="961">
        <f>SUM(CT23:CT32)/2</f>
        <v>8</v>
      </c>
      <c r="CU22" s="746">
        <f t="shared" ref="CU22:CV22" si="186">SUM(CU23:CU32)/2</f>
        <v>0</v>
      </c>
      <c r="CV22" s="747">
        <f t="shared" si="186"/>
        <v>8</v>
      </c>
      <c r="CW22" s="748">
        <f>SUM(CW23:CW32)/2</f>
        <v>5</v>
      </c>
      <c r="CX22" s="746">
        <f t="shared" ref="CX22:CY22" si="187">SUM(CX23:CX32)/2</f>
        <v>0</v>
      </c>
      <c r="CY22" s="747">
        <f t="shared" si="187"/>
        <v>5</v>
      </c>
      <c r="CZ22" s="745">
        <f>SUM(CZ23:CZ32)/2</f>
        <v>3.5</v>
      </c>
      <c r="DA22" s="746">
        <f t="shared" ref="DA22:DB22" si="188">SUM(DA23:DA32)/2</f>
        <v>0</v>
      </c>
      <c r="DB22" s="747">
        <f t="shared" si="188"/>
        <v>3.5</v>
      </c>
      <c r="DC22" s="747">
        <v>11</v>
      </c>
      <c r="DD22" s="749">
        <f t="shared" ref="DD22:DE22" si="189">SUM(DD23:DD32)/2</f>
        <v>0</v>
      </c>
      <c r="DE22" s="750">
        <f t="shared" si="189"/>
        <v>13</v>
      </c>
      <c r="DF22" s="751"/>
      <c r="DG22" s="752"/>
      <c r="DH22" s="753"/>
      <c r="DI22" s="751"/>
      <c r="DJ22" s="752"/>
      <c r="DK22" s="753"/>
      <c r="DL22" s="754">
        <f>SUM(DL23:DL32)/2</f>
        <v>11</v>
      </c>
      <c r="DM22" s="755">
        <f>SUM(DM23:DM32)/2</f>
        <v>0</v>
      </c>
      <c r="DN22" s="756">
        <f t="shared" si="162"/>
        <v>11</v>
      </c>
      <c r="DO22" s="754">
        <f>SUM(DO23:DO32)/2</f>
        <v>12</v>
      </c>
      <c r="DP22" s="755">
        <f>SUM(DP23:DP32)/2</f>
        <v>0</v>
      </c>
      <c r="DQ22" s="756">
        <f t="shared" si="163"/>
        <v>12</v>
      </c>
      <c r="DR22" s="757">
        <f>SUM(DR23:DR32)/2</f>
        <v>9</v>
      </c>
      <c r="DS22" s="755">
        <f>SUM(DS23:DS32)/2</f>
        <v>0</v>
      </c>
      <c r="DT22" s="756">
        <f t="shared" si="164"/>
        <v>9</v>
      </c>
      <c r="DU22" s="757">
        <f>SUM(DU23:DU32)/2</f>
        <v>19</v>
      </c>
      <c r="DV22" s="755">
        <f>SUM(DV23:DV32)/2</f>
        <v>0</v>
      </c>
      <c r="DW22" s="756">
        <f t="shared" si="165"/>
        <v>19</v>
      </c>
      <c r="DX22" s="758">
        <f>DR22/DU22*100</f>
        <v>47.368421052631575</v>
      </c>
      <c r="DY22" s="759"/>
      <c r="DZ22" s="760">
        <f>DT22/DW22*100</f>
        <v>47.368421052631575</v>
      </c>
      <c r="EA22" s="761">
        <f>DR22/DO22*100</f>
        <v>75</v>
      </c>
      <c r="EB22" s="759">
        <v>0</v>
      </c>
      <c r="EC22" s="762">
        <f t="shared" si="167"/>
        <v>75</v>
      </c>
      <c r="ED22" s="763">
        <f>SUM(ED23:ED31)/2</f>
        <v>18</v>
      </c>
      <c r="EE22" s="764">
        <f t="shared" ref="EE22:EF22" si="190">SUM(EE23:EE31)/2</f>
        <v>0</v>
      </c>
      <c r="EF22" s="764">
        <f t="shared" si="190"/>
        <v>18</v>
      </c>
      <c r="EG22" s="764">
        <f>SUM(EG23:EG31)/2</f>
        <v>13</v>
      </c>
      <c r="EH22" s="764">
        <f t="shared" ref="EH22" si="191">SUM(EH23:EH31)/2</f>
        <v>0</v>
      </c>
      <c r="EI22" s="764">
        <f>SUM(EI23:EI31)/2</f>
        <v>13</v>
      </c>
      <c r="EJ22" s="764">
        <f>SUM(EJ23:EJ31)/2</f>
        <v>5.5</v>
      </c>
      <c r="EK22" s="764">
        <f t="shared" ref="EK22" si="192">SUM(EK23:EK31)/2</f>
        <v>0</v>
      </c>
      <c r="EL22" s="764">
        <f>SUM(EL23:EL31)/2</f>
        <v>5.5</v>
      </c>
      <c r="EM22" s="764">
        <f>SUM(EM23:EM31)/2</f>
        <v>9</v>
      </c>
      <c r="EN22" s="764">
        <f t="shared" ref="EN22:EO22" si="193">SUM(EN23:EN31)/2</f>
        <v>0</v>
      </c>
      <c r="EO22" s="764">
        <f t="shared" si="193"/>
        <v>9</v>
      </c>
      <c r="EP22" s="765">
        <f>EJ22/EM22*100</f>
        <v>61.111111111111114</v>
      </c>
      <c r="EQ22" s="765">
        <v>0</v>
      </c>
      <c r="ER22" s="765">
        <f t="shared" si="41"/>
        <v>61.111111111111114</v>
      </c>
      <c r="ES22" s="765">
        <f>EJ22/EG22*100</f>
        <v>42.307692307692307</v>
      </c>
      <c r="ET22" s="765">
        <v>0</v>
      </c>
      <c r="EU22" s="765">
        <f t="shared" ref="EU22" si="194">EL22/EI22*100</f>
        <v>42.307692307692307</v>
      </c>
      <c r="EV22" s="764"/>
      <c r="EW22" s="764"/>
      <c r="EX22" s="764"/>
      <c r="EY22" s="764"/>
      <c r="EZ22" s="764"/>
      <c r="FA22" s="764"/>
      <c r="FB22" s="764"/>
      <c r="FC22" s="764"/>
      <c r="FD22" s="764"/>
      <c r="FE22" s="764"/>
      <c r="FF22" s="764"/>
      <c r="FG22" s="764"/>
      <c r="FH22" s="766"/>
      <c r="FI22" s="766"/>
      <c r="FJ22" s="766"/>
      <c r="FK22" s="766"/>
      <c r="FL22" s="766"/>
      <c r="FM22" s="766"/>
      <c r="FN22" s="766"/>
      <c r="FO22" s="766"/>
      <c r="FP22" s="766"/>
      <c r="FQ22" s="766"/>
      <c r="FR22" s="766"/>
      <c r="FS22" s="766"/>
      <c r="FT22" s="766"/>
      <c r="FU22" s="766"/>
      <c r="FV22" s="766"/>
      <c r="FW22" s="766"/>
      <c r="FX22" s="766"/>
      <c r="FY22" s="766"/>
      <c r="FZ22" s="767"/>
      <c r="GA22" s="767"/>
      <c r="GB22" s="767"/>
      <c r="GC22" s="767"/>
      <c r="GD22" s="767"/>
      <c r="GE22" s="767"/>
      <c r="GF22" s="767"/>
      <c r="GG22" s="767"/>
      <c r="GH22" s="767"/>
      <c r="GI22" s="767"/>
      <c r="GJ22" s="767"/>
      <c r="GK22" s="767"/>
      <c r="GL22" s="768"/>
      <c r="GM22" s="768"/>
      <c r="GN22" s="768"/>
      <c r="GO22" s="767"/>
      <c r="GP22" s="769"/>
      <c r="GQ22" s="769"/>
      <c r="GR22" s="769"/>
      <c r="GS22" s="769"/>
      <c r="GT22" s="769"/>
      <c r="GU22" s="769"/>
      <c r="GV22" s="769"/>
      <c r="GW22" s="769"/>
      <c r="GX22" s="769"/>
      <c r="GY22" s="769"/>
      <c r="GZ22" s="769"/>
      <c r="HA22" s="770"/>
      <c r="HB22" s="770"/>
      <c r="HC22" s="770"/>
    </row>
    <row r="23" spans="1:211" s="66" customFormat="1" ht="9.9499999999999993" hidden="1" customHeight="1" x14ac:dyDescent="0.2">
      <c r="A23" s="967" t="s">
        <v>94</v>
      </c>
      <c r="B23" s="1028">
        <f>0.5+0.5</f>
        <v>1</v>
      </c>
      <c r="C23" s="1028">
        <v>0</v>
      </c>
      <c r="D23" s="1029">
        <f t="shared" ref="D23:D32" si="195">SUM(B23:C23)</f>
        <v>1</v>
      </c>
      <c r="E23" s="1028">
        <f>1+0.5</f>
        <v>1.5</v>
      </c>
      <c r="F23" s="1028">
        <v>0</v>
      </c>
      <c r="G23" s="1029">
        <f t="shared" ref="G23:G32" si="196">SUM(E23:F23)</f>
        <v>1.5</v>
      </c>
      <c r="H23" s="1028">
        <v>0</v>
      </c>
      <c r="I23" s="1028">
        <v>0</v>
      </c>
      <c r="J23" s="1029">
        <f t="shared" ref="J23:J32" si="197">SUM(H23:I23)</f>
        <v>0</v>
      </c>
      <c r="K23" s="1028">
        <v>0</v>
      </c>
      <c r="L23" s="1028">
        <v>0</v>
      </c>
      <c r="M23" s="1029">
        <f t="shared" ref="M23:M32" si="198">SUM(K23:L23)</f>
        <v>0</v>
      </c>
      <c r="N23" s="1028">
        <v>0</v>
      </c>
      <c r="O23" s="1028">
        <v>0</v>
      </c>
      <c r="P23" s="1029">
        <f t="shared" ref="P23:P32" si="199">SUM(N23:O23)</f>
        <v>0</v>
      </c>
      <c r="Q23" s="1028">
        <v>0</v>
      </c>
      <c r="R23" s="1028">
        <v>0</v>
      </c>
      <c r="S23" s="1029">
        <f t="shared" ref="S23:S32" si="200">SUM(Q23:R23)</f>
        <v>0</v>
      </c>
      <c r="T23" s="1030">
        <v>0</v>
      </c>
      <c r="U23" s="1030">
        <v>0</v>
      </c>
      <c r="V23" s="1031">
        <f t="shared" ref="V23:V32" si="201">SUM(T23:U23)</f>
        <v>0</v>
      </c>
      <c r="W23" s="1030">
        <v>0</v>
      </c>
      <c r="X23" s="1030">
        <v>0</v>
      </c>
      <c r="Y23" s="1031">
        <f t="shared" ref="Y23:Y32" si="202">SUM(W23:X23)</f>
        <v>0</v>
      </c>
      <c r="Z23" s="1030">
        <v>0</v>
      </c>
      <c r="AA23" s="1030">
        <v>0</v>
      </c>
      <c r="AB23" s="1031">
        <f t="shared" ref="AB23:AB32" si="203">SUM(Z23:AA23)</f>
        <v>0</v>
      </c>
      <c r="AC23" s="1030">
        <f>SUM(H23,Q23,Z23)</f>
        <v>0</v>
      </c>
      <c r="AD23" s="1030">
        <f>SUM(I23,R23,AA23)</f>
        <v>0</v>
      </c>
      <c r="AE23" s="1031">
        <f t="shared" ref="AE23:AE32" si="204">SUM(AC23:AD23)</f>
        <v>0</v>
      </c>
      <c r="AF23" s="969" t="e">
        <f>H23/AC23</f>
        <v>#DIV/0!</v>
      </c>
      <c r="AG23" s="969" t="e">
        <f t="shared" si="101"/>
        <v>#DIV/0!</v>
      </c>
      <c r="AH23" s="969" t="e">
        <f t="shared" si="101"/>
        <v>#DIV/0!</v>
      </c>
      <c r="AI23" s="969">
        <f t="shared" ref="AI23:AK38" si="205">H23/E23</f>
        <v>0</v>
      </c>
      <c r="AJ23" s="969" t="e">
        <f t="shared" si="136"/>
        <v>#DIV/0!</v>
      </c>
      <c r="AK23" s="969">
        <f t="shared" si="136"/>
        <v>0</v>
      </c>
      <c r="AL23" s="969" t="e">
        <f t="shared" si="28"/>
        <v>#DIV/0!</v>
      </c>
      <c r="AM23" s="969" t="e">
        <f t="shared" si="28"/>
        <v>#DIV/0!</v>
      </c>
      <c r="AN23" s="969" t="e">
        <f t="shared" si="28"/>
        <v>#DIV/0!</v>
      </c>
      <c r="AO23" s="969" t="e">
        <f t="shared" si="29"/>
        <v>#DIV/0!</v>
      </c>
      <c r="AP23" s="969" t="e">
        <f t="shared" si="4"/>
        <v>#DIV/0!</v>
      </c>
      <c r="AQ23" s="969" t="e">
        <f t="shared" si="4"/>
        <v>#DIV/0!</v>
      </c>
      <c r="AR23" s="969" t="e">
        <f t="shared" si="15"/>
        <v>#DIV/0!</v>
      </c>
      <c r="AS23" s="969" t="e">
        <f t="shared" si="5"/>
        <v>#DIV/0!</v>
      </c>
      <c r="AT23" s="969" t="e">
        <f t="shared" si="5"/>
        <v>#DIV/0!</v>
      </c>
      <c r="AU23" s="969" t="e">
        <f t="shared" si="16"/>
        <v>#DIV/0!</v>
      </c>
      <c r="AV23" s="969" t="e">
        <f t="shared" si="6"/>
        <v>#DIV/0!</v>
      </c>
      <c r="AW23" s="969" t="e">
        <f t="shared" si="6"/>
        <v>#DIV/0!</v>
      </c>
      <c r="AX23" s="1030">
        <v>2.5</v>
      </c>
      <c r="AY23" s="1030">
        <v>0</v>
      </c>
      <c r="AZ23" s="1031">
        <f t="shared" ref="AZ23:AZ32" si="206">SUM(AX23:AY23)</f>
        <v>2.5</v>
      </c>
      <c r="BA23" s="1030">
        <v>1.5</v>
      </c>
      <c r="BB23" s="1030">
        <v>0</v>
      </c>
      <c r="BC23" s="1031">
        <f t="shared" ref="BC23:BC32" si="207">SUM(BA23:BB23)</f>
        <v>1.5</v>
      </c>
      <c r="BD23" s="1030">
        <v>0</v>
      </c>
      <c r="BE23" s="1030">
        <v>0</v>
      </c>
      <c r="BF23" s="1031">
        <f t="shared" ref="BF23:BF32" si="208">SUM(BD23:BE23)</f>
        <v>0</v>
      </c>
      <c r="BG23" s="1030">
        <v>0</v>
      </c>
      <c r="BH23" s="1030">
        <v>0</v>
      </c>
      <c r="BI23" s="1031">
        <f t="shared" ref="BI23:BI32" si="209">SUM(BG23:BH23)</f>
        <v>0</v>
      </c>
      <c r="BJ23" s="1030">
        <v>0</v>
      </c>
      <c r="BK23" s="1030">
        <v>0</v>
      </c>
      <c r="BL23" s="1031">
        <f t="shared" ref="BL23:BL32" si="210">SUM(BJ23:BK23)</f>
        <v>0</v>
      </c>
      <c r="BM23" s="1030">
        <v>0</v>
      </c>
      <c r="BN23" s="1030">
        <v>0</v>
      </c>
      <c r="BO23" s="1031">
        <f t="shared" ref="BO23:BO32" si="211">SUM(BM23:BN23)</f>
        <v>0</v>
      </c>
      <c r="BP23" s="1030">
        <f>0.5+1</f>
        <v>1.5</v>
      </c>
      <c r="BQ23" s="1030">
        <v>0</v>
      </c>
      <c r="BR23" s="1031">
        <f t="shared" ref="BR23:BR32" si="212">SUM(BP23:BQ23)</f>
        <v>1.5</v>
      </c>
      <c r="BS23" s="1030">
        <f>0+1</f>
        <v>1</v>
      </c>
      <c r="BT23" s="1030">
        <v>0</v>
      </c>
      <c r="BU23" s="1031">
        <f t="shared" ref="BU23:BU32" si="213">SUM(BS23:BT23)</f>
        <v>1</v>
      </c>
      <c r="BV23" s="1030">
        <v>0</v>
      </c>
      <c r="BW23" s="1030">
        <v>0</v>
      </c>
      <c r="BX23" s="1031">
        <f t="shared" ref="BX23:BX32" si="214">SUM(BV23:BW23)</f>
        <v>0</v>
      </c>
      <c r="BY23" s="1030">
        <f>SUM(BD23,BM23,BV23)</f>
        <v>0</v>
      </c>
      <c r="BZ23" s="1030">
        <f>SUM(BE23,BN23,BW23)</f>
        <v>0</v>
      </c>
      <c r="CA23" s="1031">
        <f t="shared" ref="CA23:CA32" si="215">SUM(BY23:BZ23)</f>
        <v>0</v>
      </c>
      <c r="CB23" s="969" t="e">
        <f t="shared" si="107"/>
        <v>#DIV/0!</v>
      </c>
      <c r="CC23" s="969" t="e">
        <f t="shared" si="107"/>
        <v>#DIV/0!</v>
      </c>
      <c r="CD23" s="969" t="e">
        <f t="shared" si="107"/>
        <v>#DIV/0!</v>
      </c>
      <c r="CE23" s="969">
        <f t="shared" ref="CE23:CE32" si="216">BD23/BA23</f>
        <v>0</v>
      </c>
      <c r="CF23" s="969" t="e">
        <f t="shared" si="138"/>
        <v>#DIV/0!</v>
      </c>
      <c r="CG23" s="969">
        <f t="shared" si="138"/>
        <v>0</v>
      </c>
      <c r="CH23" s="969" t="e">
        <f t="shared" si="33"/>
        <v>#DIV/0!</v>
      </c>
      <c r="CI23" s="969" t="e">
        <f t="shared" si="33"/>
        <v>#DIV/0!</v>
      </c>
      <c r="CJ23" s="969" t="e">
        <f t="shared" si="33"/>
        <v>#DIV/0!</v>
      </c>
      <c r="CK23" s="969" t="e">
        <f t="shared" si="34"/>
        <v>#DIV/0!</v>
      </c>
      <c r="CL23" s="969" t="e">
        <f t="shared" si="11"/>
        <v>#DIV/0!</v>
      </c>
      <c r="CM23" s="969" t="e">
        <f t="shared" si="11"/>
        <v>#DIV/0!</v>
      </c>
      <c r="CN23" s="969" t="e">
        <f t="shared" si="18"/>
        <v>#DIV/0!</v>
      </c>
      <c r="CO23" s="969" t="e">
        <f t="shared" si="12"/>
        <v>#DIV/0!</v>
      </c>
      <c r="CP23" s="969" t="e">
        <f t="shared" si="12"/>
        <v>#DIV/0!</v>
      </c>
      <c r="CQ23" s="969">
        <f t="shared" si="19"/>
        <v>0</v>
      </c>
      <c r="CR23" s="969" t="e">
        <f t="shared" si="13"/>
        <v>#DIV/0!</v>
      </c>
      <c r="CS23" s="969">
        <f t="shared" si="13"/>
        <v>0</v>
      </c>
      <c r="CT23" s="960">
        <v>2</v>
      </c>
      <c r="CU23" s="90">
        <v>0</v>
      </c>
      <c r="CV23" s="687">
        <f t="shared" si="139"/>
        <v>2</v>
      </c>
      <c r="CW23" s="353">
        <v>1</v>
      </c>
      <c r="CX23" s="90">
        <v>0</v>
      </c>
      <c r="CY23" s="687">
        <f t="shared" ref="CY23:CY32" si="217">CW23+CX23</f>
        <v>1</v>
      </c>
      <c r="CZ23" s="354">
        <v>1</v>
      </c>
      <c r="DA23" s="90">
        <v>0</v>
      </c>
      <c r="DB23" s="687">
        <f t="shared" ref="DB23:DB32" si="218">CZ23+DA23</f>
        <v>1</v>
      </c>
      <c r="DC23" s="353">
        <v>2</v>
      </c>
      <c r="DD23" s="91">
        <v>0</v>
      </c>
      <c r="DE23" s="688">
        <f t="shared" ref="DE23:DE32" si="219">DC23+DD23</f>
        <v>2</v>
      </c>
      <c r="DF23" s="364">
        <f t="shared" ref="DF23" si="220">CZ23/DC23*100</f>
        <v>50</v>
      </c>
      <c r="DG23" s="92"/>
      <c r="DH23" s="700">
        <f t="shared" ref="DH23" si="221">DB23/DE23*100</f>
        <v>50</v>
      </c>
      <c r="DI23" s="364">
        <f t="shared" ref="DI23" si="222">CZ23/CW23*100</f>
        <v>100</v>
      </c>
      <c r="DJ23" s="92"/>
      <c r="DK23" s="700">
        <f t="shared" ref="DK23" si="223">DB23/CY23*100</f>
        <v>100</v>
      </c>
      <c r="DL23" s="689">
        <v>5</v>
      </c>
      <c r="DM23" s="356">
        <v>0</v>
      </c>
      <c r="DN23" s="690">
        <f t="shared" si="162"/>
        <v>5</v>
      </c>
      <c r="DO23" s="689">
        <v>6</v>
      </c>
      <c r="DP23" s="356">
        <v>0</v>
      </c>
      <c r="DQ23" s="690">
        <f t="shared" si="163"/>
        <v>6</v>
      </c>
      <c r="DR23" s="732">
        <v>4</v>
      </c>
      <c r="DS23" s="356">
        <v>0</v>
      </c>
      <c r="DT23" s="690">
        <f t="shared" si="164"/>
        <v>4</v>
      </c>
      <c r="DU23" s="732">
        <v>9</v>
      </c>
      <c r="DV23" s="356">
        <v>0</v>
      </c>
      <c r="DW23" s="690">
        <f t="shared" si="165"/>
        <v>9</v>
      </c>
      <c r="DX23" s="691">
        <f t="shared" ref="DX23" si="224">DR23/DU23*100</f>
        <v>44.444444444444443</v>
      </c>
      <c r="DY23" s="453">
        <v>0</v>
      </c>
      <c r="DZ23" s="692">
        <f t="shared" ref="DZ23" si="225">DT23/DW23*100</f>
        <v>44.444444444444443</v>
      </c>
      <c r="EA23" s="693">
        <f t="shared" ref="EA23" si="226">DR23/DO23*100</f>
        <v>66.666666666666657</v>
      </c>
      <c r="EB23" s="453">
        <v>0</v>
      </c>
      <c r="EC23" s="694">
        <f t="shared" si="167"/>
        <v>66.666666666666657</v>
      </c>
      <c r="ED23" s="343">
        <v>7</v>
      </c>
      <c r="EE23" s="344">
        <v>0</v>
      </c>
      <c r="EF23" s="344">
        <f t="shared" ref="EF23" si="227">SUM(ED23:EE23)</f>
        <v>7</v>
      </c>
      <c r="EG23" s="695">
        <v>5</v>
      </c>
      <c r="EH23" s="344">
        <v>0</v>
      </c>
      <c r="EI23" s="344">
        <f t="shared" ref="EI23" si="228">EG23+EH23</f>
        <v>5</v>
      </c>
      <c r="EJ23" s="344">
        <v>3</v>
      </c>
      <c r="EK23" s="344">
        <v>0</v>
      </c>
      <c r="EL23" s="347">
        <f t="shared" ref="EL23" si="229">EJ23+EK23</f>
        <v>3</v>
      </c>
      <c r="EM23" s="344">
        <v>5</v>
      </c>
      <c r="EN23" s="344">
        <v>0</v>
      </c>
      <c r="EO23" s="347">
        <f t="shared" ref="EO23" si="230">EM23+EN23</f>
        <v>5</v>
      </c>
      <c r="EP23" s="665">
        <f t="shared" ref="EP23" si="231">EJ23/EM23*100</f>
        <v>60</v>
      </c>
      <c r="EQ23" s="665">
        <v>0</v>
      </c>
      <c r="ER23" s="665">
        <f t="shared" si="41"/>
        <v>60</v>
      </c>
      <c r="ES23" s="665">
        <v>100</v>
      </c>
      <c r="ET23" s="665">
        <v>0</v>
      </c>
      <c r="EU23" s="665">
        <v>100</v>
      </c>
      <c r="EV23" s="695">
        <v>5</v>
      </c>
      <c r="EW23" s="695">
        <v>0</v>
      </c>
      <c r="EX23" s="695">
        <f t="shared" ref="EX23:EX26" si="232">SUM(EV23:EW23)</f>
        <v>5</v>
      </c>
      <c r="EY23" s="695">
        <v>2</v>
      </c>
      <c r="EZ23" s="695">
        <v>0</v>
      </c>
      <c r="FA23" s="695">
        <f t="shared" ref="FA23:FA26" si="233">SUM(EY23:EZ23)</f>
        <v>2</v>
      </c>
      <c r="FB23" s="695">
        <v>2</v>
      </c>
      <c r="FC23" s="695">
        <v>0</v>
      </c>
      <c r="FD23" s="695">
        <f t="shared" si="89"/>
        <v>2</v>
      </c>
      <c r="FE23" s="695">
        <v>2.5</v>
      </c>
      <c r="FF23" s="695">
        <v>0</v>
      </c>
      <c r="FG23" s="695">
        <f t="shared" si="90"/>
        <v>2.5</v>
      </c>
      <c r="FH23" s="696">
        <f t="shared" si="123"/>
        <v>80</v>
      </c>
      <c r="FI23" s="696">
        <v>0</v>
      </c>
      <c r="FJ23" s="696">
        <f t="shared" si="124"/>
        <v>80</v>
      </c>
      <c r="FK23" s="771"/>
      <c r="FL23" s="771"/>
      <c r="FM23" s="771"/>
      <c r="FN23" s="771"/>
      <c r="FO23" s="771"/>
      <c r="FP23" s="771"/>
      <c r="FQ23" s="771"/>
      <c r="FR23" s="771"/>
      <c r="FS23" s="771"/>
      <c r="FT23" s="771"/>
      <c r="FU23" s="771"/>
      <c r="FV23" s="771"/>
      <c r="FW23" s="771"/>
      <c r="FX23" s="771"/>
      <c r="FY23" s="665"/>
      <c r="FZ23" s="695"/>
      <c r="GA23" s="695"/>
      <c r="GB23" s="695"/>
      <c r="GC23" s="695"/>
      <c r="GD23" s="695"/>
      <c r="GE23" s="695"/>
      <c r="GF23" s="695"/>
      <c r="GG23" s="695"/>
      <c r="GH23" s="695"/>
      <c r="GI23" s="695"/>
      <c r="GJ23" s="695"/>
      <c r="GK23" s="695"/>
      <c r="GL23" s="696"/>
      <c r="GM23" s="696"/>
      <c r="GN23" s="696"/>
      <c r="GO23" s="695"/>
      <c r="GP23" s="697"/>
      <c r="GQ23" s="697"/>
      <c r="GR23" s="697"/>
      <c r="GS23" s="697"/>
      <c r="GT23" s="697"/>
      <c r="GU23" s="697"/>
      <c r="GV23" s="697"/>
      <c r="GW23" s="697"/>
      <c r="GX23" s="697"/>
      <c r="GY23" s="697"/>
      <c r="GZ23" s="697"/>
      <c r="HA23" s="698"/>
      <c r="HB23" s="698"/>
      <c r="HC23" s="698"/>
    </row>
    <row r="24" spans="1:211" s="66" customFormat="1" ht="9.9499999999999993" hidden="1" customHeight="1" x14ac:dyDescent="0.2">
      <c r="A24" s="967" t="s">
        <v>93</v>
      </c>
      <c r="B24" s="1028">
        <v>0</v>
      </c>
      <c r="C24" s="1028">
        <v>0</v>
      </c>
      <c r="D24" s="1029">
        <f t="shared" si="195"/>
        <v>0</v>
      </c>
      <c r="E24" s="1028">
        <v>0</v>
      </c>
      <c r="F24" s="1028">
        <v>0</v>
      </c>
      <c r="G24" s="1029">
        <f t="shared" si="196"/>
        <v>0</v>
      </c>
      <c r="H24" s="1028">
        <v>0</v>
      </c>
      <c r="I24" s="1028">
        <v>0</v>
      </c>
      <c r="J24" s="1029">
        <f t="shared" si="197"/>
        <v>0</v>
      </c>
      <c r="K24" s="1028">
        <v>0</v>
      </c>
      <c r="L24" s="1028">
        <v>0</v>
      </c>
      <c r="M24" s="1029">
        <f t="shared" si="198"/>
        <v>0</v>
      </c>
      <c r="N24" s="1028">
        <v>0</v>
      </c>
      <c r="O24" s="1028">
        <v>0</v>
      </c>
      <c r="P24" s="1029">
        <f t="shared" si="199"/>
        <v>0</v>
      </c>
      <c r="Q24" s="1028">
        <v>0</v>
      </c>
      <c r="R24" s="1028">
        <v>0</v>
      </c>
      <c r="S24" s="1029">
        <f t="shared" si="200"/>
        <v>0</v>
      </c>
      <c r="T24" s="1030">
        <v>0</v>
      </c>
      <c r="U24" s="1030">
        <v>0</v>
      </c>
      <c r="V24" s="1031">
        <f t="shared" si="201"/>
        <v>0</v>
      </c>
      <c r="W24" s="1030">
        <v>0</v>
      </c>
      <c r="X24" s="1030">
        <v>0</v>
      </c>
      <c r="Y24" s="1031">
        <f t="shared" si="202"/>
        <v>0</v>
      </c>
      <c r="Z24" s="1030">
        <v>0</v>
      </c>
      <c r="AA24" s="1030">
        <v>0</v>
      </c>
      <c r="AB24" s="1031">
        <f t="shared" si="203"/>
        <v>0</v>
      </c>
      <c r="AC24" s="1030">
        <f t="shared" ref="AC24:AD32" si="234">SUM(H24,Q24,Z24)</f>
        <v>0</v>
      </c>
      <c r="AD24" s="1030">
        <f t="shared" si="234"/>
        <v>0</v>
      </c>
      <c r="AE24" s="1031">
        <f t="shared" si="204"/>
        <v>0</v>
      </c>
      <c r="AF24" s="969" t="e">
        <f t="shared" si="101"/>
        <v>#DIV/0!</v>
      </c>
      <c r="AG24" s="969" t="e">
        <f t="shared" si="101"/>
        <v>#DIV/0!</v>
      </c>
      <c r="AH24" s="969" t="e">
        <f t="shared" si="101"/>
        <v>#DIV/0!</v>
      </c>
      <c r="AI24" s="969" t="e">
        <f t="shared" si="205"/>
        <v>#DIV/0!</v>
      </c>
      <c r="AJ24" s="969" t="e">
        <f t="shared" si="136"/>
        <v>#DIV/0!</v>
      </c>
      <c r="AK24" s="969" t="e">
        <f t="shared" si="136"/>
        <v>#DIV/0!</v>
      </c>
      <c r="AL24" s="969" t="e">
        <f t="shared" si="28"/>
        <v>#DIV/0!</v>
      </c>
      <c r="AM24" s="969" t="e">
        <f t="shared" si="28"/>
        <v>#DIV/0!</v>
      </c>
      <c r="AN24" s="969" t="e">
        <f t="shared" si="28"/>
        <v>#DIV/0!</v>
      </c>
      <c r="AO24" s="969" t="e">
        <f t="shared" si="29"/>
        <v>#DIV/0!</v>
      </c>
      <c r="AP24" s="969" t="e">
        <f t="shared" si="29"/>
        <v>#DIV/0!</v>
      </c>
      <c r="AQ24" s="969" t="e">
        <f t="shared" si="29"/>
        <v>#DIV/0!</v>
      </c>
      <c r="AR24" s="969" t="e">
        <f t="shared" si="15"/>
        <v>#DIV/0!</v>
      </c>
      <c r="AS24" s="969" t="e">
        <f t="shared" si="5"/>
        <v>#DIV/0!</v>
      </c>
      <c r="AT24" s="969" t="e">
        <f t="shared" si="5"/>
        <v>#DIV/0!</v>
      </c>
      <c r="AU24" s="969" t="e">
        <f t="shared" si="16"/>
        <v>#DIV/0!</v>
      </c>
      <c r="AV24" s="969" t="e">
        <f t="shared" si="16"/>
        <v>#DIV/0!</v>
      </c>
      <c r="AW24" s="969" t="e">
        <f t="shared" si="16"/>
        <v>#DIV/0!</v>
      </c>
      <c r="AX24" s="1030">
        <v>0</v>
      </c>
      <c r="AY24" s="1030">
        <v>0</v>
      </c>
      <c r="AZ24" s="1031">
        <f t="shared" si="206"/>
        <v>0</v>
      </c>
      <c r="BA24" s="1030">
        <v>0</v>
      </c>
      <c r="BB24" s="1030">
        <v>0</v>
      </c>
      <c r="BC24" s="1031">
        <f t="shared" si="207"/>
        <v>0</v>
      </c>
      <c r="BD24" s="1030">
        <v>0</v>
      </c>
      <c r="BE24" s="1030">
        <v>0</v>
      </c>
      <c r="BF24" s="1031">
        <f t="shared" si="208"/>
        <v>0</v>
      </c>
      <c r="BG24" s="1030">
        <v>0</v>
      </c>
      <c r="BH24" s="1030">
        <v>0</v>
      </c>
      <c r="BI24" s="1031">
        <f t="shared" si="209"/>
        <v>0</v>
      </c>
      <c r="BJ24" s="1030">
        <v>0</v>
      </c>
      <c r="BK24" s="1030">
        <v>0</v>
      </c>
      <c r="BL24" s="1031">
        <f t="shared" si="210"/>
        <v>0</v>
      </c>
      <c r="BM24" s="1030">
        <v>0</v>
      </c>
      <c r="BN24" s="1030">
        <v>0</v>
      </c>
      <c r="BO24" s="1031">
        <f t="shared" si="211"/>
        <v>0</v>
      </c>
      <c r="BP24" s="1030">
        <v>0</v>
      </c>
      <c r="BQ24" s="1030">
        <v>0</v>
      </c>
      <c r="BR24" s="1031">
        <f t="shared" si="212"/>
        <v>0</v>
      </c>
      <c r="BS24" s="1030">
        <v>0</v>
      </c>
      <c r="BT24" s="1030">
        <v>0</v>
      </c>
      <c r="BU24" s="1031">
        <f t="shared" si="213"/>
        <v>0</v>
      </c>
      <c r="BV24" s="1030">
        <v>0</v>
      </c>
      <c r="BW24" s="1030">
        <v>0</v>
      </c>
      <c r="BX24" s="1031">
        <f t="shared" si="214"/>
        <v>0</v>
      </c>
      <c r="BY24" s="1030">
        <f t="shared" ref="BY24:BZ32" si="235">SUM(BD24,BM24,BV24)</f>
        <v>0</v>
      </c>
      <c r="BZ24" s="1030">
        <f t="shared" si="235"/>
        <v>0</v>
      </c>
      <c r="CA24" s="1031">
        <f t="shared" si="215"/>
        <v>0</v>
      </c>
      <c r="CB24" s="969" t="e">
        <f t="shared" si="107"/>
        <v>#DIV/0!</v>
      </c>
      <c r="CC24" s="969" t="e">
        <f t="shared" si="107"/>
        <v>#DIV/0!</v>
      </c>
      <c r="CD24" s="969" t="e">
        <f t="shared" si="107"/>
        <v>#DIV/0!</v>
      </c>
      <c r="CE24" s="969" t="e">
        <f t="shared" si="216"/>
        <v>#DIV/0!</v>
      </c>
      <c r="CF24" s="969" t="e">
        <f t="shared" si="138"/>
        <v>#DIV/0!</v>
      </c>
      <c r="CG24" s="969" t="e">
        <f t="shared" si="138"/>
        <v>#DIV/0!</v>
      </c>
      <c r="CH24" s="969" t="e">
        <f t="shared" si="33"/>
        <v>#DIV/0!</v>
      </c>
      <c r="CI24" s="969" t="e">
        <f t="shared" si="33"/>
        <v>#DIV/0!</v>
      </c>
      <c r="CJ24" s="969" t="e">
        <f t="shared" si="33"/>
        <v>#DIV/0!</v>
      </c>
      <c r="CK24" s="969" t="e">
        <f t="shared" si="34"/>
        <v>#DIV/0!</v>
      </c>
      <c r="CL24" s="969" t="e">
        <f t="shared" si="34"/>
        <v>#DIV/0!</v>
      </c>
      <c r="CM24" s="969" t="e">
        <f t="shared" si="34"/>
        <v>#DIV/0!</v>
      </c>
      <c r="CN24" s="969" t="e">
        <f t="shared" si="18"/>
        <v>#DIV/0!</v>
      </c>
      <c r="CO24" s="969" t="e">
        <f t="shared" si="12"/>
        <v>#DIV/0!</v>
      </c>
      <c r="CP24" s="969" t="e">
        <f t="shared" si="12"/>
        <v>#DIV/0!</v>
      </c>
      <c r="CQ24" s="969" t="e">
        <f t="shared" si="19"/>
        <v>#DIV/0!</v>
      </c>
      <c r="CR24" s="969" t="e">
        <f t="shared" si="13"/>
        <v>#DIV/0!</v>
      </c>
      <c r="CS24" s="969" t="e">
        <f t="shared" si="13"/>
        <v>#DIV/0!</v>
      </c>
      <c r="CT24" s="959"/>
      <c r="CU24" s="710"/>
      <c r="CV24" s="711">
        <f>CT24+CU24</f>
        <v>0</v>
      </c>
      <c r="CW24" s="712"/>
      <c r="CX24" s="710"/>
      <c r="CY24" s="711">
        <f>CW24+CX24</f>
        <v>0</v>
      </c>
      <c r="CZ24" s="709"/>
      <c r="DA24" s="710"/>
      <c r="DB24" s="711">
        <f>CZ24+DA24</f>
        <v>0</v>
      </c>
      <c r="DC24" s="712"/>
      <c r="DD24" s="713"/>
      <c r="DE24" s="714">
        <f>DC24+DD24</f>
        <v>0</v>
      </c>
      <c r="DF24" s="715"/>
      <c r="DG24" s="716"/>
      <c r="DH24" s="717"/>
      <c r="DI24" s="715"/>
      <c r="DJ24" s="716"/>
      <c r="DK24" s="717"/>
      <c r="DL24" s="718"/>
      <c r="DM24" s="992"/>
      <c r="DN24" s="719"/>
      <c r="DO24" s="718"/>
      <c r="DP24" s="992"/>
      <c r="DQ24" s="719"/>
      <c r="DR24" s="720"/>
      <c r="DS24" s="992"/>
      <c r="DT24" s="719"/>
      <c r="DU24" s="720"/>
      <c r="DV24" s="992"/>
      <c r="DW24" s="719"/>
      <c r="DX24" s="721"/>
      <c r="DY24" s="489"/>
      <c r="DZ24" s="722"/>
      <c r="EA24" s="723"/>
      <c r="EB24" s="489"/>
      <c r="EC24" s="724"/>
      <c r="ED24" s="772">
        <v>0</v>
      </c>
      <c r="EE24" s="773">
        <v>0</v>
      </c>
      <c r="EF24" s="773">
        <v>0</v>
      </c>
      <c r="EG24" s="773"/>
      <c r="EH24" s="773"/>
      <c r="EI24" s="773"/>
      <c r="EJ24" s="742"/>
      <c r="EK24" s="742"/>
      <c r="EL24" s="742"/>
      <c r="EM24" s="742"/>
      <c r="EN24" s="742"/>
      <c r="EO24" s="742"/>
      <c r="EP24" s="742"/>
      <c r="EQ24" s="742">
        <v>0</v>
      </c>
      <c r="ER24" s="742"/>
      <c r="ES24" s="742"/>
      <c r="ET24" s="774"/>
      <c r="EU24" s="774"/>
      <c r="EV24" s="695">
        <v>2</v>
      </c>
      <c r="EW24" s="695">
        <v>0</v>
      </c>
      <c r="EX24" s="695">
        <f t="shared" si="232"/>
        <v>2</v>
      </c>
      <c r="EY24" s="695">
        <v>1</v>
      </c>
      <c r="EZ24" s="695">
        <v>0</v>
      </c>
      <c r="FA24" s="695">
        <f t="shared" si="233"/>
        <v>1</v>
      </c>
      <c r="FB24" s="695">
        <v>0</v>
      </c>
      <c r="FC24" s="695">
        <v>0</v>
      </c>
      <c r="FD24" s="695">
        <f t="shared" si="89"/>
        <v>0</v>
      </c>
      <c r="FE24" s="695">
        <v>0</v>
      </c>
      <c r="FF24" s="695">
        <v>0</v>
      </c>
      <c r="FG24" s="695">
        <f t="shared" si="90"/>
        <v>0</v>
      </c>
      <c r="FH24" s="696">
        <v>0</v>
      </c>
      <c r="FI24" s="696">
        <v>0</v>
      </c>
      <c r="FJ24" s="696">
        <v>0</v>
      </c>
      <c r="FK24" s="775"/>
      <c r="FL24" s="775"/>
      <c r="FM24" s="775"/>
      <c r="FN24" s="775"/>
      <c r="FO24" s="775"/>
      <c r="FP24" s="775"/>
      <c r="FQ24" s="775"/>
      <c r="FR24" s="775"/>
      <c r="FS24" s="775"/>
      <c r="FT24" s="775"/>
      <c r="FU24" s="775"/>
      <c r="FV24" s="775"/>
      <c r="FW24" s="776"/>
      <c r="FX24" s="776"/>
      <c r="FY24" s="776"/>
      <c r="FZ24" s="777"/>
      <c r="GA24" s="777"/>
      <c r="GB24" s="777"/>
      <c r="GC24" s="777"/>
      <c r="GD24" s="777"/>
      <c r="GE24" s="777"/>
      <c r="GF24" s="777"/>
      <c r="GG24" s="777"/>
      <c r="GH24" s="777"/>
      <c r="GI24" s="777"/>
      <c r="GJ24" s="777"/>
      <c r="GK24" s="777"/>
      <c r="GL24" s="778"/>
      <c r="GM24" s="778"/>
      <c r="GN24" s="778"/>
      <c r="GO24" s="777"/>
      <c r="GP24" s="779"/>
      <c r="GQ24" s="779"/>
      <c r="GR24" s="779"/>
      <c r="GS24" s="779"/>
      <c r="GT24" s="779"/>
      <c r="GU24" s="779"/>
      <c r="GV24" s="779"/>
      <c r="GW24" s="779"/>
      <c r="GX24" s="779"/>
      <c r="GY24" s="779"/>
      <c r="GZ24" s="779"/>
      <c r="HA24" s="780"/>
      <c r="HB24" s="780"/>
      <c r="HC24" s="780"/>
    </row>
    <row r="25" spans="1:211" s="66" customFormat="1" ht="9.9499999999999993" hidden="1" customHeight="1" x14ac:dyDescent="0.2">
      <c r="A25" s="967" t="s">
        <v>95</v>
      </c>
      <c r="B25" s="1028">
        <v>4</v>
      </c>
      <c r="C25" s="1028">
        <v>0</v>
      </c>
      <c r="D25" s="1029">
        <f t="shared" si="195"/>
        <v>4</v>
      </c>
      <c r="E25" s="1028">
        <v>4</v>
      </c>
      <c r="F25" s="1028">
        <v>0</v>
      </c>
      <c r="G25" s="1029">
        <f t="shared" si="196"/>
        <v>4</v>
      </c>
      <c r="H25" s="1028">
        <v>0</v>
      </c>
      <c r="I25" s="1028">
        <v>0</v>
      </c>
      <c r="J25" s="1029">
        <f t="shared" si="197"/>
        <v>0</v>
      </c>
      <c r="K25" s="1028">
        <f>1+0.5</f>
        <v>1.5</v>
      </c>
      <c r="L25" s="1028">
        <v>0</v>
      </c>
      <c r="M25" s="1029">
        <f t="shared" si="198"/>
        <v>1.5</v>
      </c>
      <c r="N25" s="1028">
        <v>0.5</v>
      </c>
      <c r="O25" s="1028">
        <v>0</v>
      </c>
      <c r="P25" s="1029">
        <f t="shared" si="199"/>
        <v>0.5</v>
      </c>
      <c r="Q25" s="1028">
        <v>0</v>
      </c>
      <c r="R25" s="1028">
        <v>0</v>
      </c>
      <c r="S25" s="1029">
        <f t="shared" si="200"/>
        <v>0</v>
      </c>
      <c r="T25" s="1030">
        <v>0.5</v>
      </c>
      <c r="U25" s="1030">
        <v>0</v>
      </c>
      <c r="V25" s="1031">
        <f t="shared" si="201"/>
        <v>0.5</v>
      </c>
      <c r="W25" s="1030">
        <f>0+0.5</f>
        <v>0.5</v>
      </c>
      <c r="X25" s="1030">
        <v>0</v>
      </c>
      <c r="Y25" s="1031">
        <f t="shared" si="202"/>
        <v>0.5</v>
      </c>
      <c r="Z25" s="1030">
        <v>0</v>
      </c>
      <c r="AA25" s="1030">
        <v>0</v>
      </c>
      <c r="AB25" s="1031">
        <f t="shared" si="203"/>
        <v>0</v>
      </c>
      <c r="AC25" s="1030">
        <f t="shared" si="234"/>
        <v>0</v>
      </c>
      <c r="AD25" s="1030">
        <f t="shared" si="234"/>
        <v>0</v>
      </c>
      <c r="AE25" s="1031">
        <f t="shared" si="204"/>
        <v>0</v>
      </c>
      <c r="AF25" s="969" t="e">
        <f t="shared" si="101"/>
        <v>#DIV/0!</v>
      </c>
      <c r="AG25" s="969" t="e">
        <f t="shared" si="101"/>
        <v>#DIV/0!</v>
      </c>
      <c r="AH25" s="969" t="e">
        <f t="shared" si="101"/>
        <v>#DIV/0!</v>
      </c>
      <c r="AI25" s="969">
        <f t="shared" si="205"/>
        <v>0</v>
      </c>
      <c r="AJ25" s="969" t="e">
        <f t="shared" si="136"/>
        <v>#DIV/0!</v>
      </c>
      <c r="AK25" s="969">
        <f t="shared" si="136"/>
        <v>0</v>
      </c>
      <c r="AL25" s="969" t="e">
        <f t="shared" si="28"/>
        <v>#DIV/0!</v>
      </c>
      <c r="AM25" s="969" t="e">
        <f t="shared" si="28"/>
        <v>#DIV/0!</v>
      </c>
      <c r="AN25" s="969" t="e">
        <f t="shared" si="28"/>
        <v>#DIV/0!</v>
      </c>
      <c r="AO25" s="969">
        <f t="shared" si="29"/>
        <v>0</v>
      </c>
      <c r="AP25" s="969" t="e">
        <f t="shared" si="29"/>
        <v>#DIV/0!</v>
      </c>
      <c r="AQ25" s="969">
        <f t="shared" si="29"/>
        <v>0</v>
      </c>
      <c r="AR25" s="969" t="e">
        <f t="shared" si="15"/>
        <v>#DIV/0!</v>
      </c>
      <c r="AS25" s="969" t="e">
        <f t="shared" si="5"/>
        <v>#DIV/0!</v>
      </c>
      <c r="AT25" s="969" t="e">
        <f t="shared" si="5"/>
        <v>#DIV/0!</v>
      </c>
      <c r="AU25" s="969">
        <f t="shared" si="16"/>
        <v>0</v>
      </c>
      <c r="AV25" s="969" t="e">
        <f t="shared" si="16"/>
        <v>#DIV/0!</v>
      </c>
      <c r="AW25" s="969">
        <f t="shared" si="16"/>
        <v>0</v>
      </c>
      <c r="AX25" s="1030">
        <v>2</v>
      </c>
      <c r="AY25" s="1030">
        <v>0</v>
      </c>
      <c r="AZ25" s="1031">
        <f t="shared" si="206"/>
        <v>2</v>
      </c>
      <c r="BA25" s="1030">
        <v>2</v>
      </c>
      <c r="BB25" s="1030">
        <v>0</v>
      </c>
      <c r="BC25" s="1031">
        <f t="shared" si="207"/>
        <v>2</v>
      </c>
      <c r="BD25" s="1030">
        <v>0</v>
      </c>
      <c r="BE25" s="1030">
        <v>0</v>
      </c>
      <c r="BF25" s="1031">
        <f t="shared" si="208"/>
        <v>0</v>
      </c>
      <c r="BG25" s="1030">
        <v>1</v>
      </c>
      <c r="BH25" s="1030">
        <v>0</v>
      </c>
      <c r="BI25" s="1031">
        <f t="shared" si="209"/>
        <v>1</v>
      </c>
      <c r="BJ25" s="1030">
        <v>2</v>
      </c>
      <c r="BK25" s="1030">
        <v>0</v>
      </c>
      <c r="BL25" s="1031">
        <f t="shared" si="210"/>
        <v>2</v>
      </c>
      <c r="BM25" s="1030">
        <v>0</v>
      </c>
      <c r="BN25" s="1030">
        <v>0</v>
      </c>
      <c r="BO25" s="1031">
        <f t="shared" si="211"/>
        <v>0</v>
      </c>
      <c r="BP25" s="1030">
        <f>0.5+0.5</f>
        <v>1</v>
      </c>
      <c r="BQ25" s="1030">
        <v>0</v>
      </c>
      <c r="BR25" s="1031">
        <f t="shared" si="212"/>
        <v>1</v>
      </c>
      <c r="BS25" s="1030">
        <f>0+0.5</f>
        <v>0.5</v>
      </c>
      <c r="BT25" s="1030">
        <v>0</v>
      </c>
      <c r="BU25" s="1031">
        <f t="shared" si="213"/>
        <v>0.5</v>
      </c>
      <c r="BV25" s="1030">
        <v>0</v>
      </c>
      <c r="BW25" s="1030">
        <v>0</v>
      </c>
      <c r="BX25" s="1031">
        <f t="shared" si="214"/>
        <v>0</v>
      </c>
      <c r="BY25" s="1030">
        <f t="shared" si="235"/>
        <v>0</v>
      </c>
      <c r="BZ25" s="1030">
        <f t="shared" si="235"/>
        <v>0</v>
      </c>
      <c r="CA25" s="1031">
        <f t="shared" si="215"/>
        <v>0</v>
      </c>
      <c r="CB25" s="969" t="e">
        <f t="shared" si="107"/>
        <v>#DIV/0!</v>
      </c>
      <c r="CC25" s="969" t="e">
        <f t="shared" si="107"/>
        <v>#DIV/0!</v>
      </c>
      <c r="CD25" s="969" t="e">
        <f t="shared" si="107"/>
        <v>#DIV/0!</v>
      </c>
      <c r="CE25" s="969">
        <f t="shared" si="216"/>
        <v>0</v>
      </c>
      <c r="CF25" s="969" t="e">
        <f t="shared" si="138"/>
        <v>#DIV/0!</v>
      </c>
      <c r="CG25" s="969">
        <f t="shared" si="138"/>
        <v>0</v>
      </c>
      <c r="CH25" s="969" t="e">
        <f t="shared" si="33"/>
        <v>#DIV/0!</v>
      </c>
      <c r="CI25" s="969" t="e">
        <f t="shared" si="33"/>
        <v>#DIV/0!</v>
      </c>
      <c r="CJ25" s="969" t="e">
        <f t="shared" si="33"/>
        <v>#DIV/0!</v>
      </c>
      <c r="CK25" s="969">
        <f t="shared" si="34"/>
        <v>0</v>
      </c>
      <c r="CL25" s="969" t="e">
        <f t="shared" si="34"/>
        <v>#DIV/0!</v>
      </c>
      <c r="CM25" s="969">
        <f t="shared" si="34"/>
        <v>0</v>
      </c>
      <c r="CN25" s="969" t="e">
        <f t="shared" si="18"/>
        <v>#DIV/0!</v>
      </c>
      <c r="CO25" s="969" t="e">
        <f t="shared" si="12"/>
        <v>#DIV/0!</v>
      </c>
      <c r="CP25" s="969" t="e">
        <f t="shared" si="12"/>
        <v>#DIV/0!</v>
      </c>
      <c r="CQ25" s="969">
        <f t="shared" si="19"/>
        <v>0</v>
      </c>
      <c r="CR25" s="969" t="e">
        <f t="shared" si="13"/>
        <v>#DIV/0!</v>
      </c>
      <c r="CS25" s="969">
        <f t="shared" si="13"/>
        <v>0</v>
      </c>
      <c r="CT25" s="960">
        <v>6</v>
      </c>
      <c r="CU25" s="90">
        <v>0</v>
      </c>
      <c r="CV25" s="687">
        <f t="shared" si="139"/>
        <v>6</v>
      </c>
      <c r="CW25" s="353">
        <v>5</v>
      </c>
      <c r="CX25" s="90">
        <v>0</v>
      </c>
      <c r="CY25" s="687">
        <f t="shared" si="217"/>
        <v>5</v>
      </c>
      <c r="CZ25" s="354">
        <v>2</v>
      </c>
      <c r="DA25" s="90">
        <v>0</v>
      </c>
      <c r="DB25" s="687">
        <f t="shared" si="218"/>
        <v>2</v>
      </c>
      <c r="DC25" s="353">
        <v>10</v>
      </c>
      <c r="DD25" s="91">
        <v>0</v>
      </c>
      <c r="DE25" s="688">
        <f t="shared" si="219"/>
        <v>10</v>
      </c>
      <c r="DF25" s="364">
        <f t="shared" ref="DF25" si="236">CZ25/DC25*100</f>
        <v>20</v>
      </c>
      <c r="DG25" s="92"/>
      <c r="DH25" s="700">
        <f t="shared" ref="DH25" si="237">DB25/DE25*100</f>
        <v>20</v>
      </c>
      <c r="DI25" s="364">
        <f t="shared" ref="DI25" si="238">CZ25/CW25*100</f>
        <v>40</v>
      </c>
      <c r="DJ25" s="92"/>
      <c r="DK25" s="700">
        <f t="shared" ref="DK25" si="239">DB25/CY25*100</f>
        <v>40</v>
      </c>
      <c r="DL25" s="689">
        <v>7</v>
      </c>
      <c r="DM25" s="356">
        <v>0</v>
      </c>
      <c r="DN25" s="690">
        <f t="shared" si="162"/>
        <v>7</v>
      </c>
      <c r="DO25" s="689">
        <v>7</v>
      </c>
      <c r="DP25" s="356">
        <v>0</v>
      </c>
      <c r="DQ25" s="690">
        <f t="shared" si="163"/>
        <v>7</v>
      </c>
      <c r="DR25" s="732">
        <v>6</v>
      </c>
      <c r="DS25" s="356">
        <v>0</v>
      </c>
      <c r="DT25" s="690">
        <f t="shared" si="164"/>
        <v>6</v>
      </c>
      <c r="DU25" s="732">
        <v>12</v>
      </c>
      <c r="DV25" s="356">
        <v>0</v>
      </c>
      <c r="DW25" s="690">
        <f t="shared" si="165"/>
        <v>12</v>
      </c>
      <c r="DX25" s="691">
        <f>DR23/DU23*100</f>
        <v>44.444444444444443</v>
      </c>
      <c r="DY25" s="453">
        <v>0</v>
      </c>
      <c r="DZ25" s="692">
        <f>DT23/DW23*100</f>
        <v>44.444444444444443</v>
      </c>
      <c r="EA25" s="693">
        <f t="shared" ref="EA25" si="240">DR25/DO25*100</f>
        <v>85.714285714285708</v>
      </c>
      <c r="EB25" s="453">
        <v>0</v>
      </c>
      <c r="EC25" s="694">
        <f t="shared" ref="EC25" si="241">DT25/DQ25*100</f>
        <v>85.714285714285708</v>
      </c>
      <c r="ED25" s="343">
        <v>3</v>
      </c>
      <c r="EE25" s="344">
        <v>0</v>
      </c>
      <c r="EF25" s="344">
        <v>3</v>
      </c>
      <c r="EG25" s="695">
        <v>3</v>
      </c>
      <c r="EH25" s="344">
        <v>0</v>
      </c>
      <c r="EI25" s="344">
        <f>EG25+EH25</f>
        <v>3</v>
      </c>
      <c r="EJ25" s="344">
        <v>3</v>
      </c>
      <c r="EK25" s="344">
        <v>0</v>
      </c>
      <c r="EL25" s="347">
        <f>EJ25+EK25</f>
        <v>3</v>
      </c>
      <c r="EM25" s="344">
        <v>6</v>
      </c>
      <c r="EN25" s="344">
        <v>0</v>
      </c>
      <c r="EO25" s="347">
        <f>EM25+EN25</f>
        <v>6</v>
      </c>
      <c r="EP25" s="665">
        <f>EJ25/EM25*100</f>
        <v>50</v>
      </c>
      <c r="EQ25" s="665">
        <v>0</v>
      </c>
      <c r="ER25" s="665">
        <f>EL25/EO25*100</f>
        <v>50</v>
      </c>
      <c r="ES25" s="665">
        <v>100</v>
      </c>
      <c r="ET25" s="665">
        <v>0</v>
      </c>
      <c r="EU25" s="665">
        <v>100</v>
      </c>
      <c r="EV25" s="695">
        <v>2</v>
      </c>
      <c r="EW25" s="695">
        <v>0</v>
      </c>
      <c r="EX25" s="695">
        <f t="shared" si="232"/>
        <v>2</v>
      </c>
      <c r="EY25" s="695">
        <v>2</v>
      </c>
      <c r="EZ25" s="695">
        <v>0</v>
      </c>
      <c r="FA25" s="695">
        <f t="shared" si="233"/>
        <v>2</v>
      </c>
      <c r="FB25" s="695">
        <v>2</v>
      </c>
      <c r="FC25" s="695">
        <v>0</v>
      </c>
      <c r="FD25" s="695">
        <f t="shared" si="89"/>
        <v>2</v>
      </c>
      <c r="FE25" s="695">
        <v>2.5</v>
      </c>
      <c r="FF25" s="695">
        <v>0</v>
      </c>
      <c r="FG25" s="695">
        <f t="shared" si="90"/>
        <v>2.5</v>
      </c>
      <c r="FH25" s="696">
        <f t="shared" si="123"/>
        <v>80</v>
      </c>
      <c r="FI25" s="696">
        <v>0</v>
      </c>
      <c r="FJ25" s="696">
        <f t="shared" si="124"/>
        <v>80</v>
      </c>
      <c r="FK25" s="344"/>
      <c r="FL25" s="344"/>
      <c r="FM25" s="344"/>
      <c r="FN25" s="344"/>
      <c r="FO25" s="344"/>
      <c r="FP25" s="344"/>
      <c r="FQ25" s="344"/>
      <c r="FR25" s="344"/>
      <c r="FS25" s="344"/>
      <c r="FT25" s="344"/>
      <c r="FU25" s="344"/>
      <c r="FV25" s="344"/>
      <c r="FW25" s="665"/>
      <c r="FX25" s="665"/>
      <c r="FY25" s="665"/>
      <c r="FZ25" s="695"/>
      <c r="GA25" s="695"/>
      <c r="GB25" s="695"/>
      <c r="GC25" s="695"/>
      <c r="GD25" s="695"/>
      <c r="GE25" s="695"/>
      <c r="GF25" s="695"/>
      <c r="GG25" s="695"/>
      <c r="GH25" s="695"/>
      <c r="GI25" s="695"/>
      <c r="GJ25" s="695"/>
      <c r="GK25" s="695"/>
      <c r="GL25" s="696"/>
      <c r="GM25" s="696"/>
      <c r="GN25" s="696"/>
      <c r="GO25" s="695"/>
      <c r="GP25" s="697"/>
      <c r="GQ25" s="697"/>
      <c r="GR25" s="697"/>
      <c r="GS25" s="697"/>
      <c r="GT25" s="697"/>
      <c r="GU25" s="697"/>
      <c r="GV25" s="697"/>
      <c r="GW25" s="697"/>
      <c r="GX25" s="697"/>
      <c r="GY25" s="697"/>
      <c r="GZ25" s="697"/>
      <c r="HA25" s="698"/>
      <c r="HB25" s="698"/>
      <c r="HC25" s="698"/>
    </row>
    <row r="26" spans="1:211" s="66" customFormat="1" ht="9.9499999999999993" hidden="1" customHeight="1" x14ac:dyDescent="0.2">
      <c r="A26" s="967" t="s">
        <v>96</v>
      </c>
      <c r="B26" s="1028">
        <v>0</v>
      </c>
      <c r="C26" s="1028">
        <v>0</v>
      </c>
      <c r="D26" s="1029">
        <f t="shared" si="195"/>
        <v>0</v>
      </c>
      <c r="E26" s="1028">
        <v>0</v>
      </c>
      <c r="F26" s="1028">
        <v>0</v>
      </c>
      <c r="G26" s="1029">
        <f t="shared" si="196"/>
        <v>0</v>
      </c>
      <c r="H26" s="1028">
        <v>0</v>
      </c>
      <c r="I26" s="1028">
        <v>0</v>
      </c>
      <c r="J26" s="1029">
        <f t="shared" si="197"/>
        <v>0</v>
      </c>
      <c r="K26" s="1028">
        <v>0</v>
      </c>
      <c r="L26" s="1028">
        <v>0</v>
      </c>
      <c r="M26" s="1029">
        <f t="shared" si="198"/>
        <v>0</v>
      </c>
      <c r="N26" s="1028">
        <v>0</v>
      </c>
      <c r="O26" s="1028">
        <v>0</v>
      </c>
      <c r="P26" s="1029">
        <f t="shared" si="199"/>
        <v>0</v>
      </c>
      <c r="Q26" s="1028">
        <v>0</v>
      </c>
      <c r="R26" s="1028">
        <v>0</v>
      </c>
      <c r="S26" s="1029">
        <f t="shared" si="200"/>
        <v>0</v>
      </c>
      <c r="T26" s="1030">
        <v>0</v>
      </c>
      <c r="U26" s="1030">
        <v>0</v>
      </c>
      <c r="V26" s="1031">
        <f t="shared" si="201"/>
        <v>0</v>
      </c>
      <c r="W26" s="1030">
        <v>0</v>
      </c>
      <c r="X26" s="1030">
        <v>0</v>
      </c>
      <c r="Y26" s="1031">
        <f t="shared" si="202"/>
        <v>0</v>
      </c>
      <c r="Z26" s="1030">
        <v>0</v>
      </c>
      <c r="AA26" s="1030">
        <v>0</v>
      </c>
      <c r="AB26" s="1031">
        <f t="shared" si="203"/>
        <v>0</v>
      </c>
      <c r="AC26" s="1030">
        <f t="shared" si="234"/>
        <v>0</v>
      </c>
      <c r="AD26" s="1030">
        <f t="shared" si="234"/>
        <v>0</v>
      </c>
      <c r="AE26" s="1031">
        <f t="shared" si="204"/>
        <v>0</v>
      </c>
      <c r="AF26" s="969" t="e">
        <f t="shared" si="101"/>
        <v>#DIV/0!</v>
      </c>
      <c r="AG26" s="969" t="e">
        <f t="shared" si="101"/>
        <v>#DIV/0!</v>
      </c>
      <c r="AH26" s="969" t="e">
        <f t="shared" si="101"/>
        <v>#DIV/0!</v>
      </c>
      <c r="AI26" s="969" t="e">
        <f t="shared" si="205"/>
        <v>#DIV/0!</v>
      </c>
      <c r="AJ26" s="969" t="e">
        <f t="shared" si="136"/>
        <v>#DIV/0!</v>
      </c>
      <c r="AK26" s="969" t="e">
        <f t="shared" si="136"/>
        <v>#DIV/0!</v>
      </c>
      <c r="AL26" s="969" t="e">
        <f t="shared" si="28"/>
        <v>#DIV/0!</v>
      </c>
      <c r="AM26" s="969" t="e">
        <f t="shared" si="28"/>
        <v>#DIV/0!</v>
      </c>
      <c r="AN26" s="969" t="e">
        <f t="shared" si="28"/>
        <v>#DIV/0!</v>
      </c>
      <c r="AO26" s="969" t="e">
        <f t="shared" si="29"/>
        <v>#DIV/0!</v>
      </c>
      <c r="AP26" s="969" t="e">
        <f t="shared" si="29"/>
        <v>#DIV/0!</v>
      </c>
      <c r="AQ26" s="969" t="e">
        <f t="shared" si="29"/>
        <v>#DIV/0!</v>
      </c>
      <c r="AR26" s="969" t="e">
        <f t="shared" si="15"/>
        <v>#DIV/0!</v>
      </c>
      <c r="AS26" s="969" t="e">
        <f t="shared" si="5"/>
        <v>#DIV/0!</v>
      </c>
      <c r="AT26" s="969" t="e">
        <f t="shared" si="5"/>
        <v>#DIV/0!</v>
      </c>
      <c r="AU26" s="969" t="e">
        <f t="shared" si="16"/>
        <v>#DIV/0!</v>
      </c>
      <c r="AV26" s="969" t="e">
        <f t="shared" si="16"/>
        <v>#DIV/0!</v>
      </c>
      <c r="AW26" s="969" t="e">
        <f t="shared" si="16"/>
        <v>#DIV/0!</v>
      </c>
      <c r="AX26" s="1030">
        <v>0</v>
      </c>
      <c r="AY26" s="1030">
        <v>0</v>
      </c>
      <c r="AZ26" s="1031">
        <f t="shared" si="206"/>
        <v>0</v>
      </c>
      <c r="BA26" s="1030">
        <v>0</v>
      </c>
      <c r="BB26" s="1030">
        <v>0</v>
      </c>
      <c r="BC26" s="1031">
        <f t="shared" si="207"/>
        <v>0</v>
      </c>
      <c r="BD26" s="1030">
        <v>0</v>
      </c>
      <c r="BE26" s="1030">
        <v>0</v>
      </c>
      <c r="BF26" s="1031">
        <f t="shared" si="208"/>
        <v>0</v>
      </c>
      <c r="BG26" s="1030">
        <v>0</v>
      </c>
      <c r="BH26" s="1030">
        <v>0</v>
      </c>
      <c r="BI26" s="1031">
        <f t="shared" si="209"/>
        <v>0</v>
      </c>
      <c r="BJ26" s="1030">
        <v>0</v>
      </c>
      <c r="BK26" s="1030">
        <v>0</v>
      </c>
      <c r="BL26" s="1031">
        <f t="shared" si="210"/>
        <v>0</v>
      </c>
      <c r="BM26" s="1030">
        <v>0</v>
      </c>
      <c r="BN26" s="1030">
        <v>0</v>
      </c>
      <c r="BO26" s="1031">
        <f t="shared" si="211"/>
        <v>0</v>
      </c>
      <c r="BP26" s="1030">
        <v>0</v>
      </c>
      <c r="BQ26" s="1030">
        <v>0</v>
      </c>
      <c r="BR26" s="1031">
        <f t="shared" si="212"/>
        <v>0</v>
      </c>
      <c r="BS26" s="1030">
        <v>0</v>
      </c>
      <c r="BT26" s="1030">
        <v>0</v>
      </c>
      <c r="BU26" s="1031">
        <f t="shared" si="213"/>
        <v>0</v>
      </c>
      <c r="BV26" s="1030">
        <v>0</v>
      </c>
      <c r="BW26" s="1030">
        <v>0</v>
      </c>
      <c r="BX26" s="1031">
        <f t="shared" si="214"/>
        <v>0</v>
      </c>
      <c r="BY26" s="1030">
        <f t="shared" si="235"/>
        <v>0</v>
      </c>
      <c r="BZ26" s="1030">
        <f t="shared" si="235"/>
        <v>0</v>
      </c>
      <c r="CA26" s="1031">
        <f t="shared" si="215"/>
        <v>0</v>
      </c>
      <c r="CB26" s="969" t="e">
        <f t="shared" si="107"/>
        <v>#DIV/0!</v>
      </c>
      <c r="CC26" s="969" t="e">
        <f t="shared" si="107"/>
        <v>#DIV/0!</v>
      </c>
      <c r="CD26" s="969" t="e">
        <f t="shared" si="107"/>
        <v>#DIV/0!</v>
      </c>
      <c r="CE26" s="969" t="e">
        <f t="shared" si="216"/>
        <v>#DIV/0!</v>
      </c>
      <c r="CF26" s="969" t="e">
        <f t="shared" si="138"/>
        <v>#DIV/0!</v>
      </c>
      <c r="CG26" s="969" t="e">
        <f t="shared" si="138"/>
        <v>#DIV/0!</v>
      </c>
      <c r="CH26" s="969" t="e">
        <f t="shared" si="33"/>
        <v>#DIV/0!</v>
      </c>
      <c r="CI26" s="969" t="e">
        <f t="shared" si="33"/>
        <v>#DIV/0!</v>
      </c>
      <c r="CJ26" s="969" t="e">
        <f t="shared" si="33"/>
        <v>#DIV/0!</v>
      </c>
      <c r="CK26" s="969" t="e">
        <f t="shared" si="34"/>
        <v>#DIV/0!</v>
      </c>
      <c r="CL26" s="969" t="e">
        <f t="shared" si="34"/>
        <v>#DIV/0!</v>
      </c>
      <c r="CM26" s="969" t="e">
        <f t="shared" si="34"/>
        <v>#DIV/0!</v>
      </c>
      <c r="CN26" s="969" t="e">
        <f t="shared" si="18"/>
        <v>#DIV/0!</v>
      </c>
      <c r="CO26" s="969" t="e">
        <f t="shared" si="12"/>
        <v>#DIV/0!</v>
      </c>
      <c r="CP26" s="969" t="e">
        <f t="shared" si="12"/>
        <v>#DIV/0!</v>
      </c>
      <c r="CQ26" s="969" t="e">
        <f t="shared" si="19"/>
        <v>#DIV/0!</v>
      </c>
      <c r="CR26" s="969" t="e">
        <f t="shared" si="13"/>
        <v>#DIV/0!</v>
      </c>
      <c r="CS26" s="969" t="e">
        <f t="shared" si="13"/>
        <v>#DIV/0!</v>
      </c>
      <c r="CT26" s="959"/>
      <c r="CU26" s="710"/>
      <c r="CV26" s="711">
        <f>CT26+CU26</f>
        <v>0</v>
      </c>
      <c r="CW26" s="712"/>
      <c r="CX26" s="710"/>
      <c r="CY26" s="711">
        <f>CW26+CX26</f>
        <v>0</v>
      </c>
      <c r="CZ26" s="709"/>
      <c r="DA26" s="710"/>
      <c r="DB26" s="711">
        <f>CZ26+DA26</f>
        <v>0</v>
      </c>
      <c r="DC26" s="712"/>
      <c r="DD26" s="713"/>
      <c r="DE26" s="714">
        <f>DC26+DD26</f>
        <v>0</v>
      </c>
      <c r="DF26" s="715"/>
      <c r="DG26" s="716"/>
      <c r="DH26" s="717"/>
      <c r="DI26" s="715"/>
      <c r="DJ26" s="716"/>
      <c r="DK26" s="717"/>
      <c r="DL26" s="718"/>
      <c r="DM26" s="992"/>
      <c r="DN26" s="719"/>
      <c r="DO26" s="718"/>
      <c r="DP26" s="992"/>
      <c r="DQ26" s="719"/>
      <c r="DR26" s="720"/>
      <c r="DS26" s="992"/>
      <c r="DT26" s="719"/>
      <c r="DU26" s="720"/>
      <c r="DV26" s="992"/>
      <c r="DW26" s="719"/>
      <c r="DX26" s="721"/>
      <c r="DY26" s="489"/>
      <c r="DZ26" s="722"/>
      <c r="EA26" s="723"/>
      <c r="EB26" s="489">
        <v>0</v>
      </c>
      <c r="EC26" s="724"/>
      <c r="ED26" s="725">
        <v>4</v>
      </c>
      <c r="EE26" s="726">
        <v>0</v>
      </c>
      <c r="EF26" s="344">
        <f t="shared" ref="EF26:EF27" si="242">SUM(ED26:EE26)</f>
        <v>4</v>
      </c>
      <c r="EG26" s="727">
        <v>2</v>
      </c>
      <c r="EH26" s="726">
        <v>0</v>
      </c>
      <c r="EI26" s="344">
        <f t="shared" ref="EI26:EI27" si="243">EG26+EH26</f>
        <v>2</v>
      </c>
      <c r="EJ26" s="726">
        <v>1</v>
      </c>
      <c r="EK26" s="726">
        <v>0</v>
      </c>
      <c r="EL26" s="347">
        <f t="shared" ref="EL26:EL27" si="244">EJ26+EK26</f>
        <v>1</v>
      </c>
      <c r="EM26" s="726">
        <v>1</v>
      </c>
      <c r="EN26" s="726">
        <v>0</v>
      </c>
      <c r="EO26" s="347">
        <f t="shared" ref="EO26:EO27" si="245">EM26+EN26</f>
        <v>1</v>
      </c>
      <c r="EP26" s="665">
        <f t="shared" ref="EP26:EP27" si="246">EJ26/EM26*100</f>
        <v>100</v>
      </c>
      <c r="EQ26" s="665">
        <v>0</v>
      </c>
      <c r="ER26" s="665">
        <f t="shared" ref="ER26:ER27" si="247">EL26/EO26*100</f>
        <v>100</v>
      </c>
      <c r="ES26" s="665">
        <v>100</v>
      </c>
      <c r="ET26" s="665">
        <v>0</v>
      </c>
      <c r="EU26" s="665">
        <v>100</v>
      </c>
      <c r="EV26" s="727">
        <v>2</v>
      </c>
      <c r="EW26" s="727">
        <v>0</v>
      </c>
      <c r="EX26" s="727">
        <f t="shared" si="232"/>
        <v>2</v>
      </c>
      <c r="EY26" s="727">
        <v>1</v>
      </c>
      <c r="EZ26" s="727">
        <v>0</v>
      </c>
      <c r="FA26" s="727">
        <f t="shared" si="233"/>
        <v>1</v>
      </c>
      <c r="FB26" s="727">
        <v>0</v>
      </c>
      <c r="FC26" s="727">
        <v>0</v>
      </c>
      <c r="FD26" s="727">
        <f t="shared" si="89"/>
        <v>0</v>
      </c>
      <c r="FE26" s="727">
        <v>1</v>
      </c>
      <c r="FF26" s="727">
        <v>0</v>
      </c>
      <c r="FG26" s="727">
        <f t="shared" si="90"/>
        <v>1</v>
      </c>
      <c r="FH26" s="729">
        <f t="shared" si="123"/>
        <v>0</v>
      </c>
      <c r="FI26" s="729">
        <v>0</v>
      </c>
      <c r="FJ26" s="729">
        <f t="shared" si="124"/>
        <v>0</v>
      </c>
      <c r="FK26" s="775"/>
      <c r="FL26" s="775"/>
      <c r="FM26" s="775"/>
      <c r="FN26" s="775"/>
      <c r="FO26" s="775"/>
      <c r="FP26" s="775"/>
      <c r="FQ26" s="775"/>
      <c r="FR26" s="775"/>
      <c r="FS26" s="775"/>
      <c r="FT26" s="775"/>
      <c r="FU26" s="775"/>
      <c r="FV26" s="775"/>
      <c r="FW26" s="776"/>
      <c r="FX26" s="776"/>
      <c r="FY26" s="776"/>
      <c r="FZ26" s="777"/>
      <c r="GA26" s="777"/>
      <c r="GB26" s="777"/>
      <c r="GC26" s="777"/>
      <c r="GD26" s="777"/>
      <c r="GE26" s="777"/>
      <c r="GF26" s="777"/>
      <c r="GG26" s="777"/>
      <c r="GH26" s="777"/>
      <c r="GI26" s="777"/>
      <c r="GJ26" s="777"/>
      <c r="GK26" s="777"/>
      <c r="GL26" s="778"/>
      <c r="GM26" s="778"/>
      <c r="GN26" s="778"/>
      <c r="GO26" s="777"/>
      <c r="GP26" s="779"/>
      <c r="GQ26" s="779"/>
      <c r="GR26" s="779"/>
      <c r="GS26" s="779"/>
      <c r="GT26" s="779"/>
      <c r="GU26" s="779"/>
      <c r="GV26" s="779"/>
      <c r="GW26" s="779"/>
      <c r="GX26" s="779"/>
      <c r="GY26" s="779"/>
      <c r="GZ26" s="779"/>
      <c r="HA26" s="780"/>
      <c r="HB26" s="780"/>
      <c r="HC26" s="780"/>
    </row>
    <row r="27" spans="1:211" s="66" customFormat="1" ht="9.9499999999999993" hidden="1" customHeight="1" x14ac:dyDescent="0.2">
      <c r="A27" s="967" t="s">
        <v>160</v>
      </c>
      <c r="B27" s="1028">
        <f>1+0.5</f>
        <v>1.5</v>
      </c>
      <c r="C27" s="1028">
        <v>0</v>
      </c>
      <c r="D27" s="1029">
        <f t="shared" si="195"/>
        <v>1.5</v>
      </c>
      <c r="E27" s="1028">
        <f>1+0.5</f>
        <v>1.5</v>
      </c>
      <c r="F27" s="1028">
        <v>0</v>
      </c>
      <c r="G27" s="1029">
        <f t="shared" si="196"/>
        <v>1.5</v>
      </c>
      <c r="H27" s="1028">
        <v>0</v>
      </c>
      <c r="I27" s="1028">
        <v>0</v>
      </c>
      <c r="J27" s="1029">
        <f t="shared" si="197"/>
        <v>0</v>
      </c>
      <c r="K27" s="1028">
        <f>1.5+0.5</f>
        <v>2</v>
      </c>
      <c r="L27" s="1028">
        <v>0</v>
      </c>
      <c r="M27" s="1029">
        <f t="shared" si="198"/>
        <v>2</v>
      </c>
      <c r="N27" s="1028">
        <v>1</v>
      </c>
      <c r="O27" s="1028">
        <v>0</v>
      </c>
      <c r="P27" s="1029">
        <f t="shared" si="199"/>
        <v>1</v>
      </c>
      <c r="Q27" s="1028">
        <v>0</v>
      </c>
      <c r="R27" s="1028">
        <v>0</v>
      </c>
      <c r="S27" s="1029">
        <f t="shared" si="200"/>
        <v>0</v>
      </c>
      <c r="T27" s="1030">
        <v>0</v>
      </c>
      <c r="U27" s="1030">
        <v>0</v>
      </c>
      <c r="V27" s="1031">
        <f t="shared" si="201"/>
        <v>0</v>
      </c>
      <c r="W27" s="1030">
        <v>0</v>
      </c>
      <c r="X27" s="1030">
        <v>0</v>
      </c>
      <c r="Y27" s="1031">
        <f t="shared" si="202"/>
        <v>0</v>
      </c>
      <c r="Z27" s="1030">
        <v>0</v>
      </c>
      <c r="AA27" s="1030">
        <v>0</v>
      </c>
      <c r="AB27" s="1031">
        <f t="shared" si="203"/>
        <v>0</v>
      </c>
      <c r="AC27" s="1030">
        <f t="shared" si="234"/>
        <v>0</v>
      </c>
      <c r="AD27" s="1030">
        <f t="shared" si="234"/>
        <v>0</v>
      </c>
      <c r="AE27" s="1031">
        <f t="shared" si="204"/>
        <v>0</v>
      </c>
      <c r="AF27" s="969" t="e">
        <f t="shared" si="101"/>
        <v>#DIV/0!</v>
      </c>
      <c r="AG27" s="969" t="e">
        <f t="shared" si="101"/>
        <v>#DIV/0!</v>
      </c>
      <c r="AH27" s="969" t="e">
        <f t="shared" si="101"/>
        <v>#DIV/0!</v>
      </c>
      <c r="AI27" s="969">
        <f t="shared" si="205"/>
        <v>0</v>
      </c>
      <c r="AJ27" s="969" t="e">
        <f t="shared" si="136"/>
        <v>#DIV/0!</v>
      </c>
      <c r="AK27" s="969">
        <f t="shared" si="136"/>
        <v>0</v>
      </c>
      <c r="AL27" s="969" t="e">
        <f t="shared" si="28"/>
        <v>#DIV/0!</v>
      </c>
      <c r="AM27" s="969" t="e">
        <f t="shared" si="28"/>
        <v>#DIV/0!</v>
      </c>
      <c r="AN27" s="969" t="e">
        <f t="shared" si="28"/>
        <v>#DIV/0!</v>
      </c>
      <c r="AO27" s="969">
        <f t="shared" si="29"/>
        <v>0</v>
      </c>
      <c r="AP27" s="969" t="e">
        <f t="shared" si="29"/>
        <v>#DIV/0!</v>
      </c>
      <c r="AQ27" s="969">
        <f t="shared" si="29"/>
        <v>0</v>
      </c>
      <c r="AR27" s="969" t="e">
        <f t="shared" si="15"/>
        <v>#DIV/0!</v>
      </c>
      <c r="AS27" s="969" t="e">
        <f t="shared" si="5"/>
        <v>#DIV/0!</v>
      </c>
      <c r="AT27" s="969" t="e">
        <f t="shared" si="5"/>
        <v>#DIV/0!</v>
      </c>
      <c r="AU27" s="969" t="e">
        <f t="shared" si="16"/>
        <v>#DIV/0!</v>
      </c>
      <c r="AV27" s="969" t="e">
        <f t="shared" si="16"/>
        <v>#DIV/0!</v>
      </c>
      <c r="AW27" s="969" t="e">
        <f t="shared" si="16"/>
        <v>#DIV/0!</v>
      </c>
      <c r="AX27" s="1030">
        <v>2</v>
      </c>
      <c r="AY27" s="1030">
        <v>0</v>
      </c>
      <c r="AZ27" s="1031">
        <f t="shared" si="206"/>
        <v>2</v>
      </c>
      <c r="BA27" s="1030">
        <v>2</v>
      </c>
      <c r="BB27" s="1030">
        <v>0</v>
      </c>
      <c r="BC27" s="1031">
        <f t="shared" si="207"/>
        <v>2</v>
      </c>
      <c r="BD27" s="1030">
        <v>0</v>
      </c>
      <c r="BE27" s="1030">
        <v>0</v>
      </c>
      <c r="BF27" s="1031">
        <f t="shared" si="208"/>
        <v>0</v>
      </c>
      <c r="BG27" s="1030">
        <v>2.5</v>
      </c>
      <c r="BH27" s="1030">
        <v>0</v>
      </c>
      <c r="BI27" s="1031">
        <f t="shared" si="209"/>
        <v>2.5</v>
      </c>
      <c r="BJ27" s="1030">
        <v>3</v>
      </c>
      <c r="BK27" s="1030">
        <v>0</v>
      </c>
      <c r="BL27" s="1031">
        <f t="shared" si="210"/>
        <v>3</v>
      </c>
      <c r="BM27" s="1030">
        <v>0</v>
      </c>
      <c r="BN27" s="1030">
        <v>0</v>
      </c>
      <c r="BO27" s="1031">
        <f t="shared" si="211"/>
        <v>0</v>
      </c>
      <c r="BP27" s="1030">
        <v>0</v>
      </c>
      <c r="BQ27" s="1030">
        <v>0</v>
      </c>
      <c r="BR27" s="1031">
        <f t="shared" si="212"/>
        <v>0</v>
      </c>
      <c r="BS27" s="1030">
        <v>0</v>
      </c>
      <c r="BT27" s="1030">
        <v>0</v>
      </c>
      <c r="BU27" s="1031">
        <f t="shared" si="213"/>
        <v>0</v>
      </c>
      <c r="BV27" s="1030">
        <v>0</v>
      </c>
      <c r="BW27" s="1030">
        <v>0</v>
      </c>
      <c r="BX27" s="1031">
        <f t="shared" si="214"/>
        <v>0</v>
      </c>
      <c r="BY27" s="1030">
        <f t="shared" si="235"/>
        <v>0</v>
      </c>
      <c r="BZ27" s="1030">
        <f t="shared" si="235"/>
        <v>0</v>
      </c>
      <c r="CA27" s="1031">
        <f t="shared" si="215"/>
        <v>0</v>
      </c>
      <c r="CB27" s="969" t="e">
        <f t="shared" si="107"/>
        <v>#DIV/0!</v>
      </c>
      <c r="CC27" s="969" t="e">
        <f t="shared" si="107"/>
        <v>#DIV/0!</v>
      </c>
      <c r="CD27" s="969" t="e">
        <f t="shared" si="107"/>
        <v>#DIV/0!</v>
      </c>
      <c r="CE27" s="969">
        <f t="shared" si="216"/>
        <v>0</v>
      </c>
      <c r="CF27" s="969" t="e">
        <f t="shared" si="138"/>
        <v>#DIV/0!</v>
      </c>
      <c r="CG27" s="969">
        <f t="shared" si="138"/>
        <v>0</v>
      </c>
      <c r="CH27" s="969" t="e">
        <f t="shared" si="33"/>
        <v>#DIV/0!</v>
      </c>
      <c r="CI27" s="969" t="e">
        <f t="shared" si="33"/>
        <v>#DIV/0!</v>
      </c>
      <c r="CJ27" s="969" t="e">
        <f t="shared" si="33"/>
        <v>#DIV/0!</v>
      </c>
      <c r="CK27" s="969">
        <f t="shared" si="34"/>
        <v>0</v>
      </c>
      <c r="CL27" s="969" t="e">
        <f t="shared" si="34"/>
        <v>#DIV/0!</v>
      </c>
      <c r="CM27" s="969">
        <f t="shared" si="34"/>
        <v>0</v>
      </c>
      <c r="CN27" s="969" t="e">
        <f t="shared" si="18"/>
        <v>#DIV/0!</v>
      </c>
      <c r="CO27" s="969" t="e">
        <f t="shared" si="12"/>
        <v>#DIV/0!</v>
      </c>
      <c r="CP27" s="969" t="e">
        <f t="shared" si="12"/>
        <v>#DIV/0!</v>
      </c>
      <c r="CQ27" s="969" t="e">
        <f t="shared" si="19"/>
        <v>#DIV/0!</v>
      </c>
      <c r="CR27" s="969" t="e">
        <f t="shared" si="13"/>
        <v>#DIV/0!</v>
      </c>
      <c r="CS27" s="969" t="e">
        <f t="shared" si="13"/>
        <v>#DIV/0!</v>
      </c>
      <c r="CT27" s="960">
        <v>5</v>
      </c>
      <c r="CU27" s="90">
        <v>0</v>
      </c>
      <c r="CV27" s="687">
        <f t="shared" si="139"/>
        <v>5</v>
      </c>
      <c r="CW27" s="353">
        <v>2</v>
      </c>
      <c r="CX27" s="90">
        <v>0</v>
      </c>
      <c r="CY27" s="687">
        <f t="shared" si="217"/>
        <v>2</v>
      </c>
      <c r="CZ27" s="354">
        <v>2</v>
      </c>
      <c r="DA27" s="90">
        <v>0</v>
      </c>
      <c r="DB27" s="687">
        <f t="shared" si="218"/>
        <v>2</v>
      </c>
      <c r="DC27" s="353">
        <v>10</v>
      </c>
      <c r="DD27" s="91">
        <v>0</v>
      </c>
      <c r="DE27" s="688">
        <f t="shared" si="219"/>
        <v>10</v>
      </c>
      <c r="DF27" s="364">
        <f t="shared" ref="DF27" si="248">CZ27/DC27*100</f>
        <v>20</v>
      </c>
      <c r="DG27" s="92"/>
      <c r="DH27" s="700">
        <f t="shared" ref="DH27" si="249">DB27/DE27*100</f>
        <v>20</v>
      </c>
      <c r="DI27" s="364">
        <f t="shared" ref="DI27" si="250">CZ27/CW27*100</f>
        <v>100</v>
      </c>
      <c r="DJ27" s="92"/>
      <c r="DK27" s="700">
        <f t="shared" ref="DK27" si="251">DB27/CY27*100</f>
        <v>100</v>
      </c>
      <c r="DL27" s="689">
        <v>4</v>
      </c>
      <c r="DM27" s="356">
        <v>0</v>
      </c>
      <c r="DN27" s="690">
        <f t="shared" si="162"/>
        <v>4</v>
      </c>
      <c r="DO27" s="689">
        <v>5</v>
      </c>
      <c r="DP27" s="356">
        <v>0</v>
      </c>
      <c r="DQ27" s="690">
        <f t="shared" si="163"/>
        <v>5</v>
      </c>
      <c r="DR27" s="732">
        <v>4</v>
      </c>
      <c r="DS27" s="356">
        <v>0</v>
      </c>
      <c r="DT27" s="690">
        <f t="shared" si="164"/>
        <v>4</v>
      </c>
      <c r="DU27" s="732">
        <v>7</v>
      </c>
      <c r="DV27" s="356">
        <v>0</v>
      </c>
      <c r="DW27" s="690">
        <f t="shared" si="165"/>
        <v>7</v>
      </c>
      <c r="DX27" s="691">
        <f>DR27/DU27*100</f>
        <v>57.142857142857139</v>
      </c>
      <c r="DY27" s="453">
        <v>0</v>
      </c>
      <c r="DZ27" s="692">
        <f t="shared" ref="DZ27" si="252">DT27/DW27*100</f>
        <v>57.142857142857139</v>
      </c>
      <c r="EA27" s="693">
        <f t="shared" ref="EA27" si="253">DR27/DO27*100</f>
        <v>80</v>
      </c>
      <c r="EB27" s="453">
        <v>0</v>
      </c>
      <c r="EC27" s="694">
        <f t="shared" ref="EC27" si="254">DT27/DQ27*100</f>
        <v>80</v>
      </c>
      <c r="ED27" s="343">
        <v>8</v>
      </c>
      <c r="EE27" s="344">
        <v>0</v>
      </c>
      <c r="EF27" s="344">
        <f t="shared" si="242"/>
        <v>8</v>
      </c>
      <c r="EG27" s="695">
        <v>6</v>
      </c>
      <c r="EH27" s="344">
        <v>0</v>
      </c>
      <c r="EI27" s="344">
        <f t="shared" si="243"/>
        <v>6</v>
      </c>
      <c r="EJ27" s="344">
        <v>2</v>
      </c>
      <c r="EK27" s="344">
        <v>0</v>
      </c>
      <c r="EL27" s="347">
        <f t="shared" si="244"/>
        <v>2</v>
      </c>
      <c r="EM27" s="344">
        <v>2</v>
      </c>
      <c r="EN27" s="344">
        <v>0</v>
      </c>
      <c r="EO27" s="347">
        <f t="shared" si="245"/>
        <v>2</v>
      </c>
      <c r="EP27" s="665">
        <f t="shared" si="246"/>
        <v>100</v>
      </c>
      <c r="EQ27" s="665">
        <v>0</v>
      </c>
      <c r="ER27" s="665">
        <f t="shared" si="247"/>
        <v>100</v>
      </c>
      <c r="ES27" s="665">
        <v>100</v>
      </c>
      <c r="ET27" s="665">
        <v>0</v>
      </c>
      <c r="EU27" s="665">
        <v>100</v>
      </c>
      <c r="EV27" s="695"/>
      <c r="EW27" s="695"/>
      <c r="EX27" s="695"/>
      <c r="EY27" s="695"/>
      <c r="EZ27" s="695"/>
      <c r="FA27" s="695"/>
      <c r="FB27" s="695"/>
      <c r="FC27" s="695"/>
      <c r="FD27" s="695"/>
      <c r="FE27" s="695"/>
      <c r="FF27" s="695"/>
      <c r="FG27" s="695"/>
      <c r="FH27" s="696"/>
      <c r="FI27" s="696"/>
      <c r="FJ27" s="696"/>
      <c r="FK27" s="344"/>
      <c r="FL27" s="344"/>
      <c r="FM27" s="344"/>
      <c r="FN27" s="344"/>
      <c r="FO27" s="344"/>
      <c r="FP27" s="344"/>
      <c r="FQ27" s="344"/>
      <c r="FR27" s="344"/>
      <c r="FS27" s="344"/>
      <c r="FT27" s="344"/>
      <c r="FU27" s="344"/>
      <c r="FV27" s="344"/>
      <c r="FW27" s="665"/>
      <c r="FX27" s="665"/>
      <c r="FY27" s="665"/>
      <c r="FZ27" s="695"/>
      <c r="GA27" s="695"/>
      <c r="GB27" s="695"/>
      <c r="GC27" s="695"/>
      <c r="GD27" s="695"/>
      <c r="GE27" s="695"/>
      <c r="GF27" s="695"/>
      <c r="GG27" s="695"/>
      <c r="GH27" s="695"/>
      <c r="GI27" s="695"/>
      <c r="GJ27" s="695"/>
      <c r="GK27" s="695"/>
      <c r="GL27" s="696"/>
      <c r="GM27" s="696"/>
      <c r="GN27" s="696"/>
      <c r="GO27" s="695"/>
      <c r="GP27" s="697"/>
      <c r="GQ27" s="697"/>
      <c r="GR27" s="697"/>
      <c r="GS27" s="697"/>
      <c r="GT27" s="697"/>
      <c r="GU27" s="697"/>
      <c r="GV27" s="697"/>
      <c r="GW27" s="697"/>
      <c r="GX27" s="697"/>
      <c r="GY27" s="697"/>
      <c r="GZ27" s="697"/>
      <c r="HA27" s="698"/>
      <c r="HB27" s="698"/>
      <c r="HC27" s="698"/>
    </row>
    <row r="28" spans="1:211" s="66" customFormat="1" ht="9.9499999999999993" hidden="1" customHeight="1" x14ac:dyDescent="0.2">
      <c r="A28" s="967" t="s">
        <v>157</v>
      </c>
      <c r="B28" s="1028">
        <v>0</v>
      </c>
      <c r="C28" s="1028">
        <v>0</v>
      </c>
      <c r="D28" s="1029">
        <f t="shared" si="195"/>
        <v>0</v>
      </c>
      <c r="E28" s="1028">
        <v>0</v>
      </c>
      <c r="F28" s="1028">
        <v>0</v>
      </c>
      <c r="G28" s="1029">
        <f t="shared" si="196"/>
        <v>0</v>
      </c>
      <c r="H28" s="1028">
        <v>0</v>
      </c>
      <c r="I28" s="1028">
        <v>0</v>
      </c>
      <c r="J28" s="1029">
        <f t="shared" si="197"/>
        <v>0</v>
      </c>
      <c r="K28" s="1028">
        <v>0</v>
      </c>
      <c r="L28" s="1028">
        <v>0</v>
      </c>
      <c r="M28" s="1029">
        <f t="shared" si="198"/>
        <v>0</v>
      </c>
      <c r="N28" s="1028">
        <v>0</v>
      </c>
      <c r="O28" s="1028">
        <v>0</v>
      </c>
      <c r="P28" s="1029">
        <f t="shared" si="199"/>
        <v>0</v>
      </c>
      <c r="Q28" s="1028">
        <v>0</v>
      </c>
      <c r="R28" s="1028">
        <v>0</v>
      </c>
      <c r="S28" s="1029">
        <f t="shared" si="200"/>
        <v>0</v>
      </c>
      <c r="T28" s="1030">
        <v>0</v>
      </c>
      <c r="U28" s="1030">
        <v>0</v>
      </c>
      <c r="V28" s="1031">
        <f t="shared" si="201"/>
        <v>0</v>
      </c>
      <c r="W28" s="1030">
        <v>0</v>
      </c>
      <c r="X28" s="1030">
        <v>0</v>
      </c>
      <c r="Y28" s="1031">
        <f t="shared" si="202"/>
        <v>0</v>
      </c>
      <c r="Z28" s="1030">
        <v>0</v>
      </c>
      <c r="AA28" s="1030">
        <v>0</v>
      </c>
      <c r="AB28" s="1031">
        <f t="shared" si="203"/>
        <v>0</v>
      </c>
      <c r="AC28" s="1030">
        <f t="shared" si="234"/>
        <v>0</v>
      </c>
      <c r="AD28" s="1030">
        <f t="shared" si="234"/>
        <v>0</v>
      </c>
      <c r="AE28" s="1031">
        <f t="shared" si="204"/>
        <v>0</v>
      </c>
      <c r="AF28" s="969" t="e">
        <f t="shared" si="101"/>
        <v>#DIV/0!</v>
      </c>
      <c r="AG28" s="969" t="e">
        <f t="shared" si="101"/>
        <v>#DIV/0!</v>
      </c>
      <c r="AH28" s="969" t="e">
        <f t="shared" si="101"/>
        <v>#DIV/0!</v>
      </c>
      <c r="AI28" s="969" t="e">
        <f t="shared" si="205"/>
        <v>#DIV/0!</v>
      </c>
      <c r="AJ28" s="969" t="e">
        <f t="shared" si="136"/>
        <v>#DIV/0!</v>
      </c>
      <c r="AK28" s="969" t="e">
        <f t="shared" si="136"/>
        <v>#DIV/0!</v>
      </c>
      <c r="AL28" s="969" t="e">
        <f t="shared" si="28"/>
        <v>#DIV/0!</v>
      </c>
      <c r="AM28" s="969" t="e">
        <f t="shared" si="28"/>
        <v>#DIV/0!</v>
      </c>
      <c r="AN28" s="969" t="e">
        <f t="shared" si="28"/>
        <v>#DIV/0!</v>
      </c>
      <c r="AO28" s="969" t="e">
        <f t="shared" si="29"/>
        <v>#DIV/0!</v>
      </c>
      <c r="AP28" s="969" t="e">
        <f t="shared" si="29"/>
        <v>#DIV/0!</v>
      </c>
      <c r="AQ28" s="969" t="e">
        <f t="shared" si="29"/>
        <v>#DIV/0!</v>
      </c>
      <c r="AR28" s="969" t="e">
        <f t="shared" si="15"/>
        <v>#DIV/0!</v>
      </c>
      <c r="AS28" s="969" t="e">
        <f t="shared" si="5"/>
        <v>#DIV/0!</v>
      </c>
      <c r="AT28" s="969" t="e">
        <f t="shared" si="5"/>
        <v>#DIV/0!</v>
      </c>
      <c r="AU28" s="969" t="e">
        <f t="shared" si="16"/>
        <v>#DIV/0!</v>
      </c>
      <c r="AV28" s="969" t="e">
        <f t="shared" si="16"/>
        <v>#DIV/0!</v>
      </c>
      <c r="AW28" s="969" t="e">
        <f t="shared" si="16"/>
        <v>#DIV/0!</v>
      </c>
      <c r="AX28" s="1030">
        <v>0</v>
      </c>
      <c r="AY28" s="1030">
        <v>0</v>
      </c>
      <c r="AZ28" s="1031">
        <f t="shared" si="206"/>
        <v>0</v>
      </c>
      <c r="BA28" s="1030">
        <v>0</v>
      </c>
      <c r="BB28" s="1030">
        <v>0</v>
      </c>
      <c r="BC28" s="1031">
        <f t="shared" si="207"/>
        <v>0</v>
      </c>
      <c r="BD28" s="1030">
        <v>0</v>
      </c>
      <c r="BE28" s="1030">
        <v>0</v>
      </c>
      <c r="BF28" s="1031">
        <f t="shared" si="208"/>
        <v>0</v>
      </c>
      <c r="BG28" s="1030">
        <v>0</v>
      </c>
      <c r="BH28" s="1030">
        <v>0</v>
      </c>
      <c r="BI28" s="1031">
        <f t="shared" si="209"/>
        <v>0</v>
      </c>
      <c r="BJ28" s="1030">
        <v>0</v>
      </c>
      <c r="BK28" s="1030">
        <v>0</v>
      </c>
      <c r="BL28" s="1031">
        <f t="shared" si="210"/>
        <v>0</v>
      </c>
      <c r="BM28" s="1030">
        <v>0</v>
      </c>
      <c r="BN28" s="1030">
        <v>0</v>
      </c>
      <c r="BO28" s="1031">
        <f t="shared" si="211"/>
        <v>0</v>
      </c>
      <c r="BP28" s="1030">
        <v>0</v>
      </c>
      <c r="BQ28" s="1030">
        <v>0</v>
      </c>
      <c r="BR28" s="1031">
        <f t="shared" si="212"/>
        <v>0</v>
      </c>
      <c r="BS28" s="1030">
        <v>0</v>
      </c>
      <c r="BT28" s="1030">
        <v>0</v>
      </c>
      <c r="BU28" s="1031">
        <f t="shared" si="213"/>
        <v>0</v>
      </c>
      <c r="BV28" s="1030">
        <v>0</v>
      </c>
      <c r="BW28" s="1030">
        <v>0</v>
      </c>
      <c r="BX28" s="1031">
        <f t="shared" si="214"/>
        <v>0</v>
      </c>
      <c r="BY28" s="1030">
        <f t="shared" si="235"/>
        <v>0</v>
      </c>
      <c r="BZ28" s="1030">
        <f t="shared" si="235"/>
        <v>0</v>
      </c>
      <c r="CA28" s="1031">
        <f t="shared" si="215"/>
        <v>0</v>
      </c>
      <c r="CB28" s="969" t="e">
        <f t="shared" si="107"/>
        <v>#DIV/0!</v>
      </c>
      <c r="CC28" s="969" t="e">
        <f t="shared" si="107"/>
        <v>#DIV/0!</v>
      </c>
      <c r="CD28" s="969" t="e">
        <f t="shared" si="107"/>
        <v>#DIV/0!</v>
      </c>
      <c r="CE28" s="969" t="e">
        <f t="shared" si="216"/>
        <v>#DIV/0!</v>
      </c>
      <c r="CF28" s="969" t="e">
        <f t="shared" si="138"/>
        <v>#DIV/0!</v>
      </c>
      <c r="CG28" s="969" t="e">
        <f t="shared" si="138"/>
        <v>#DIV/0!</v>
      </c>
      <c r="CH28" s="969" t="e">
        <f t="shared" si="33"/>
        <v>#DIV/0!</v>
      </c>
      <c r="CI28" s="969" t="e">
        <f t="shared" si="33"/>
        <v>#DIV/0!</v>
      </c>
      <c r="CJ28" s="969" t="e">
        <f t="shared" si="33"/>
        <v>#DIV/0!</v>
      </c>
      <c r="CK28" s="969" t="e">
        <f t="shared" si="34"/>
        <v>#DIV/0!</v>
      </c>
      <c r="CL28" s="969" t="e">
        <f t="shared" si="34"/>
        <v>#DIV/0!</v>
      </c>
      <c r="CM28" s="969" t="e">
        <f t="shared" si="34"/>
        <v>#DIV/0!</v>
      </c>
      <c r="CN28" s="969" t="e">
        <f t="shared" si="18"/>
        <v>#DIV/0!</v>
      </c>
      <c r="CO28" s="969" t="e">
        <f t="shared" si="12"/>
        <v>#DIV/0!</v>
      </c>
      <c r="CP28" s="969" t="e">
        <f t="shared" si="12"/>
        <v>#DIV/0!</v>
      </c>
      <c r="CQ28" s="969" t="e">
        <f t="shared" si="19"/>
        <v>#DIV/0!</v>
      </c>
      <c r="CR28" s="969" t="e">
        <f t="shared" si="13"/>
        <v>#DIV/0!</v>
      </c>
      <c r="CS28" s="969" t="e">
        <f t="shared" si="13"/>
        <v>#DIV/0!</v>
      </c>
      <c r="CT28" s="959"/>
      <c r="CU28" s="710"/>
      <c r="CV28" s="711">
        <f t="shared" si="139"/>
        <v>0</v>
      </c>
      <c r="CW28" s="712"/>
      <c r="CX28" s="710"/>
      <c r="CY28" s="711">
        <f t="shared" si="217"/>
        <v>0</v>
      </c>
      <c r="CZ28" s="709"/>
      <c r="DA28" s="710"/>
      <c r="DB28" s="711">
        <f t="shared" si="218"/>
        <v>0</v>
      </c>
      <c r="DC28" s="712"/>
      <c r="DD28" s="713"/>
      <c r="DE28" s="714">
        <f t="shared" si="219"/>
        <v>0</v>
      </c>
      <c r="DF28" s="715"/>
      <c r="DG28" s="716"/>
      <c r="DH28" s="717"/>
      <c r="DI28" s="715"/>
      <c r="DJ28" s="716"/>
      <c r="DK28" s="717"/>
      <c r="DL28" s="718"/>
      <c r="DM28" s="992"/>
      <c r="DN28" s="719"/>
      <c r="DO28" s="718"/>
      <c r="DP28" s="992"/>
      <c r="DQ28" s="719"/>
      <c r="DR28" s="720"/>
      <c r="DS28" s="992"/>
      <c r="DT28" s="719"/>
      <c r="DU28" s="720"/>
      <c r="DV28" s="992"/>
      <c r="DW28" s="719"/>
      <c r="DX28" s="721"/>
      <c r="DY28" s="489"/>
      <c r="DZ28" s="722"/>
      <c r="EA28" s="723"/>
      <c r="EB28" s="489"/>
      <c r="EC28" s="724"/>
      <c r="ED28" s="725">
        <v>7</v>
      </c>
      <c r="EE28" s="726">
        <v>0</v>
      </c>
      <c r="EF28" s="344">
        <f>SUM(ED28:EE28)</f>
        <v>7</v>
      </c>
      <c r="EG28" s="727">
        <v>4</v>
      </c>
      <c r="EH28" s="726">
        <v>0</v>
      </c>
      <c r="EI28" s="344">
        <f>EG28+EH28</f>
        <v>4</v>
      </c>
      <c r="EJ28" s="726">
        <v>0</v>
      </c>
      <c r="EK28" s="726">
        <v>0</v>
      </c>
      <c r="EL28" s="347">
        <f>EJ28+EK28</f>
        <v>0</v>
      </c>
      <c r="EM28" s="726">
        <v>0</v>
      </c>
      <c r="EN28" s="726">
        <v>0</v>
      </c>
      <c r="EO28" s="347">
        <f>EM28+EN28</f>
        <v>0</v>
      </c>
      <c r="EP28" s="665">
        <v>0</v>
      </c>
      <c r="EQ28" s="665">
        <v>0</v>
      </c>
      <c r="ER28" s="665">
        <v>0</v>
      </c>
      <c r="ES28" s="665">
        <v>100</v>
      </c>
      <c r="ET28" s="665">
        <v>0</v>
      </c>
      <c r="EU28" s="665">
        <v>100</v>
      </c>
      <c r="EV28" s="777"/>
      <c r="EW28" s="777"/>
      <c r="EX28" s="777"/>
      <c r="EY28" s="777"/>
      <c r="EZ28" s="777"/>
      <c r="FA28" s="777"/>
      <c r="FB28" s="777"/>
      <c r="FC28" s="777"/>
      <c r="FD28" s="777"/>
      <c r="FE28" s="777"/>
      <c r="FF28" s="777"/>
      <c r="FG28" s="777"/>
      <c r="FH28" s="778"/>
      <c r="FI28" s="778"/>
      <c r="FJ28" s="778"/>
      <c r="FK28" s="775"/>
      <c r="FL28" s="775"/>
      <c r="FM28" s="775"/>
      <c r="FN28" s="775"/>
      <c r="FO28" s="775"/>
      <c r="FP28" s="775"/>
      <c r="FQ28" s="775"/>
      <c r="FR28" s="775"/>
      <c r="FS28" s="775"/>
      <c r="FT28" s="775"/>
      <c r="FU28" s="775"/>
      <c r="FV28" s="775"/>
      <c r="FW28" s="776"/>
      <c r="FX28" s="776"/>
      <c r="FY28" s="776"/>
      <c r="FZ28" s="777"/>
      <c r="GA28" s="777"/>
      <c r="GB28" s="777"/>
      <c r="GC28" s="777"/>
      <c r="GD28" s="777"/>
      <c r="GE28" s="777"/>
      <c r="GF28" s="777"/>
      <c r="GG28" s="777"/>
      <c r="GH28" s="777"/>
      <c r="GI28" s="777"/>
      <c r="GJ28" s="777"/>
      <c r="GK28" s="777"/>
      <c r="GL28" s="778"/>
      <c r="GM28" s="778"/>
      <c r="GN28" s="778"/>
      <c r="GO28" s="777"/>
      <c r="GP28" s="779"/>
      <c r="GQ28" s="779"/>
      <c r="GR28" s="779"/>
      <c r="GS28" s="779"/>
      <c r="GT28" s="779"/>
      <c r="GU28" s="779"/>
      <c r="GV28" s="779"/>
      <c r="GW28" s="779"/>
      <c r="GX28" s="779"/>
      <c r="GY28" s="779"/>
      <c r="GZ28" s="779"/>
      <c r="HA28" s="780"/>
      <c r="HB28" s="780"/>
      <c r="HC28" s="780"/>
    </row>
    <row r="29" spans="1:211" s="66" customFormat="1" ht="9.9499999999999993" hidden="1" customHeight="1" x14ac:dyDescent="0.2">
      <c r="A29" s="967" t="s">
        <v>158</v>
      </c>
      <c r="B29" s="1028">
        <v>0</v>
      </c>
      <c r="C29" s="1028">
        <v>0</v>
      </c>
      <c r="D29" s="1029">
        <f t="shared" si="195"/>
        <v>0</v>
      </c>
      <c r="E29" s="1028">
        <v>0</v>
      </c>
      <c r="F29" s="1028">
        <v>0</v>
      </c>
      <c r="G29" s="1029">
        <f t="shared" si="196"/>
        <v>0</v>
      </c>
      <c r="H29" s="1028">
        <v>0</v>
      </c>
      <c r="I29" s="1028">
        <v>0</v>
      </c>
      <c r="J29" s="1029">
        <f t="shared" si="197"/>
        <v>0</v>
      </c>
      <c r="K29" s="1028">
        <v>0</v>
      </c>
      <c r="L29" s="1028">
        <v>0</v>
      </c>
      <c r="M29" s="1029">
        <f t="shared" si="198"/>
        <v>0</v>
      </c>
      <c r="N29" s="1028">
        <v>0</v>
      </c>
      <c r="O29" s="1028">
        <v>0</v>
      </c>
      <c r="P29" s="1029">
        <f t="shared" si="199"/>
        <v>0</v>
      </c>
      <c r="Q29" s="1028">
        <v>0</v>
      </c>
      <c r="R29" s="1028">
        <v>0</v>
      </c>
      <c r="S29" s="1029">
        <f t="shared" si="200"/>
        <v>0</v>
      </c>
      <c r="T29" s="1030">
        <v>0</v>
      </c>
      <c r="U29" s="1030">
        <v>0</v>
      </c>
      <c r="V29" s="1031">
        <f t="shared" si="201"/>
        <v>0</v>
      </c>
      <c r="W29" s="1030">
        <v>0</v>
      </c>
      <c r="X29" s="1030">
        <v>0</v>
      </c>
      <c r="Y29" s="1031">
        <f t="shared" si="202"/>
        <v>0</v>
      </c>
      <c r="Z29" s="1030">
        <v>0</v>
      </c>
      <c r="AA29" s="1030">
        <v>0</v>
      </c>
      <c r="AB29" s="1031">
        <f t="shared" si="203"/>
        <v>0</v>
      </c>
      <c r="AC29" s="1030">
        <f t="shared" si="234"/>
        <v>0</v>
      </c>
      <c r="AD29" s="1030">
        <f t="shared" si="234"/>
        <v>0</v>
      </c>
      <c r="AE29" s="1031">
        <f t="shared" si="204"/>
        <v>0</v>
      </c>
      <c r="AF29" s="969" t="e">
        <f t="shared" si="101"/>
        <v>#DIV/0!</v>
      </c>
      <c r="AG29" s="969" t="e">
        <f t="shared" si="101"/>
        <v>#DIV/0!</v>
      </c>
      <c r="AH29" s="969" t="e">
        <f t="shared" si="101"/>
        <v>#DIV/0!</v>
      </c>
      <c r="AI29" s="969" t="e">
        <f t="shared" si="205"/>
        <v>#DIV/0!</v>
      </c>
      <c r="AJ29" s="969" t="e">
        <f t="shared" si="136"/>
        <v>#DIV/0!</v>
      </c>
      <c r="AK29" s="969" t="e">
        <f t="shared" si="136"/>
        <v>#DIV/0!</v>
      </c>
      <c r="AL29" s="969" t="e">
        <f t="shared" si="28"/>
        <v>#DIV/0!</v>
      </c>
      <c r="AM29" s="969" t="e">
        <f t="shared" si="28"/>
        <v>#DIV/0!</v>
      </c>
      <c r="AN29" s="969" t="e">
        <f t="shared" si="28"/>
        <v>#DIV/0!</v>
      </c>
      <c r="AO29" s="969" t="e">
        <f t="shared" si="29"/>
        <v>#DIV/0!</v>
      </c>
      <c r="AP29" s="969" t="e">
        <f t="shared" si="29"/>
        <v>#DIV/0!</v>
      </c>
      <c r="AQ29" s="969" t="e">
        <f t="shared" si="29"/>
        <v>#DIV/0!</v>
      </c>
      <c r="AR29" s="969" t="e">
        <f t="shared" si="15"/>
        <v>#DIV/0!</v>
      </c>
      <c r="AS29" s="969" t="e">
        <f t="shared" si="5"/>
        <v>#DIV/0!</v>
      </c>
      <c r="AT29" s="969" t="e">
        <f t="shared" si="5"/>
        <v>#DIV/0!</v>
      </c>
      <c r="AU29" s="969" t="e">
        <f t="shared" si="16"/>
        <v>#DIV/0!</v>
      </c>
      <c r="AV29" s="969" t="e">
        <f t="shared" si="16"/>
        <v>#DIV/0!</v>
      </c>
      <c r="AW29" s="969" t="e">
        <f t="shared" si="16"/>
        <v>#DIV/0!</v>
      </c>
      <c r="AX29" s="1030">
        <v>0</v>
      </c>
      <c r="AY29" s="1030">
        <v>0</v>
      </c>
      <c r="AZ29" s="1031">
        <f t="shared" si="206"/>
        <v>0</v>
      </c>
      <c r="BA29" s="1030">
        <v>0</v>
      </c>
      <c r="BB29" s="1030">
        <v>0</v>
      </c>
      <c r="BC29" s="1031">
        <f t="shared" si="207"/>
        <v>0</v>
      </c>
      <c r="BD29" s="1030">
        <v>0</v>
      </c>
      <c r="BE29" s="1030">
        <v>0</v>
      </c>
      <c r="BF29" s="1031">
        <f t="shared" si="208"/>
        <v>0</v>
      </c>
      <c r="BG29" s="1030">
        <v>0</v>
      </c>
      <c r="BH29" s="1030">
        <v>0</v>
      </c>
      <c r="BI29" s="1031">
        <f t="shared" si="209"/>
        <v>0</v>
      </c>
      <c r="BJ29" s="1030">
        <v>0</v>
      </c>
      <c r="BK29" s="1030">
        <v>0</v>
      </c>
      <c r="BL29" s="1031">
        <f t="shared" si="210"/>
        <v>0</v>
      </c>
      <c r="BM29" s="1030">
        <v>0</v>
      </c>
      <c r="BN29" s="1030">
        <v>0</v>
      </c>
      <c r="BO29" s="1031">
        <f t="shared" si="211"/>
        <v>0</v>
      </c>
      <c r="BP29" s="1030">
        <v>0</v>
      </c>
      <c r="BQ29" s="1030">
        <v>0</v>
      </c>
      <c r="BR29" s="1031">
        <f t="shared" si="212"/>
        <v>0</v>
      </c>
      <c r="BS29" s="1030">
        <v>0</v>
      </c>
      <c r="BT29" s="1030">
        <v>0</v>
      </c>
      <c r="BU29" s="1031">
        <f t="shared" si="213"/>
        <v>0</v>
      </c>
      <c r="BV29" s="1030">
        <v>0</v>
      </c>
      <c r="BW29" s="1030">
        <v>0</v>
      </c>
      <c r="BX29" s="1031">
        <f t="shared" si="214"/>
        <v>0</v>
      </c>
      <c r="BY29" s="1030">
        <f t="shared" si="235"/>
        <v>0</v>
      </c>
      <c r="BZ29" s="1030">
        <f t="shared" si="235"/>
        <v>0</v>
      </c>
      <c r="CA29" s="1031">
        <f t="shared" si="215"/>
        <v>0</v>
      </c>
      <c r="CB29" s="969" t="e">
        <f t="shared" si="107"/>
        <v>#DIV/0!</v>
      </c>
      <c r="CC29" s="969" t="e">
        <f t="shared" si="107"/>
        <v>#DIV/0!</v>
      </c>
      <c r="CD29" s="969" t="e">
        <f t="shared" si="107"/>
        <v>#DIV/0!</v>
      </c>
      <c r="CE29" s="969" t="e">
        <f t="shared" si="216"/>
        <v>#DIV/0!</v>
      </c>
      <c r="CF29" s="969" t="e">
        <f t="shared" si="138"/>
        <v>#DIV/0!</v>
      </c>
      <c r="CG29" s="969" t="e">
        <f t="shared" si="138"/>
        <v>#DIV/0!</v>
      </c>
      <c r="CH29" s="969" t="e">
        <f t="shared" si="33"/>
        <v>#DIV/0!</v>
      </c>
      <c r="CI29" s="969" t="e">
        <f t="shared" si="33"/>
        <v>#DIV/0!</v>
      </c>
      <c r="CJ29" s="969" t="e">
        <f t="shared" si="33"/>
        <v>#DIV/0!</v>
      </c>
      <c r="CK29" s="969" t="e">
        <f t="shared" si="34"/>
        <v>#DIV/0!</v>
      </c>
      <c r="CL29" s="969" t="e">
        <f t="shared" si="34"/>
        <v>#DIV/0!</v>
      </c>
      <c r="CM29" s="969" t="e">
        <f t="shared" si="34"/>
        <v>#DIV/0!</v>
      </c>
      <c r="CN29" s="969" t="e">
        <f t="shared" si="18"/>
        <v>#DIV/0!</v>
      </c>
      <c r="CO29" s="969" t="e">
        <f t="shared" si="12"/>
        <v>#DIV/0!</v>
      </c>
      <c r="CP29" s="969" t="e">
        <f t="shared" si="12"/>
        <v>#DIV/0!</v>
      </c>
      <c r="CQ29" s="969" t="e">
        <f t="shared" si="19"/>
        <v>#DIV/0!</v>
      </c>
      <c r="CR29" s="969" t="e">
        <f t="shared" si="13"/>
        <v>#DIV/0!</v>
      </c>
      <c r="CS29" s="969" t="e">
        <f t="shared" si="13"/>
        <v>#DIV/0!</v>
      </c>
      <c r="CT29" s="959"/>
      <c r="CU29" s="710"/>
      <c r="CV29" s="711">
        <f t="shared" si="139"/>
        <v>0</v>
      </c>
      <c r="CW29" s="712"/>
      <c r="CX29" s="710"/>
      <c r="CY29" s="711">
        <f t="shared" si="217"/>
        <v>0</v>
      </c>
      <c r="CZ29" s="709"/>
      <c r="DA29" s="710"/>
      <c r="DB29" s="711">
        <f t="shared" si="218"/>
        <v>0</v>
      </c>
      <c r="DC29" s="712"/>
      <c r="DD29" s="713"/>
      <c r="DE29" s="714">
        <f t="shared" si="219"/>
        <v>0</v>
      </c>
      <c r="DF29" s="715"/>
      <c r="DG29" s="716"/>
      <c r="DH29" s="717"/>
      <c r="DI29" s="715"/>
      <c r="DJ29" s="716"/>
      <c r="DK29" s="717"/>
      <c r="DL29" s="718"/>
      <c r="DM29" s="992"/>
      <c r="DN29" s="719"/>
      <c r="DO29" s="718"/>
      <c r="DP29" s="992"/>
      <c r="DQ29" s="719"/>
      <c r="DR29" s="720"/>
      <c r="DS29" s="992"/>
      <c r="DT29" s="719"/>
      <c r="DU29" s="720"/>
      <c r="DV29" s="992"/>
      <c r="DW29" s="719"/>
      <c r="DX29" s="721"/>
      <c r="DY29" s="489"/>
      <c r="DZ29" s="722"/>
      <c r="EA29" s="723"/>
      <c r="EB29" s="489"/>
      <c r="EC29" s="724"/>
      <c r="ED29" s="725">
        <v>2</v>
      </c>
      <c r="EE29" s="726">
        <v>0</v>
      </c>
      <c r="EF29" s="344">
        <f>SUM(ED29:EE29)</f>
        <v>2</v>
      </c>
      <c r="EG29" s="727">
        <v>1</v>
      </c>
      <c r="EH29" s="726">
        <v>0</v>
      </c>
      <c r="EI29" s="344">
        <f>EG29+EH29</f>
        <v>1</v>
      </c>
      <c r="EJ29" s="726">
        <v>0</v>
      </c>
      <c r="EK29" s="726">
        <v>0</v>
      </c>
      <c r="EL29" s="347">
        <f>EJ29+EK29</f>
        <v>0</v>
      </c>
      <c r="EM29" s="726">
        <v>0</v>
      </c>
      <c r="EN29" s="726">
        <v>0</v>
      </c>
      <c r="EO29" s="347">
        <f>EM29+EN29</f>
        <v>0</v>
      </c>
      <c r="EP29" s="665">
        <v>0</v>
      </c>
      <c r="EQ29" s="665">
        <v>0</v>
      </c>
      <c r="ER29" s="665">
        <v>0</v>
      </c>
      <c r="ES29" s="665">
        <v>100</v>
      </c>
      <c r="ET29" s="665">
        <v>0</v>
      </c>
      <c r="EU29" s="665">
        <v>100</v>
      </c>
      <c r="EV29" s="777"/>
      <c r="EW29" s="777"/>
      <c r="EX29" s="777"/>
      <c r="EY29" s="777"/>
      <c r="EZ29" s="777"/>
      <c r="FA29" s="777"/>
      <c r="FB29" s="777"/>
      <c r="FC29" s="777"/>
      <c r="FD29" s="777"/>
      <c r="FE29" s="777"/>
      <c r="FF29" s="777"/>
      <c r="FG29" s="777"/>
      <c r="FH29" s="778"/>
      <c r="FI29" s="778"/>
      <c r="FJ29" s="778"/>
      <c r="FK29" s="775"/>
      <c r="FL29" s="775"/>
      <c r="FM29" s="775"/>
      <c r="FN29" s="775"/>
      <c r="FO29" s="775"/>
      <c r="FP29" s="775"/>
      <c r="FQ29" s="775"/>
      <c r="FR29" s="775"/>
      <c r="FS29" s="775"/>
      <c r="FT29" s="775"/>
      <c r="FU29" s="775"/>
      <c r="FV29" s="775"/>
      <c r="FW29" s="776"/>
      <c r="FX29" s="776"/>
      <c r="FY29" s="776"/>
      <c r="FZ29" s="777"/>
      <c r="GA29" s="777"/>
      <c r="GB29" s="777"/>
      <c r="GC29" s="777"/>
      <c r="GD29" s="777"/>
      <c r="GE29" s="777"/>
      <c r="GF29" s="777"/>
      <c r="GG29" s="777"/>
      <c r="GH29" s="777"/>
      <c r="GI29" s="777"/>
      <c r="GJ29" s="777"/>
      <c r="GK29" s="777"/>
      <c r="GL29" s="778"/>
      <c r="GM29" s="778"/>
      <c r="GN29" s="778"/>
      <c r="GO29" s="777"/>
      <c r="GP29" s="779"/>
      <c r="GQ29" s="779"/>
      <c r="GR29" s="779"/>
      <c r="GS29" s="779"/>
      <c r="GT29" s="779"/>
      <c r="GU29" s="779"/>
      <c r="GV29" s="779"/>
      <c r="GW29" s="779"/>
      <c r="GX29" s="779"/>
      <c r="GY29" s="779"/>
      <c r="GZ29" s="779"/>
      <c r="HA29" s="780"/>
      <c r="HB29" s="780"/>
      <c r="HC29" s="780"/>
    </row>
    <row r="30" spans="1:211" s="66" customFormat="1" ht="9.9499999999999993" hidden="1" customHeight="1" x14ac:dyDescent="0.2">
      <c r="A30" s="967" t="s">
        <v>159</v>
      </c>
      <c r="B30" s="1028">
        <v>0</v>
      </c>
      <c r="C30" s="1028">
        <v>0</v>
      </c>
      <c r="D30" s="1029">
        <f t="shared" si="195"/>
        <v>0</v>
      </c>
      <c r="E30" s="1028">
        <v>0</v>
      </c>
      <c r="F30" s="1028">
        <v>0</v>
      </c>
      <c r="G30" s="1029">
        <f t="shared" si="196"/>
        <v>0</v>
      </c>
      <c r="H30" s="1028">
        <v>0</v>
      </c>
      <c r="I30" s="1028">
        <v>0</v>
      </c>
      <c r="J30" s="1029">
        <f t="shared" si="197"/>
        <v>0</v>
      </c>
      <c r="K30" s="1028">
        <v>0</v>
      </c>
      <c r="L30" s="1028">
        <v>0</v>
      </c>
      <c r="M30" s="1029">
        <f t="shared" si="198"/>
        <v>0</v>
      </c>
      <c r="N30" s="1028">
        <v>0</v>
      </c>
      <c r="O30" s="1028">
        <v>0</v>
      </c>
      <c r="P30" s="1029">
        <f t="shared" si="199"/>
        <v>0</v>
      </c>
      <c r="Q30" s="1028">
        <v>0</v>
      </c>
      <c r="R30" s="1028">
        <v>0</v>
      </c>
      <c r="S30" s="1029">
        <f t="shared" si="200"/>
        <v>0</v>
      </c>
      <c r="T30" s="1030">
        <v>0</v>
      </c>
      <c r="U30" s="1030">
        <v>0</v>
      </c>
      <c r="V30" s="1031">
        <f t="shared" si="201"/>
        <v>0</v>
      </c>
      <c r="W30" s="1030">
        <v>0</v>
      </c>
      <c r="X30" s="1030">
        <v>0</v>
      </c>
      <c r="Y30" s="1031">
        <f t="shared" si="202"/>
        <v>0</v>
      </c>
      <c r="Z30" s="1030">
        <v>0</v>
      </c>
      <c r="AA30" s="1030">
        <v>0</v>
      </c>
      <c r="AB30" s="1031">
        <f t="shared" si="203"/>
        <v>0</v>
      </c>
      <c r="AC30" s="1030">
        <f t="shared" si="234"/>
        <v>0</v>
      </c>
      <c r="AD30" s="1030">
        <f t="shared" si="234"/>
        <v>0</v>
      </c>
      <c r="AE30" s="1031">
        <f t="shared" si="204"/>
        <v>0</v>
      </c>
      <c r="AF30" s="969" t="e">
        <f t="shared" si="101"/>
        <v>#DIV/0!</v>
      </c>
      <c r="AG30" s="969" t="e">
        <f t="shared" si="101"/>
        <v>#DIV/0!</v>
      </c>
      <c r="AH30" s="969" t="e">
        <f t="shared" si="101"/>
        <v>#DIV/0!</v>
      </c>
      <c r="AI30" s="969" t="e">
        <f t="shared" si="205"/>
        <v>#DIV/0!</v>
      </c>
      <c r="AJ30" s="969" t="e">
        <f t="shared" si="136"/>
        <v>#DIV/0!</v>
      </c>
      <c r="AK30" s="969" t="e">
        <f t="shared" si="136"/>
        <v>#DIV/0!</v>
      </c>
      <c r="AL30" s="969" t="e">
        <f t="shared" si="28"/>
        <v>#DIV/0!</v>
      </c>
      <c r="AM30" s="969" t="e">
        <f t="shared" si="28"/>
        <v>#DIV/0!</v>
      </c>
      <c r="AN30" s="969" t="e">
        <f t="shared" si="28"/>
        <v>#DIV/0!</v>
      </c>
      <c r="AO30" s="969" t="e">
        <f t="shared" si="29"/>
        <v>#DIV/0!</v>
      </c>
      <c r="AP30" s="969" t="e">
        <f t="shared" si="29"/>
        <v>#DIV/0!</v>
      </c>
      <c r="AQ30" s="969" t="e">
        <f t="shared" si="29"/>
        <v>#DIV/0!</v>
      </c>
      <c r="AR30" s="969" t="e">
        <f t="shared" si="15"/>
        <v>#DIV/0!</v>
      </c>
      <c r="AS30" s="969" t="e">
        <f t="shared" si="5"/>
        <v>#DIV/0!</v>
      </c>
      <c r="AT30" s="969" t="e">
        <f t="shared" si="5"/>
        <v>#DIV/0!</v>
      </c>
      <c r="AU30" s="969" t="e">
        <f t="shared" si="16"/>
        <v>#DIV/0!</v>
      </c>
      <c r="AV30" s="969" t="e">
        <f t="shared" si="16"/>
        <v>#DIV/0!</v>
      </c>
      <c r="AW30" s="969" t="e">
        <f t="shared" si="16"/>
        <v>#DIV/0!</v>
      </c>
      <c r="AX30" s="1030">
        <v>0</v>
      </c>
      <c r="AY30" s="1030">
        <v>0</v>
      </c>
      <c r="AZ30" s="1031">
        <f t="shared" si="206"/>
        <v>0</v>
      </c>
      <c r="BA30" s="1030">
        <v>0</v>
      </c>
      <c r="BB30" s="1030">
        <v>0</v>
      </c>
      <c r="BC30" s="1031">
        <f t="shared" si="207"/>
        <v>0</v>
      </c>
      <c r="BD30" s="1030">
        <v>0</v>
      </c>
      <c r="BE30" s="1030">
        <v>0</v>
      </c>
      <c r="BF30" s="1031">
        <f t="shared" si="208"/>
        <v>0</v>
      </c>
      <c r="BG30" s="1030">
        <v>0</v>
      </c>
      <c r="BH30" s="1030">
        <v>0</v>
      </c>
      <c r="BI30" s="1031">
        <f t="shared" si="209"/>
        <v>0</v>
      </c>
      <c r="BJ30" s="1030">
        <v>0</v>
      </c>
      <c r="BK30" s="1030">
        <v>0</v>
      </c>
      <c r="BL30" s="1031">
        <f t="shared" si="210"/>
        <v>0</v>
      </c>
      <c r="BM30" s="1030">
        <v>0</v>
      </c>
      <c r="BN30" s="1030">
        <v>0</v>
      </c>
      <c r="BO30" s="1031">
        <f t="shared" si="211"/>
        <v>0</v>
      </c>
      <c r="BP30" s="1030">
        <v>0</v>
      </c>
      <c r="BQ30" s="1030">
        <v>0</v>
      </c>
      <c r="BR30" s="1031">
        <f t="shared" si="212"/>
        <v>0</v>
      </c>
      <c r="BS30" s="1030">
        <v>0</v>
      </c>
      <c r="BT30" s="1030">
        <v>0</v>
      </c>
      <c r="BU30" s="1031">
        <f t="shared" si="213"/>
        <v>0</v>
      </c>
      <c r="BV30" s="1030">
        <v>0</v>
      </c>
      <c r="BW30" s="1030">
        <v>0</v>
      </c>
      <c r="BX30" s="1031">
        <f t="shared" si="214"/>
        <v>0</v>
      </c>
      <c r="BY30" s="1030">
        <f t="shared" si="235"/>
        <v>0</v>
      </c>
      <c r="BZ30" s="1030">
        <f t="shared" si="235"/>
        <v>0</v>
      </c>
      <c r="CA30" s="1031">
        <f t="shared" si="215"/>
        <v>0</v>
      </c>
      <c r="CB30" s="969" t="e">
        <f t="shared" si="107"/>
        <v>#DIV/0!</v>
      </c>
      <c r="CC30" s="969" t="e">
        <f t="shared" si="107"/>
        <v>#DIV/0!</v>
      </c>
      <c r="CD30" s="969" t="e">
        <f t="shared" si="107"/>
        <v>#DIV/0!</v>
      </c>
      <c r="CE30" s="969" t="e">
        <f t="shared" si="216"/>
        <v>#DIV/0!</v>
      </c>
      <c r="CF30" s="969" t="e">
        <f t="shared" si="138"/>
        <v>#DIV/0!</v>
      </c>
      <c r="CG30" s="969" t="e">
        <f t="shared" si="138"/>
        <v>#DIV/0!</v>
      </c>
      <c r="CH30" s="969" t="e">
        <f t="shared" si="33"/>
        <v>#DIV/0!</v>
      </c>
      <c r="CI30" s="969" t="e">
        <f t="shared" si="33"/>
        <v>#DIV/0!</v>
      </c>
      <c r="CJ30" s="969" t="e">
        <f t="shared" si="33"/>
        <v>#DIV/0!</v>
      </c>
      <c r="CK30" s="969" t="e">
        <f t="shared" si="34"/>
        <v>#DIV/0!</v>
      </c>
      <c r="CL30" s="969" t="e">
        <f t="shared" si="34"/>
        <v>#DIV/0!</v>
      </c>
      <c r="CM30" s="969" t="e">
        <f t="shared" si="34"/>
        <v>#DIV/0!</v>
      </c>
      <c r="CN30" s="969" t="e">
        <f t="shared" si="18"/>
        <v>#DIV/0!</v>
      </c>
      <c r="CO30" s="969" t="e">
        <f t="shared" si="12"/>
        <v>#DIV/0!</v>
      </c>
      <c r="CP30" s="969" t="e">
        <f t="shared" si="12"/>
        <v>#DIV/0!</v>
      </c>
      <c r="CQ30" s="969" t="e">
        <f t="shared" si="19"/>
        <v>#DIV/0!</v>
      </c>
      <c r="CR30" s="969" t="e">
        <f t="shared" si="13"/>
        <v>#DIV/0!</v>
      </c>
      <c r="CS30" s="969" t="e">
        <f t="shared" si="13"/>
        <v>#DIV/0!</v>
      </c>
      <c r="CT30" s="959"/>
      <c r="CU30" s="710"/>
      <c r="CV30" s="711">
        <f t="shared" si="139"/>
        <v>0</v>
      </c>
      <c r="CW30" s="712"/>
      <c r="CX30" s="710"/>
      <c r="CY30" s="711">
        <f t="shared" si="217"/>
        <v>0</v>
      </c>
      <c r="CZ30" s="709"/>
      <c r="DA30" s="710"/>
      <c r="DB30" s="711">
        <f t="shared" si="218"/>
        <v>0</v>
      </c>
      <c r="DC30" s="712"/>
      <c r="DD30" s="713"/>
      <c r="DE30" s="714">
        <f t="shared" si="219"/>
        <v>0</v>
      </c>
      <c r="DF30" s="715"/>
      <c r="DG30" s="716"/>
      <c r="DH30" s="717"/>
      <c r="DI30" s="715"/>
      <c r="DJ30" s="716"/>
      <c r="DK30" s="717"/>
      <c r="DL30" s="718"/>
      <c r="DM30" s="992"/>
      <c r="DN30" s="719"/>
      <c r="DO30" s="718"/>
      <c r="DP30" s="992"/>
      <c r="DQ30" s="719"/>
      <c r="DR30" s="720"/>
      <c r="DS30" s="992"/>
      <c r="DT30" s="719"/>
      <c r="DU30" s="720"/>
      <c r="DV30" s="992"/>
      <c r="DW30" s="719"/>
      <c r="DX30" s="721"/>
      <c r="DY30" s="489"/>
      <c r="DZ30" s="722"/>
      <c r="EA30" s="723"/>
      <c r="EB30" s="489"/>
      <c r="EC30" s="724"/>
      <c r="ED30" s="725">
        <v>3</v>
      </c>
      <c r="EE30" s="726">
        <v>0</v>
      </c>
      <c r="EF30" s="344">
        <f>SUM(ED30:EE30)</f>
        <v>3</v>
      </c>
      <c r="EG30" s="727">
        <v>3</v>
      </c>
      <c r="EH30" s="726">
        <v>0</v>
      </c>
      <c r="EI30" s="344">
        <f>EG30+EH30</f>
        <v>3</v>
      </c>
      <c r="EJ30" s="726">
        <v>1</v>
      </c>
      <c r="EK30" s="726">
        <v>0</v>
      </c>
      <c r="EL30" s="347">
        <f>EJ30+EK30</f>
        <v>1</v>
      </c>
      <c r="EM30" s="726">
        <v>1</v>
      </c>
      <c r="EN30" s="726">
        <v>0</v>
      </c>
      <c r="EO30" s="347">
        <f>EM30+EN30</f>
        <v>1</v>
      </c>
      <c r="EP30" s="665">
        <f>EJ30/EM30*100</f>
        <v>100</v>
      </c>
      <c r="EQ30" s="665">
        <v>0</v>
      </c>
      <c r="ER30" s="665">
        <f>EL30/EO30*100</f>
        <v>100</v>
      </c>
      <c r="ES30" s="665">
        <v>100</v>
      </c>
      <c r="ET30" s="665">
        <v>0</v>
      </c>
      <c r="EU30" s="665">
        <v>100</v>
      </c>
      <c r="EV30" s="777"/>
      <c r="EW30" s="777"/>
      <c r="EX30" s="777"/>
      <c r="EY30" s="777"/>
      <c r="EZ30" s="777"/>
      <c r="FA30" s="777"/>
      <c r="FB30" s="777"/>
      <c r="FC30" s="777"/>
      <c r="FD30" s="777"/>
      <c r="FE30" s="777"/>
      <c r="FF30" s="777"/>
      <c r="FG30" s="777"/>
      <c r="FH30" s="778"/>
      <c r="FI30" s="778"/>
      <c r="FJ30" s="778"/>
      <c r="FK30" s="775"/>
      <c r="FL30" s="775"/>
      <c r="FM30" s="775"/>
      <c r="FN30" s="775"/>
      <c r="FO30" s="775"/>
      <c r="FP30" s="775"/>
      <c r="FQ30" s="775"/>
      <c r="FR30" s="775"/>
      <c r="FS30" s="775"/>
      <c r="FT30" s="775"/>
      <c r="FU30" s="775"/>
      <c r="FV30" s="775"/>
      <c r="FW30" s="776"/>
      <c r="FX30" s="776"/>
      <c r="FY30" s="776"/>
      <c r="FZ30" s="777"/>
      <c r="GA30" s="777"/>
      <c r="GB30" s="777"/>
      <c r="GC30" s="777"/>
      <c r="GD30" s="777"/>
      <c r="GE30" s="777"/>
      <c r="GF30" s="777"/>
      <c r="GG30" s="777"/>
      <c r="GH30" s="777"/>
      <c r="GI30" s="777"/>
      <c r="GJ30" s="777"/>
      <c r="GK30" s="777"/>
      <c r="GL30" s="778"/>
      <c r="GM30" s="778"/>
      <c r="GN30" s="778"/>
      <c r="GO30" s="777"/>
      <c r="GP30" s="779"/>
      <c r="GQ30" s="779"/>
      <c r="GR30" s="779"/>
      <c r="GS30" s="779"/>
      <c r="GT30" s="779"/>
      <c r="GU30" s="779"/>
      <c r="GV30" s="779"/>
      <c r="GW30" s="779"/>
      <c r="GX30" s="779"/>
      <c r="GY30" s="779"/>
      <c r="GZ30" s="779"/>
      <c r="HA30" s="780"/>
      <c r="HB30" s="780"/>
      <c r="HC30" s="780"/>
    </row>
    <row r="31" spans="1:211" s="66" customFormat="1" ht="9.9499999999999993" hidden="1" customHeight="1" x14ac:dyDescent="0.2">
      <c r="A31" s="967" t="s">
        <v>265</v>
      </c>
      <c r="B31" s="1028">
        <f>0.5+0.5</f>
        <v>1</v>
      </c>
      <c r="C31" s="1028">
        <v>0</v>
      </c>
      <c r="D31" s="1029">
        <f t="shared" si="195"/>
        <v>1</v>
      </c>
      <c r="E31" s="1028">
        <f>0.5+0.5</f>
        <v>1</v>
      </c>
      <c r="F31" s="1028">
        <v>0</v>
      </c>
      <c r="G31" s="1029">
        <f t="shared" si="196"/>
        <v>1</v>
      </c>
      <c r="H31" s="1028">
        <v>0</v>
      </c>
      <c r="I31" s="1028">
        <v>0</v>
      </c>
      <c r="J31" s="1029">
        <f t="shared" si="197"/>
        <v>0</v>
      </c>
      <c r="K31" s="1028">
        <v>0</v>
      </c>
      <c r="L31" s="1028">
        <v>0</v>
      </c>
      <c r="M31" s="1029">
        <f t="shared" si="198"/>
        <v>0</v>
      </c>
      <c r="N31" s="1028">
        <v>0</v>
      </c>
      <c r="O31" s="1028">
        <v>0</v>
      </c>
      <c r="P31" s="1029">
        <f t="shared" si="199"/>
        <v>0</v>
      </c>
      <c r="Q31" s="1028">
        <v>0</v>
      </c>
      <c r="R31" s="1028">
        <v>0</v>
      </c>
      <c r="S31" s="1029">
        <f t="shared" si="200"/>
        <v>0</v>
      </c>
      <c r="T31" s="1030">
        <v>0</v>
      </c>
      <c r="U31" s="1030">
        <v>0</v>
      </c>
      <c r="V31" s="1031">
        <f t="shared" si="201"/>
        <v>0</v>
      </c>
      <c r="W31" s="1030">
        <v>0</v>
      </c>
      <c r="X31" s="1030">
        <v>0</v>
      </c>
      <c r="Y31" s="1031">
        <f t="shared" si="202"/>
        <v>0</v>
      </c>
      <c r="Z31" s="1030">
        <v>0</v>
      </c>
      <c r="AA31" s="1030">
        <v>0</v>
      </c>
      <c r="AB31" s="1031">
        <f t="shared" si="203"/>
        <v>0</v>
      </c>
      <c r="AC31" s="1030">
        <f t="shared" si="234"/>
        <v>0</v>
      </c>
      <c r="AD31" s="1030">
        <f t="shared" si="234"/>
        <v>0</v>
      </c>
      <c r="AE31" s="1031">
        <f t="shared" si="204"/>
        <v>0</v>
      </c>
      <c r="AF31" s="969" t="e">
        <f t="shared" si="101"/>
        <v>#DIV/0!</v>
      </c>
      <c r="AG31" s="969" t="e">
        <f t="shared" si="101"/>
        <v>#DIV/0!</v>
      </c>
      <c r="AH31" s="969" t="e">
        <f t="shared" si="101"/>
        <v>#DIV/0!</v>
      </c>
      <c r="AI31" s="969">
        <f t="shared" si="205"/>
        <v>0</v>
      </c>
      <c r="AJ31" s="969" t="e">
        <f t="shared" si="205"/>
        <v>#DIV/0!</v>
      </c>
      <c r="AK31" s="969">
        <f t="shared" si="205"/>
        <v>0</v>
      </c>
      <c r="AL31" s="969" t="e">
        <f t="shared" si="28"/>
        <v>#DIV/0!</v>
      </c>
      <c r="AM31" s="969" t="e">
        <f t="shared" si="28"/>
        <v>#DIV/0!</v>
      </c>
      <c r="AN31" s="969" t="e">
        <f t="shared" si="28"/>
        <v>#DIV/0!</v>
      </c>
      <c r="AO31" s="969" t="e">
        <f t="shared" si="29"/>
        <v>#DIV/0!</v>
      </c>
      <c r="AP31" s="969" t="e">
        <f t="shared" si="29"/>
        <v>#DIV/0!</v>
      </c>
      <c r="AQ31" s="969" t="e">
        <f t="shared" si="29"/>
        <v>#DIV/0!</v>
      </c>
      <c r="AR31" s="969" t="e">
        <f t="shared" si="15"/>
        <v>#DIV/0!</v>
      </c>
      <c r="AS31" s="969" t="e">
        <f t="shared" si="5"/>
        <v>#DIV/0!</v>
      </c>
      <c r="AT31" s="969" t="e">
        <f t="shared" si="5"/>
        <v>#DIV/0!</v>
      </c>
      <c r="AU31" s="969" t="e">
        <f t="shared" si="16"/>
        <v>#DIV/0!</v>
      </c>
      <c r="AV31" s="969" t="e">
        <f t="shared" si="16"/>
        <v>#DIV/0!</v>
      </c>
      <c r="AW31" s="969" t="e">
        <f t="shared" si="16"/>
        <v>#DIV/0!</v>
      </c>
      <c r="AX31" s="1030">
        <v>0.5</v>
      </c>
      <c r="AY31" s="1030">
        <v>0</v>
      </c>
      <c r="AZ31" s="1031">
        <f t="shared" si="206"/>
        <v>0.5</v>
      </c>
      <c r="BA31" s="1030">
        <v>0</v>
      </c>
      <c r="BB31" s="1030">
        <v>0</v>
      </c>
      <c r="BC31" s="1031">
        <f t="shared" si="207"/>
        <v>0</v>
      </c>
      <c r="BD31" s="1030">
        <v>0</v>
      </c>
      <c r="BE31" s="1030">
        <v>0</v>
      </c>
      <c r="BF31" s="1031">
        <f t="shared" si="208"/>
        <v>0</v>
      </c>
      <c r="BG31" s="1030">
        <v>1.5</v>
      </c>
      <c r="BH31" s="1030">
        <v>0</v>
      </c>
      <c r="BI31" s="1031">
        <f t="shared" si="209"/>
        <v>1.5</v>
      </c>
      <c r="BJ31" s="1030">
        <v>1.5</v>
      </c>
      <c r="BK31" s="1030">
        <v>0</v>
      </c>
      <c r="BL31" s="1031">
        <f t="shared" si="210"/>
        <v>1.5</v>
      </c>
      <c r="BM31" s="1030">
        <v>0</v>
      </c>
      <c r="BN31" s="1030">
        <v>0</v>
      </c>
      <c r="BO31" s="1031">
        <f t="shared" si="211"/>
        <v>0</v>
      </c>
      <c r="BP31" s="1030">
        <v>0</v>
      </c>
      <c r="BQ31" s="1030">
        <v>0</v>
      </c>
      <c r="BR31" s="1031">
        <f t="shared" si="212"/>
        <v>0</v>
      </c>
      <c r="BS31" s="1030">
        <v>0</v>
      </c>
      <c r="BT31" s="1030">
        <v>0</v>
      </c>
      <c r="BU31" s="1031">
        <f t="shared" si="213"/>
        <v>0</v>
      </c>
      <c r="BV31" s="1030">
        <v>0</v>
      </c>
      <c r="BW31" s="1030">
        <v>0</v>
      </c>
      <c r="BX31" s="1031">
        <f t="shared" si="214"/>
        <v>0</v>
      </c>
      <c r="BY31" s="1030">
        <f t="shared" si="235"/>
        <v>0</v>
      </c>
      <c r="BZ31" s="1030">
        <f t="shared" si="235"/>
        <v>0</v>
      </c>
      <c r="CA31" s="1031">
        <f t="shared" si="215"/>
        <v>0</v>
      </c>
      <c r="CB31" s="969" t="e">
        <f t="shared" si="107"/>
        <v>#DIV/0!</v>
      </c>
      <c r="CC31" s="969" t="e">
        <f t="shared" si="107"/>
        <v>#DIV/0!</v>
      </c>
      <c r="CD31" s="969" t="e">
        <f t="shared" si="107"/>
        <v>#DIV/0!</v>
      </c>
      <c r="CE31" s="969" t="e">
        <f t="shared" si="216"/>
        <v>#DIV/0!</v>
      </c>
      <c r="CF31" s="969" t="e">
        <f t="shared" si="138"/>
        <v>#DIV/0!</v>
      </c>
      <c r="CG31" s="969" t="e">
        <f t="shared" si="138"/>
        <v>#DIV/0!</v>
      </c>
      <c r="CH31" s="969" t="e">
        <f t="shared" si="33"/>
        <v>#DIV/0!</v>
      </c>
      <c r="CI31" s="969" t="e">
        <f t="shared" si="33"/>
        <v>#DIV/0!</v>
      </c>
      <c r="CJ31" s="969" t="e">
        <f t="shared" si="33"/>
        <v>#DIV/0!</v>
      </c>
      <c r="CK31" s="969">
        <f t="shared" si="34"/>
        <v>0</v>
      </c>
      <c r="CL31" s="969" t="e">
        <f t="shared" si="34"/>
        <v>#DIV/0!</v>
      </c>
      <c r="CM31" s="969">
        <f t="shared" si="34"/>
        <v>0</v>
      </c>
      <c r="CN31" s="969" t="e">
        <f t="shared" si="18"/>
        <v>#DIV/0!</v>
      </c>
      <c r="CO31" s="969" t="e">
        <f t="shared" si="12"/>
        <v>#DIV/0!</v>
      </c>
      <c r="CP31" s="969" t="e">
        <f t="shared" si="12"/>
        <v>#DIV/0!</v>
      </c>
      <c r="CQ31" s="969" t="e">
        <f t="shared" si="19"/>
        <v>#DIV/0!</v>
      </c>
      <c r="CR31" s="969" t="e">
        <f t="shared" si="13"/>
        <v>#DIV/0!</v>
      </c>
      <c r="CS31" s="969" t="e">
        <f t="shared" si="13"/>
        <v>#DIV/0!</v>
      </c>
      <c r="CT31" s="959"/>
      <c r="CU31" s="710"/>
      <c r="CV31" s="711">
        <f t="shared" si="139"/>
        <v>0</v>
      </c>
      <c r="CW31" s="712"/>
      <c r="CX31" s="710"/>
      <c r="CY31" s="711">
        <f t="shared" si="217"/>
        <v>0</v>
      </c>
      <c r="CZ31" s="709"/>
      <c r="DA31" s="710"/>
      <c r="DB31" s="711">
        <f t="shared" si="218"/>
        <v>0</v>
      </c>
      <c r="DC31" s="712"/>
      <c r="DD31" s="713"/>
      <c r="DE31" s="714">
        <f t="shared" si="219"/>
        <v>0</v>
      </c>
      <c r="DF31" s="715"/>
      <c r="DG31" s="716"/>
      <c r="DH31" s="717"/>
      <c r="DI31" s="715"/>
      <c r="DJ31" s="716"/>
      <c r="DK31" s="717"/>
      <c r="DL31" s="718"/>
      <c r="DM31" s="992"/>
      <c r="DN31" s="719"/>
      <c r="DO31" s="718"/>
      <c r="DP31" s="992"/>
      <c r="DQ31" s="719"/>
      <c r="DR31" s="720"/>
      <c r="DS31" s="992"/>
      <c r="DT31" s="719"/>
      <c r="DU31" s="720"/>
      <c r="DV31" s="992"/>
      <c r="DW31" s="719"/>
      <c r="DX31" s="721"/>
      <c r="DY31" s="489"/>
      <c r="DZ31" s="722"/>
      <c r="EA31" s="723"/>
      <c r="EB31" s="781"/>
      <c r="EC31" s="782"/>
      <c r="ED31" s="725">
        <v>2</v>
      </c>
      <c r="EE31" s="726">
        <v>0</v>
      </c>
      <c r="EF31" s="344">
        <f t="shared" ref="EF31" si="255">SUM(ED31:EE31)</f>
        <v>2</v>
      </c>
      <c r="EG31" s="727">
        <v>2</v>
      </c>
      <c r="EH31" s="726">
        <v>0</v>
      </c>
      <c r="EI31" s="344">
        <f>EG31+EH31</f>
        <v>2</v>
      </c>
      <c r="EJ31" s="726">
        <v>1</v>
      </c>
      <c r="EK31" s="726">
        <v>0</v>
      </c>
      <c r="EL31" s="347">
        <f t="shared" ref="EL31" si="256">EJ31+EK31</f>
        <v>1</v>
      </c>
      <c r="EM31" s="726">
        <v>3</v>
      </c>
      <c r="EN31" s="726">
        <v>0</v>
      </c>
      <c r="EO31" s="347">
        <f t="shared" ref="EO31" si="257">EM31+EN31</f>
        <v>3</v>
      </c>
      <c r="EP31" s="665">
        <f t="shared" ref="EP31" si="258">EJ31/EM31*100</f>
        <v>33.333333333333329</v>
      </c>
      <c r="EQ31" s="665">
        <v>0</v>
      </c>
      <c r="ER31" s="665">
        <f t="shared" ref="ER31" si="259">EL31/EO31*100</f>
        <v>33.333333333333329</v>
      </c>
      <c r="ES31" s="665">
        <v>100</v>
      </c>
      <c r="ET31" s="665">
        <v>0</v>
      </c>
      <c r="EU31" s="665">
        <v>100</v>
      </c>
      <c r="EV31" s="777"/>
      <c r="EW31" s="777"/>
      <c r="EX31" s="777"/>
      <c r="EY31" s="777"/>
      <c r="EZ31" s="777"/>
      <c r="FA31" s="777"/>
      <c r="FB31" s="777"/>
      <c r="FC31" s="777"/>
      <c r="FD31" s="777"/>
      <c r="FE31" s="777"/>
      <c r="FF31" s="777"/>
      <c r="FG31" s="777"/>
      <c r="FH31" s="778"/>
      <c r="FI31" s="778"/>
      <c r="FJ31" s="778"/>
      <c r="FK31" s="775"/>
      <c r="FL31" s="775"/>
      <c r="FM31" s="775"/>
      <c r="FN31" s="775"/>
      <c r="FO31" s="775"/>
      <c r="FP31" s="775"/>
      <c r="FQ31" s="775"/>
      <c r="FR31" s="775"/>
      <c r="FS31" s="775"/>
      <c r="FT31" s="775"/>
      <c r="FU31" s="775"/>
      <c r="FV31" s="775"/>
      <c r="FW31" s="776"/>
      <c r="FX31" s="776"/>
      <c r="FY31" s="776"/>
      <c r="FZ31" s="777"/>
      <c r="GA31" s="777"/>
      <c r="GB31" s="777"/>
      <c r="GC31" s="777"/>
      <c r="GD31" s="777"/>
      <c r="GE31" s="777"/>
      <c r="GF31" s="777"/>
      <c r="GG31" s="777"/>
      <c r="GH31" s="777"/>
      <c r="GI31" s="777"/>
      <c r="GJ31" s="777"/>
      <c r="GK31" s="777"/>
      <c r="GL31" s="778"/>
      <c r="GM31" s="778"/>
      <c r="GN31" s="778"/>
      <c r="GO31" s="777"/>
      <c r="GP31" s="779"/>
      <c r="GQ31" s="779"/>
      <c r="GR31" s="779"/>
      <c r="GS31" s="779"/>
      <c r="GT31" s="779"/>
      <c r="GU31" s="779"/>
      <c r="GV31" s="779"/>
      <c r="GW31" s="779"/>
      <c r="GX31" s="779"/>
      <c r="GY31" s="779"/>
      <c r="GZ31" s="779"/>
      <c r="HA31" s="780"/>
      <c r="HB31" s="780"/>
      <c r="HC31" s="780"/>
    </row>
    <row r="32" spans="1:211" s="66" customFormat="1" ht="9.9499999999999993" hidden="1" customHeight="1" thickBot="1" x14ac:dyDescent="0.25">
      <c r="A32" s="967" t="s">
        <v>170</v>
      </c>
      <c r="B32" s="1028">
        <f>2+0.5</f>
        <v>2.5</v>
      </c>
      <c r="C32" s="1028">
        <v>0</v>
      </c>
      <c r="D32" s="1029">
        <f t="shared" si="195"/>
        <v>2.5</v>
      </c>
      <c r="E32" s="1028">
        <f>1.5+0.5</f>
        <v>2</v>
      </c>
      <c r="F32" s="1028">
        <v>0</v>
      </c>
      <c r="G32" s="1029">
        <f t="shared" si="196"/>
        <v>2</v>
      </c>
      <c r="H32" s="1028">
        <v>0</v>
      </c>
      <c r="I32" s="1028">
        <v>0</v>
      </c>
      <c r="J32" s="1029">
        <f t="shared" si="197"/>
        <v>0</v>
      </c>
      <c r="K32" s="1028">
        <v>1.5</v>
      </c>
      <c r="L32" s="1028">
        <v>0</v>
      </c>
      <c r="M32" s="1029">
        <f t="shared" si="198"/>
        <v>1.5</v>
      </c>
      <c r="N32" s="1028">
        <v>1.5</v>
      </c>
      <c r="O32" s="1028">
        <v>0</v>
      </c>
      <c r="P32" s="1029">
        <f t="shared" si="199"/>
        <v>1.5</v>
      </c>
      <c r="Q32" s="1028">
        <v>0</v>
      </c>
      <c r="R32" s="1028">
        <v>0</v>
      </c>
      <c r="S32" s="1029">
        <f t="shared" si="200"/>
        <v>0</v>
      </c>
      <c r="T32" s="1030">
        <v>0.5</v>
      </c>
      <c r="U32" s="1030">
        <v>0</v>
      </c>
      <c r="V32" s="1031">
        <f t="shared" si="201"/>
        <v>0.5</v>
      </c>
      <c r="W32" s="1030">
        <f>0+0.5</f>
        <v>0.5</v>
      </c>
      <c r="X32" s="1030">
        <v>0</v>
      </c>
      <c r="Y32" s="1031">
        <f t="shared" si="202"/>
        <v>0.5</v>
      </c>
      <c r="Z32" s="1030">
        <v>0</v>
      </c>
      <c r="AA32" s="1030">
        <v>0</v>
      </c>
      <c r="AB32" s="1031">
        <f t="shared" si="203"/>
        <v>0</v>
      </c>
      <c r="AC32" s="1030">
        <f t="shared" si="234"/>
        <v>0</v>
      </c>
      <c r="AD32" s="1030">
        <f t="shared" si="234"/>
        <v>0</v>
      </c>
      <c r="AE32" s="1031">
        <f t="shared" si="204"/>
        <v>0</v>
      </c>
      <c r="AF32" s="969" t="e">
        <f t="shared" si="101"/>
        <v>#DIV/0!</v>
      </c>
      <c r="AG32" s="969" t="e">
        <f t="shared" si="101"/>
        <v>#DIV/0!</v>
      </c>
      <c r="AH32" s="969" t="e">
        <f t="shared" si="101"/>
        <v>#DIV/0!</v>
      </c>
      <c r="AI32" s="969">
        <f t="shared" si="205"/>
        <v>0</v>
      </c>
      <c r="AJ32" s="969" t="e">
        <f t="shared" si="205"/>
        <v>#DIV/0!</v>
      </c>
      <c r="AK32" s="969">
        <f t="shared" si="205"/>
        <v>0</v>
      </c>
      <c r="AL32" s="969" t="e">
        <f t="shared" si="28"/>
        <v>#DIV/0!</v>
      </c>
      <c r="AM32" s="969" t="e">
        <f t="shared" si="28"/>
        <v>#DIV/0!</v>
      </c>
      <c r="AN32" s="969" t="e">
        <f t="shared" si="28"/>
        <v>#DIV/0!</v>
      </c>
      <c r="AO32" s="969">
        <f t="shared" si="29"/>
        <v>0</v>
      </c>
      <c r="AP32" s="969" t="e">
        <f t="shared" si="29"/>
        <v>#DIV/0!</v>
      </c>
      <c r="AQ32" s="969">
        <f t="shared" si="29"/>
        <v>0</v>
      </c>
      <c r="AR32" s="969" t="e">
        <f t="shared" si="15"/>
        <v>#DIV/0!</v>
      </c>
      <c r="AS32" s="969" t="e">
        <f t="shared" si="5"/>
        <v>#DIV/0!</v>
      </c>
      <c r="AT32" s="969" t="e">
        <f t="shared" si="5"/>
        <v>#DIV/0!</v>
      </c>
      <c r="AU32" s="969">
        <f t="shared" si="16"/>
        <v>0</v>
      </c>
      <c r="AV32" s="969" t="e">
        <f t="shared" si="16"/>
        <v>#DIV/0!</v>
      </c>
      <c r="AW32" s="969">
        <f t="shared" si="16"/>
        <v>0</v>
      </c>
      <c r="AX32" s="1030">
        <v>1</v>
      </c>
      <c r="AY32" s="1030">
        <v>0</v>
      </c>
      <c r="AZ32" s="1031">
        <f t="shared" si="206"/>
        <v>1</v>
      </c>
      <c r="BA32" s="1030">
        <v>1.5</v>
      </c>
      <c r="BB32" s="1030">
        <v>0</v>
      </c>
      <c r="BC32" s="1031">
        <f t="shared" si="207"/>
        <v>1.5</v>
      </c>
      <c r="BD32" s="1030">
        <v>0</v>
      </c>
      <c r="BE32" s="1030">
        <v>0</v>
      </c>
      <c r="BF32" s="1031">
        <f t="shared" si="208"/>
        <v>0</v>
      </c>
      <c r="BG32" s="1030">
        <v>1</v>
      </c>
      <c r="BH32" s="1030">
        <v>0</v>
      </c>
      <c r="BI32" s="1031">
        <f t="shared" si="209"/>
        <v>1</v>
      </c>
      <c r="BJ32" s="1030">
        <v>0.5</v>
      </c>
      <c r="BK32" s="1030">
        <v>0</v>
      </c>
      <c r="BL32" s="1031">
        <f t="shared" si="210"/>
        <v>0.5</v>
      </c>
      <c r="BM32" s="1030">
        <v>0</v>
      </c>
      <c r="BN32" s="1030">
        <v>0</v>
      </c>
      <c r="BO32" s="1031">
        <f t="shared" si="211"/>
        <v>0</v>
      </c>
      <c r="BP32" s="1030">
        <f>0+0.5</f>
        <v>0.5</v>
      </c>
      <c r="BQ32" s="1030">
        <v>0</v>
      </c>
      <c r="BR32" s="1031">
        <f t="shared" si="212"/>
        <v>0.5</v>
      </c>
      <c r="BS32" s="1030">
        <f>0+0.5</f>
        <v>0.5</v>
      </c>
      <c r="BT32" s="1030">
        <v>0</v>
      </c>
      <c r="BU32" s="1031">
        <f t="shared" si="213"/>
        <v>0.5</v>
      </c>
      <c r="BV32" s="1030">
        <v>0</v>
      </c>
      <c r="BW32" s="1030">
        <v>0</v>
      </c>
      <c r="BX32" s="1031">
        <f t="shared" si="214"/>
        <v>0</v>
      </c>
      <c r="BY32" s="1030">
        <f t="shared" si="235"/>
        <v>0</v>
      </c>
      <c r="BZ32" s="1030">
        <f t="shared" si="235"/>
        <v>0</v>
      </c>
      <c r="CA32" s="1031">
        <f t="shared" si="215"/>
        <v>0</v>
      </c>
      <c r="CB32" s="969" t="e">
        <f t="shared" si="107"/>
        <v>#DIV/0!</v>
      </c>
      <c r="CC32" s="969" t="e">
        <f t="shared" si="107"/>
        <v>#DIV/0!</v>
      </c>
      <c r="CD32" s="969" t="e">
        <f t="shared" si="107"/>
        <v>#DIV/0!</v>
      </c>
      <c r="CE32" s="969">
        <f t="shared" si="216"/>
        <v>0</v>
      </c>
      <c r="CF32" s="969" t="e">
        <f t="shared" si="138"/>
        <v>#DIV/0!</v>
      </c>
      <c r="CG32" s="969">
        <f t="shared" si="138"/>
        <v>0</v>
      </c>
      <c r="CH32" s="969" t="e">
        <f t="shared" si="33"/>
        <v>#DIV/0!</v>
      </c>
      <c r="CI32" s="969" t="e">
        <f t="shared" si="33"/>
        <v>#DIV/0!</v>
      </c>
      <c r="CJ32" s="969" t="e">
        <f t="shared" si="33"/>
        <v>#DIV/0!</v>
      </c>
      <c r="CK32" s="969">
        <f t="shared" si="34"/>
        <v>0</v>
      </c>
      <c r="CL32" s="969" t="e">
        <f t="shared" si="34"/>
        <v>#DIV/0!</v>
      </c>
      <c r="CM32" s="969">
        <f t="shared" si="34"/>
        <v>0</v>
      </c>
      <c r="CN32" s="969" t="e">
        <f t="shared" si="18"/>
        <v>#DIV/0!</v>
      </c>
      <c r="CO32" s="969" t="e">
        <f t="shared" si="12"/>
        <v>#DIV/0!</v>
      </c>
      <c r="CP32" s="969" t="e">
        <f t="shared" si="12"/>
        <v>#DIV/0!</v>
      </c>
      <c r="CQ32" s="969">
        <f t="shared" si="19"/>
        <v>0</v>
      </c>
      <c r="CR32" s="969" t="e">
        <f t="shared" si="13"/>
        <v>#DIV/0!</v>
      </c>
      <c r="CS32" s="969">
        <f t="shared" si="13"/>
        <v>0</v>
      </c>
      <c r="CT32" s="962">
        <v>3</v>
      </c>
      <c r="CU32" s="784">
        <v>0</v>
      </c>
      <c r="CV32" s="785">
        <f t="shared" si="139"/>
        <v>3</v>
      </c>
      <c r="CW32" s="786">
        <v>2</v>
      </c>
      <c r="CX32" s="784">
        <v>0</v>
      </c>
      <c r="CY32" s="785">
        <f t="shared" si="217"/>
        <v>2</v>
      </c>
      <c r="CZ32" s="783">
        <v>2</v>
      </c>
      <c r="DA32" s="784">
        <v>0</v>
      </c>
      <c r="DB32" s="785">
        <f t="shared" si="218"/>
        <v>2</v>
      </c>
      <c r="DC32" s="786">
        <v>4</v>
      </c>
      <c r="DD32" s="787">
        <v>0</v>
      </c>
      <c r="DE32" s="788">
        <f t="shared" si="219"/>
        <v>4</v>
      </c>
      <c r="DF32" s="364">
        <f t="shared" ref="DF32" si="260">CZ32/DC32*100</f>
        <v>50</v>
      </c>
      <c r="DG32" s="92"/>
      <c r="DH32" s="700">
        <f t="shared" ref="DH32:DH34" si="261">DB32/DE32*100</f>
        <v>50</v>
      </c>
      <c r="DI32" s="364">
        <f t="shared" ref="DI32" si="262">CZ32/CW32*100</f>
        <v>100</v>
      </c>
      <c r="DJ32" s="92"/>
      <c r="DK32" s="700">
        <f t="shared" ref="DK32:DK34" si="263">DB32/CY32*100</f>
        <v>100</v>
      </c>
      <c r="DL32" s="789">
        <v>6</v>
      </c>
      <c r="DM32" s="790">
        <v>0</v>
      </c>
      <c r="DN32" s="791">
        <v>6</v>
      </c>
      <c r="DO32" s="789">
        <v>6</v>
      </c>
      <c r="DP32" s="790">
        <v>0</v>
      </c>
      <c r="DQ32" s="791">
        <f>DO32+DP32</f>
        <v>6</v>
      </c>
      <c r="DR32" s="792">
        <v>4</v>
      </c>
      <c r="DS32" s="790">
        <v>0</v>
      </c>
      <c r="DT32" s="791">
        <f>DR32+DS32</f>
        <v>4</v>
      </c>
      <c r="DU32" s="792">
        <v>10</v>
      </c>
      <c r="DV32" s="790">
        <v>0</v>
      </c>
      <c r="DW32" s="791">
        <f>DU32+DV32</f>
        <v>10</v>
      </c>
      <c r="DX32" s="793">
        <f>DR32/DU32*100</f>
        <v>40</v>
      </c>
      <c r="DY32" s="794">
        <v>0</v>
      </c>
      <c r="DZ32" s="795">
        <f t="shared" ref="DZ32:DZ33" si="264">DT32/DW32*100</f>
        <v>40</v>
      </c>
      <c r="EA32" s="796">
        <f t="shared" ref="EA32" si="265">DR32/DO32*100</f>
        <v>66.666666666666657</v>
      </c>
      <c r="EB32" s="797">
        <v>0</v>
      </c>
      <c r="EC32" s="798">
        <f t="shared" ref="EC32:EC34" si="266">DT32/DQ32*100</f>
        <v>66.666666666666657</v>
      </c>
      <c r="ED32" s="725"/>
      <c r="EE32" s="726"/>
      <c r="EF32" s="344"/>
      <c r="EG32" s="727"/>
      <c r="EH32" s="726"/>
      <c r="EI32" s="344"/>
      <c r="EJ32" s="726"/>
      <c r="EK32" s="726"/>
      <c r="EL32" s="347"/>
      <c r="EM32" s="726"/>
      <c r="EN32" s="726"/>
      <c r="EO32" s="347"/>
      <c r="EP32" s="665"/>
      <c r="EQ32" s="665"/>
      <c r="ER32" s="665"/>
      <c r="ES32" s="665"/>
      <c r="ET32" s="665"/>
      <c r="EU32" s="665"/>
      <c r="EV32" s="777"/>
      <c r="EW32" s="777"/>
      <c r="EX32" s="777"/>
      <c r="EY32" s="777"/>
      <c r="EZ32" s="777"/>
      <c r="FA32" s="777"/>
      <c r="FB32" s="777"/>
      <c r="FC32" s="777"/>
      <c r="FD32" s="777"/>
      <c r="FE32" s="777"/>
      <c r="FF32" s="777"/>
      <c r="FG32" s="777"/>
      <c r="FH32" s="778"/>
      <c r="FI32" s="778"/>
      <c r="FJ32" s="778"/>
      <c r="FK32" s="775"/>
      <c r="FL32" s="775"/>
      <c r="FM32" s="775"/>
      <c r="FN32" s="775"/>
      <c r="FO32" s="775"/>
      <c r="FP32" s="775"/>
      <c r="FQ32" s="775"/>
      <c r="FR32" s="775"/>
      <c r="FS32" s="775"/>
      <c r="FT32" s="775"/>
      <c r="FU32" s="775"/>
      <c r="FV32" s="775"/>
      <c r="FW32" s="776"/>
      <c r="FX32" s="776"/>
      <c r="FY32" s="776"/>
      <c r="FZ32" s="777"/>
      <c r="GA32" s="777"/>
      <c r="GB32" s="777"/>
      <c r="GC32" s="777"/>
      <c r="GD32" s="777"/>
      <c r="GE32" s="777"/>
      <c r="GF32" s="777"/>
      <c r="GG32" s="777"/>
      <c r="GH32" s="777"/>
      <c r="GI32" s="777"/>
      <c r="GJ32" s="777"/>
      <c r="GK32" s="777"/>
      <c r="GL32" s="778"/>
      <c r="GM32" s="778"/>
      <c r="GN32" s="778"/>
      <c r="GO32" s="777"/>
      <c r="GP32" s="779"/>
      <c r="GQ32" s="779"/>
      <c r="GR32" s="779"/>
      <c r="GS32" s="779"/>
      <c r="GT32" s="779"/>
      <c r="GU32" s="779"/>
      <c r="GV32" s="779"/>
      <c r="GW32" s="779"/>
      <c r="GX32" s="779"/>
      <c r="GY32" s="779"/>
      <c r="GZ32" s="779"/>
      <c r="HA32" s="780"/>
      <c r="HB32" s="780"/>
      <c r="HC32" s="780"/>
    </row>
    <row r="33" spans="1:211" s="68" customFormat="1" ht="9.9499999999999993" hidden="1" customHeight="1" x14ac:dyDescent="0.2">
      <c r="A33" s="86" t="s">
        <v>53</v>
      </c>
      <c r="B33" s="1017">
        <f t="shared" ref="B33" si="267">SUM(B34:B35)</f>
        <v>50</v>
      </c>
      <c r="C33" s="1017">
        <f>SUM(C34:C35)</f>
        <v>2</v>
      </c>
      <c r="D33" s="1018">
        <f t="shared" ref="D33:AE33" si="268">SUM(D34:D35)</f>
        <v>52</v>
      </c>
      <c r="E33" s="1017">
        <f t="shared" si="268"/>
        <v>32</v>
      </c>
      <c r="F33" s="1017">
        <f t="shared" si="268"/>
        <v>0</v>
      </c>
      <c r="G33" s="1017">
        <f t="shared" si="268"/>
        <v>32</v>
      </c>
      <c r="H33" s="1017">
        <f t="shared" si="268"/>
        <v>0</v>
      </c>
      <c r="I33" s="1017">
        <f t="shared" si="268"/>
        <v>0</v>
      </c>
      <c r="J33" s="1017">
        <f t="shared" si="268"/>
        <v>0</v>
      </c>
      <c r="K33" s="1017">
        <f t="shared" si="268"/>
        <v>24</v>
      </c>
      <c r="L33" s="1017">
        <f>SUM(L34:L35)</f>
        <v>2</v>
      </c>
      <c r="M33" s="1018">
        <f t="shared" ref="M33:T33" si="269">SUM(M34:M35)</f>
        <v>26</v>
      </c>
      <c r="N33" s="1017">
        <f t="shared" si="269"/>
        <v>21</v>
      </c>
      <c r="O33" s="1017">
        <f t="shared" si="269"/>
        <v>0</v>
      </c>
      <c r="P33" s="1017">
        <f t="shared" si="269"/>
        <v>21</v>
      </c>
      <c r="Q33" s="1017">
        <f t="shared" si="269"/>
        <v>0</v>
      </c>
      <c r="R33" s="1017">
        <f t="shared" si="269"/>
        <v>0</v>
      </c>
      <c r="S33" s="1017">
        <f t="shared" si="269"/>
        <v>0</v>
      </c>
      <c r="T33" s="1019">
        <f t="shared" si="269"/>
        <v>19</v>
      </c>
      <c r="U33" s="1019">
        <f>SUM(U34:U35)</f>
        <v>0</v>
      </c>
      <c r="V33" s="1020">
        <f t="shared" ref="V33:AB33" si="270">SUM(V34:V35)</f>
        <v>19</v>
      </c>
      <c r="W33" s="1019">
        <f t="shared" si="270"/>
        <v>16</v>
      </c>
      <c r="X33" s="1019">
        <f t="shared" si="270"/>
        <v>0</v>
      </c>
      <c r="Y33" s="1019">
        <f t="shared" si="270"/>
        <v>16</v>
      </c>
      <c r="Z33" s="1019">
        <f t="shared" si="270"/>
        <v>0</v>
      </c>
      <c r="AA33" s="1019">
        <f t="shared" si="270"/>
        <v>0</v>
      </c>
      <c r="AB33" s="1019">
        <f t="shared" si="270"/>
        <v>0</v>
      </c>
      <c r="AC33" s="1019">
        <f t="shared" si="268"/>
        <v>0</v>
      </c>
      <c r="AD33" s="1019">
        <f t="shared" si="268"/>
        <v>0</v>
      </c>
      <c r="AE33" s="1019">
        <f t="shared" si="268"/>
        <v>0</v>
      </c>
      <c r="AF33" s="863" t="e">
        <f t="shared" si="101"/>
        <v>#DIV/0!</v>
      </c>
      <c r="AG33" s="863" t="e">
        <f t="shared" si="101"/>
        <v>#DIV/0!</v>
      </c>
      <c r="AH33" s="863" t="e">
        <f t="shared" si="101"/>
        <v>#DIV/0!</v>
      </c>
      <c r="AI33" s="863">
        <f>H33/E33</f>
        <v>0</v>
      </c>
      <c r="AJ33" s="863" t="e">
        <f t="shared" si="205"/>
        <v>#DIV/0!</v>
      </c>
      <c r="AK33" s="863">
        <f t="shared" si="205"/>
        <v>0</v>
      </c>
      <c r="AL33" s="863" t="e">
        <f t="shared" si="28"/>
        <v>#DIV/0!</v>
      </c>
      <c r="AM33" s="863" t="e">
        <f t="shared" si="28"/>
        <v>#DIV/0!</v>
      </c>
      <c r="AN33" s="863" t="e">
        <f t="shared" si="28"/>
        <v>#DIV/0!</v>
      </c>
      <c r="AO33" s="863">
        <f t="shared" si="29"/>
        <v>0</v>
      </c>
      <c r="AP33" s="863" t="e">
        <f t="shared" si="29"/>
        <v>#DIV/0!</v>
      </c>
      <c r="AQ33" s="863">
        <f t="shared" si="29"/>
        <v>0</v>
      </c>
      <c r="AR33" s="863" t="e">
        <f t="shared" si="15"/>
        <v>#DIV/0!</v>
      </c>
      <c r="AS33" s="863" t="e">
        <f t="shared" si="5"/>
        <v>#DIV/0!</v>
      </c>
      <c r="AT33" s="863" t="e">
        <f t="shared" si="5"/>
        <v>#DIV/0!</v>
      </c>
      <c r="AU33" s="863">
        <f t="shared" si="16"/>
        <v>0</v>
      </c>
      <c r="AV33" s="863" t="e">
        <f t="shared" si="16"/>
        <v>#DIV/0!</v>
      </c>
      <c r="AW33" s="863">
        <f t="shared" si="16"/>
        <v>0</v>
      </c>
      <c r="AX33" s="1019">
        <f t="shared" ref="AX33" si="271">SUM(AX34:AX35)</f>
        <v>42</v>
      </c>
      <c r="AY33" s="1019">
        <f>SUM(AY34:AY35)</f>
        <v>1</v>
      </c>
      <c r="AZ33" s="1020">
        <f t="shared" ref="AZ33:BG33" si="272">SUM(AZ34:AZ35)</f>
        <v>43</v>
      </c>
      <c r="BA33" s="1019">
        <f t="shared" si="272"/>
        <v>32</v>
      </c>
      <c r="BB33" s="1019">
        <f t="shared" si="272"/>
        <v>0</v>
      </c>
      <c r="BC33" s="1021">
        <f t="shared" si="272"/>
        <v>32</v>
      </c>
      <c r="BD33" s="1019">
        <f t="shared" si="272"/>
        <v>0</v>
      </c>
      <c r="BE33" s="1019">
        <f t="shared" si="272"/>
        <v>0</v>
      </c>
      <c r="BF33" s="1019">
        <f t="shared" si="272"/>
        <v>0</v>
      </c>
      <c r="BG33" s="1019">
        <f t="shared" si="272"/>
        <v>23</v>
      </c>
      <c r="BH33" s="1019">
        <f>SUM(BH34:BH35)</f>
        <v>1</v>
      </c>
      <c r="BI33" s="1020">
        <f t="shared" ref="BI33:BP33" si="273">SUM(BI34:BI35)</f>
        <v>24</v>
      </c>
      <c r="BJ33" s="1019">
        <f t="shared" si="273"/>
        <v>14</v>
      </c>
      <c r="BK33" s="1019">
        <f t="shared" si="273"/>
        <v>1</v>
      </c>
      <c r="BL33" s="1021">
        <f t="shared" si="273"/>
        <v>15</v>
      </c>
      <c r="BM33" s="1019">
        <f t="shared" si="273"/>
        <v>0</v>
      </c>
      <c r="BN33" s="1019">
        <f t="shared" si="273"/>
        <v>0</v>
      </c>
      <c r="BO33" s="1019">
        <f t="shared" si="273"/>
        <v>0</v>
      </c>
      <c r="BP33" s="1019">
        <f t="shared" si="273"/>
        <v>5</v>
      </c>
      <c r="BQ33" s="1019">
        <f>SUM(BQ34:BQ35)</f>
        <v>0</v>
      </c>
      <c r="BR33" s="1020">
        <f t="shared" ref="BR33:CA33" si="274">SUM(BR34:BR35)</f>
        <v>5</v>
      </c>
      <c r="BS33" s="1019">
        <f t="shared" si="274"/>
        <v>2</v>
      </c>
      <c r="BT33" s="1019">
        <f t="shared" si="274"/>
        <v>0</v>
      </c>
      <c r="BU33" s="1021">
        <f t="shared" si="274"/>
        <v>2</v>
      </c>
      <c r="BV33" s="1019">
        <f t="shared" si="274"/>
        <v>0</v>
      </c>
      <c r="BW33" s="1019">
        <f t="shared" si="274"/>
        <v>0</v>
      </c>
      <c r="BX33" s="1019">
        <f t="shared" si="274"/>
        <v>0</v>
      </c>
      <c r="BY33" s="1019">
        <f t="shared" si="274"/>
        <v>0</v>
      </c>
      <c r="BZ33" s="1019">
        <f t="shared" si="274"/>
        <v>0</v>
      </c>
      <c r="CA33" s="1019">
        <f t="shared" si="274"/>
        <v>0</v>
      </c>
      <c r="CB33" s="863" t="e">
        <f t="shared" si="107"/>
        <v>#DIV/0!</v>
      </c>
      <c r="CC33" s="863" t="e">
        <f t="shared" si="107"/>
        <v>#DIV/0!</v>
      </c>
      <c r="CD33" s="863" t="e">
        <f t="shared" si="107"/>
        <v>#DIV/0!</v>
      </c>
      <c r="CE33" s="863">
        <f>BD33/BA33</f>
        <v>0</v>
      </c>
      <c r="CF33" s="863" t="e">
        <f t="shared" si="138"/>
        <v>#DIV/0!</v>
      </c>
      <c r="CG33" s="863">
        <f t="shared" si="138"/>
        <v>0</v>
      </c>
      <c r="CH33" s="863" t="e">
        <f t="shared" si="33"/>
        <v>#DIV/0!</v>
      </c>
      <c r="CI33" s="863" t="e">
        <f t="shared" si="33"/>
        <v>#DIV/0!</v>
      </c>
      <c r="CJ33" s="863" t="e">
        <f t="shared" si="33"/>
        <v>#DIV/0!</v>
      </c>
      <c r="CK33" s="863">
        <f t="shared" si="34"/>
        <v>0</v>
      </c>
      <c r="CL33" s="863">
        <f t="shared" si="34"/>
        <v>0</v>
      </c>
      <c r="CM33" s="863">
        <f t="shared" si="34"/>
        <v>0</v>
      </c>
      <c r="CN33" s="863" t="e">
        <f t="shared" si="18"/>
        <v>#DIV/0!</v>
      </c>
      <c r="CO33" s="863" t="e">
        <f t="shared" si="12"/>
        <v>#DIV/0!</v>
      </c>
      <c r="CP33" s="863" t="e">
        <f t="shared" si="12"/>
        <v>#DIV/0!</v>
      </c>
      <c r="CQ33" s="863">
        <f t="shared" si="19"/>
        <v>0</v>
      </c>
      <c r="CR33" s="863" t="e">
        <f t="shared" si="13"/>
        <v>#DIV/0!</v>
      </c>
      <c r="CS33" s="863">
        <f t="shared" si="13"/>
        <v>0</v>
      </c>
      <c r="CT33" s="963">
        <f>CT34</f>
        <v>28</v>
      </c>
      <c r="CU33" s="800">
        <f>CU34</f>
        <v>0</v>
      </c>
      <c r="CV33" s="801">
        <f>CV34</f>
        <v>28</v>
      </c>
      <c r="CW33" s="799">
        <f t="shared" ref="CW33:DE33" si="275">CW34</f>
        <v>19</v>
      </c>
      <c r="CX33" s="800">
        <f t="shared" si="275"/>
        <v>0</v>
      </c>
      <c r="CY33" s="801">
        <f t="shared" si="275"/>
        <v>19</v>
      </c>
      <c r="CZ33" s="799">
        <f t="shared" si="275"/>
        <v>15</v>
      </c>
      <c r="DA33" s="800">
        <f t="shared" si="275"/>
        <v>0</v>
      </c>
      <c r="DB33" s="801">
        <f t="shared" si="275"/>
        <v>15</v>
      </c>
      <c r="DC33" s="799">
        <f t="shared" si="275"/>
        <v>33</v>
      </c>
      <c r="DD33" s="800">
        <f t="shared" si="275"/>
        <v>0</v>
      </c>
      <c r="DE33" s="801">
        <f t="shared" si="275"/>
        <v>33</v>
      </c>
      <c r="DF33" s="671">
        <f>CZ33/DC33*100</f>
        <v>45.454545454545453</v>
      </c>
      <c r="DG33" s="672">
        <v>0</v>
      </c>
      <c r="DH33" s="673">
        <f t="shared" si="261"/>
        <v>45.454545454545453</v>
      </c>
      <c r="DI33" s="671">
        <f>CZ33/CW33*100</f>
        <v>78.94736842105263</v>
      </c>
      <c r="DJ33" s="672">
        <v>0</v>
      </c>
      <c r="DK33" s="673">
        <f t="shared" si="263"/>
        <v>78.94736842105263</v>
      </c>
      <c r="DL33" s="802">
        <f>DL34</f>
        <v>29</v>
      </c>
      <c r="DM33" s="803">
        <f>DM34</f>
        <v>0</v>
      </c>
      <c r="DN33" s="804">
        <f>DL33+DM33</f>
        <v>29</v>
      </c>
      <c r="DO33" s="802">
        <f>DO34</f>
        <v>23</v>
      </c>
      <c r="DP33" s="803">
        <f>DP34</f>
        <v>0</v>
      </c>
      <c r="DQ33" s="804">
        <f>DO33+DP33</f>
        <v>23</v>
      </c>
      <c r="DR33" s="802">
        <f>DR34</f>
        <v>19</v>
      </c>
      <c r="DS33" s="803">
        <f>DS34</f>
        <v>0</v>
      </c>
      <c r="DT33" s="804">
        <f>DR33+DS33</f>
        <v>19</v>
      </c>
      <c r="DU33" s="802">
        <f>DU34</f>
        <v>34</v>
      </c>
      <c r="DV33" s="803">
        <f>DV34</f>
        <v>0</v>
      </c>
      <c r="DW33" s="804">
        <f>DU33+DV33</f>
        <v>34</v>
      </c>
      <c r="DX33" s="805">
        <f>DR33/DU33*100</f>
        <v>55.882352941176471</v>
      </c>
      <c r="DY33" s="806">
        <v>0</v>
      </c>
      <c r="DZ33" s="807">
        <f t="shared" si="264"/>
        <v>55.882352941176471</v>
      </c>
      <c r="EA33" s="808">
        <f>DR33/DO33*100</f>
        <v>82.608695652173907</v>
      </c>
      <c r="EB33" s="806">
        <v>0</v>
      </c>
      <c r="EC33" s="809">
        <f t="shared" si="266"/>
        <v>82.608695652173907</v>
      </c>
      <c r="ED33" s="681">
        <f>SUM(ED34)</f>
        <v>34</v>
      </c>
      <c r="EE33" s="682">
        <f t="shared" ref="EE33:EO33" si="276">SUM(EE34)</f>
        <v>0</v>
      </c>
      <c r="EF33" s="682">
        <f t="shared" si="276"/>
        <v>34</v>
      </c>
      <c r="EG33" s="682">
        <f t="shared" si="276"/>
        <v>28</v>
      </c>
      <c r="EH33" s="682">
        <f t="shared" si="276"/>
        <v>0</v>
      </c>
      <c r="EI33" s="682">
        <f t="shared" si="276"/>
        <v>28</v>
      </c>
      <c r="EJ33" s="682">
        <f t="shared" si="276"/>
        <v>18</v>
      </c>
      <c r="EK33" s="682">
        <f t="shared" si="276"/>
        <v>0</v>
      </c>
      <c r="EL33" s="682">
        <f t="shared" si="276"/>
        <v>18</v>
      </c>
      <c r="EM33" s="682">
        <f t="shared" si="276"/>
        <v>42</v>
      </c>
      <c r="EN33" s="682">
        <f t="shared" si="276"/>
        <v>0</v>
      </c>
      <c r="EO33" s="682">
        <f t="shared" si="276"/>
        <v>42</v>
      </c>
      <c r="EP33" s="683">
        <f>EJ33/EM33*100</f>
        <v>42.857142857142854</v>
      </c>
      <c r="EQ33" s="683">
        <v>0</v>
      </c>
      <c r="ER33" s="683">
        <f>EL33/EO33*100</f>
        <v>42.857142857142854</v>
      </c>
      <c r="ES33" s="683">
        <f>EJ33/EG33*100</f>
        <v>64.285714285714292</v>
      </c>
      <c r="ET33" s="683">
        <v>0</v>
      </c>
      <c r="EU33" s="683">
        <f t="shared" ref="EU33" si="277">EL33/EI33*100</f>
        <v>64.285714285714292</v>
      </c>
      <c r="EV33" s="682">
        <f>SUM(EV34)</f>
        <v>50</v>
      </c>
      <c r="EW33" s="682">
        <f t="shared" ref="EW33:FG33" si="278">SUM(EW34)</f>
        <v>0</v>
      </c>
      <c r="EX33" s="682">
        <f t="shared" si="278"/>
        <v>50</v>
      </c>
      <c r="EY33" s="682">
        <f t="shared" si="278"/>
        <v>36</v>
      </c>
      <c r="EZ33" s="682">
        <f t="shared" si="278"/>
        <v>0</v>
      </c>
      <c r="FA33" s="682">
        <f t="shared" si="278"/>
        <v>36</v>
      </c>
      <c r="FB33" s="682">
        <f t="shared" si="278"/>
        <v>24</v>
      </c>
      <c r="FC33" s="682">
        <f t="shared" si="278"/>
        <v>0</v>
      </c>
      <c r="FD33" s="682">
        <f t="shared" si="278"/>
        <v>24</v>
      </c>
      <c r="FE33" s="682">
        <f t="shared" si="278"/>
        <v>64</v>
      </c>
      <c r="FF33" s="682">
        <f t="shared" si="278"/>
        <v>0</v>
      </c>
      <c r="FG33" s="682">
        <f t="shared" si="278"/>
        <v>64</v>
      </c>
      <c r="FH33" s="683">
        <f t="shared" ref="FH33:FH34" si="279">FB33/FE33*100</f>
        <v>37.5</v>
      </c>
      <c r="FI33" s="683">
        <v>0</v>
      </c>
      <c r="FJ33" s="683">
        <f t="shared" ref="FJ33:FJ34" si="280">FD33/FG33*100</f>
        <v>37.5</v>
      </c>
      <c r="FK33" s="682">
        <f>SUM(FK34)</f>
        <v>53</v>
      </c>
      <c r="FL33" s="682">
        <f t="shared" ref="FL33:FV33" si="281">SUM(FL34)</f>
        <v>0</v>
      </c>
      <c r="FM33" s="682">
        <f t="shared" si="281"/>
        <v>53</v>
      </c>
      <c r="FN33" s="682">
        <f t="shared" si="281"/>
        <v>47</v>
      </c>
      <c r="FO33" s="682">
        <f t="shared" si="281"/>
        <v>0</v>
      </c>
      <c r="FP33" s="682">
        <f t="shared" si="281"/>
        <v>47</v>
      </c>
      <c r="FQ33" s="682">
        <f t="shared" si="281"/>
        <v>43</v>
      </c>
      <c r="FR33" s="682">
        <f t="shared" si="281"/>
        <v>0</v>
      </c>
      <c r="FS33" s="682">
        <f t="shared" si="281"/>
        <v>43</v>
      </c>
      <c r="FT33" s="682">
        <f t="shared" si="281"/>
        <v>65</v>
      </c>
      <c r="FU33" s="682">
        <f t="shared" si="281"/>
        <v>0</v>
      </c>
      <c r="FV33" s="682">
        <f t="shared" si="281"/>
        <v>65</v>
      </c>
      <c r="FW33" s="683">
        <f>FQ33/FT33*100</f>
        <v>66.153846153846146</v>
      </c>
      <c r="FX33" s="683">
        <v>0</v>
      </c>
      <c r="FY33" s="683">
        <f>FS33/FV33*100</f>
        <v>66.153846153846146</v>
      </c>
      <c r="FZ33" s="682">
        <f>SUM(FZ34)</f>
        <v>59</v>
      </c>
      <c r="GA33" s="682">
        <f t="shared" ref="GA33:GK33" si="282">SUM(GA34)</f>
        <v>0</v>
      </c>
      <c r="GB33" s="682">
        <f t="shared" si="282"/>
        <v>59</v>
      </c>
      <c r="GC33" s="682">
        <f t="shared" si="282"/>
        <v>34</v>
      </c>
      <c r="GD33" s="682">
        <f t="shared" si="282"/>
        <v>0</v>
      </c>
      <c r="GE33" s="682">
        <f t="shared" si="282"/>
        <v>34</v>
      </c>
      <c r="GF33" s="682">
        <f t="shared" si="282"/>
        <v>29</v>
      </c>
      <c r="GG33" s="682">
        <f t="shared" si="282"/>
        <v>0</v>
      </c>
      <c r="GH33" s="682">
        <f t="shared" si="282"/>
        <v>29</v>
      </c>
      <c r="GI33" s="682">
        <f t="shared" si="282"/>
        <v>50</v>
      </c>
      <c r="GJ33" s="682">
        <f t="shared" si="282"/>
        <v>0</v>
      </c>
      <c r="GK33" s="682">
        <f t="shared" si="282"/>
        <v>50</v>
      </c>
      <c r="GL33" s="683">
        <f t="shared" ref="GL33:GL34" si="283">GF33/GI33*100</f>
        <v>57.999999999999993</v>
      </c>
      <c r="GM33" s="683">
        <v>0</v>
      </c>
      <c r="GN33" s="683">
        <f t="shared" ref="GN33:GN34" si="284">GH33/GK33*100</f>
        <v>57.999999999999993</v>
      </c>
      <c r="GO33" s="684">
        <f>SUM(GO34)</f>
        <v>80</v>
      </c>
      <c r="GP33" s="685">
        <f t="shared" ref="GP33:GZ33" si="285">SUM(GP34)</f>
        <v>0</v>
      </c>
      <c r="GQ33" s="685">
        <f t="shared" si="285"/>
        <v>80</v>
      </c>
      <c r="GR33" s="685">
        <f t="shared" si="285"/>
        <v>58</v>
      </c>
      <c r="GS33" s="685">
        <f t="shared" si="285"/>
        <v>0</v>
      </c>
      <c r="GT33" s="685">
        <f t="shared" si="285"/>
        <v>58</v>
      </c>
      <c r="GU33" s="685">
        <f t="shared" si="285"/>
        <v>51</v>
      </c>
      <c r="GV33" s="685">
        <f t="shared" si="285"/>
        <v>0</v>
      </c>
      <c r="GW33" s="685">
        <f t="shared" si="285"/>
        <v>51</v>
      </c>
      <c r="GX33" s="685">
        <f t="shared" si="285"/>
        <v>80</v>
      </c>
      <c r="GY33" s="685">
        <f t="shared" si="285"/>
        <v>0</v>
      </c>
      <c r="GZ33" s="685">
        <f t="shared" si="285"/>
        <v>80</v>
      </c>
      <c r="HA33" s="686">
        <f>GU33/GX33*100</f>
        <v>63.749999999999993</v>
      </c>
      <c r="HB33" s="686">
        <v>0</v>
      </c>
      <c r="HC33" s="686">
        <f t="shared" ref="HC33:HC34" si="286">GW33/GZ33*100</f>
        <v>63.749999999999993</v>
      </c>
    </row>
    <row r="34" spans="1:211" s="66" customFormat="1" ht="9.9499999999999993" hidden="1" customHeight="1" x14ac:dyDescent="0.2">
      <c r="A34" s="663" t="s">
        <v>269</v>
      </c>
      <c r="B34" s="1024">
        <f>22+13</f>
        <v>35</v>
      </c>
      <c r="C34" s="1024">
        <v>0</v>
      </c>
      <c r="D34" s="1024">
        <f>SUM(B34:C34)</f>
        <v>35</v>
      </c>
      <c r="E34" s="1024">
        <f>19+4</f>
        <v>23</v>
      </c>
      <c r="F34" s="1024">
        <v>0</v>
      </c>
      <c r="G34" s="1024">
        <f>SUM(E34:F34)</f>
        <v>23</v>
      </c>
      <c r="H34" s="1026">
        <v>0</v>
      </c>
      <c r="I34" s="1026">
        <v>0</v>
      </c>
      <c r="J34" s="1024">
        <f>SUM(H34:I34)</f>
        <v>0</v>
      </c>
      <c r="K34" s="1024">
        <f>14+3</f>
        <v>17</v>
      </c>
      <c r="L34" s="1024">
        <v>0</v>
      </c>
      <c r="M34" s="1024">
        <f>SUM(K34:L34)</f>
        <v>17</v>
      </c>
      <c r="N34" s="1024">
        <f>15+3</f>
        <v>18</v>
      </c>
      <c r="O34" s="1024">
        <v>0</v>
      </c>
      <c r="P34" s="1024">
        <f>SUM(N34:O34)</f>
        <v>18</v>
      </c>
      <c r="Q34" s="1026">
        <v>0</v>
      </c>
      <c r="R34" s="1026">
        <v>0</v>
      </c>
      <c r="S34" s="1024">
        <f>SUM(Q34:R34)</f>
        <v>0</v>
      </c>
      <c r="T34" s="1025">
        <f>0+14</f>
        <v>14</v>
      </c>
      <c r="U34" s="1025">
        <v>0</v>
      </c>
      <c r="V34" s="1025">
        <f>SUM(T34:U34)</f>
        <v>14</v>
      </c>
      <c r="W34" s="1025">
        <f>0+11</f>
        <v>11</v>
      </c>
      <c r="X34" s="1025">
        <v>0</v>
      </c>
      <c r="Y34" s="1025">
        <f>SUM(W34:X34)</f>
        <v>11</v>
      </c>
      <c r="Z34" s="1025">
        <v>0</v>
      </c>
      <c r="AA34" s="1025">
        <v>0</v>
      </c>
      <c r="AB34" s="1025">
        <f>SUM(Z34:AA34)</f>
        <v>0</v>
      </c>
      <c r="AC34" s="1024">
        <f t="shared" ref="AC34:AD35" si="287">SUM(H34,Q34,Z34)</f>
        <v>0</v>
      </c>
      <c r="AD34" s="1024">
        <f t="shared" si="287"/>
        <v>0</v>
      </c>
      <c r="AE34" s="1025">
        <f>SUM(AC34:AD34)</f>
        <v>0</v>
      </c>
      <c r="AF34" s="864" t="e">
        <f t="shared" si="101"/>
        <v>#DIV/0!</v>
      </c>
      <c r="AG34" s="864" t="e">
        <f t="shared" si="101"/>
        <v>#DIV/0!</v>
      </c>
      <c r="AH34" s="864" t="e">
        <f t="shared" si="101"/>
        <v>#DIV/0!</v>
      </c>
      <c r="AI34" s="864">
        <f t="shared" ref="AI34:AI35" si="288">H34/E34</f>
        <v>0</v>
      </c>
      <c r="AJ34" s="864" t="e">
        <f t="shared" si="205"/>
        <v>#DIV/0!</v>
      </c>
      <c r="AK34" s="864">
        <f t="shared" si="205"/>
        <v>0</v>
      </c>
      <c r="AL34" s="864" t="e">
        <f t="shared" si="28"/>
        <v>#DIV/0!</v>
      </c>
      <c r="AM34" s="864" t="e">
        <f t="shared" si="28"/>
        <v>#DIV/0!</v>
      </c>
      <c r="AN34" s="864" t="e">
        <f t="shared" si="28"/>
        <v>#DIV/0!</v>
      </c>
      <c r="AO34" s="864">
        <f t="shared" si="29"/>
        <v>0</v>
      </c>
      <c r="AP34" s="864" t="e">
        <f t="shared" si="29"/>
        <v>#DIV/0!</v>
      </c>
      <c r="AQ34" s="864">
        <f t="shared" si="29"/>
        <v>0</v>
      </c>
      <c r="AR34" s="864" t="e">
        <f t="shared" si="15"/>
        <v>#DIV/0!</v>
      </c>
      <c r="AS34" s="864" t="e">
        <f t="shared" si="5"/>
        <v>#DIV/0!</v>
      </c>
      <c r="AT34" s="864" t="e">
        <f t="shared" si="5"/>
        <v>#DIV/0!</v>
      </c>
      <c r="AU34" s="864">
        <f t="shared" si="16"/>
        <v>0</v>
      </c>
      <c r="AV34" s="864" t="e">
        <f t="shared" si="16"/>
        <v>#DIV/0!</v>
      </c>
      <c r="AW34" s="864">
        <f t="shared" si="16"/>
        <v>0</v>
      </c>
      <c r="AX34" s="1025">
        <f>29+4</f>
        <v>33</v>
      </c>
      <c r="AY34" s="1025">
        <v>0</v>
      </c>
      <c r="AZ34" s="1025">
        <f>SUM(AX34:AY34)</f>
        <v>33</v>
      </c>
      <c r="BA34" s="1025">
        <f>25+1</f>
        <v>26</v>
      </c>
      <c r="BB34" s="1025">
        <v>0</v>
      </c>
      <c r="BC34" s="1025">
        <f>SUM(BA34:BB34)</f>
        <v>26</v>
      </c>
      <c r="BD34" s="1025">
        <v>0</v>
      </c>
      <c r="BE34" s="1025">
        <v>0</v>
      </c>
      <c r="BF34" s="1025">
        <f>SUM(BD34:BE34)</f>
        <v>0</v>
      </c>
      <c r="BG34" s="1025">
        <f>11+4</f>
        <v>15</v>
      </c>
      <c r="BH34" s="1025">
        <v>0</v>
      </c>
      <c r="BI34" s="1025">
        <f>SUM(BG34:BH34)</f>
        <v>15</v>
      </c>
      <c r="BJ34" s="1025">
        <f>8+4</f>
        <v>12</v>
      </c>
      <c r="BK34" s="1025">
        <v>0</v>
      </c>
      <c r="BL34" s="1025">
        <f>SUM(BJ34:BK34)</f>
        <v>12</v>
      </c>
      <c r="BM34" s="1025">
        <v>0</v>
      </c>
      <c r="BN34" s="1025">
        <v>0</v>
      </c>
      <c r="BO34" s="1025">
        <f>SUM(BM34:BN34)</f>
        <v>0</v>
      </c>
      <c r="BP34" s="1025">
        <f>0+2</f>
        <v>2</v>
      </c>
      <c r="BQ34" s="1025">
        <v>0</v>
      </c>
      <c r="BR34" s="1025">
        <f>SUM(BP34:BQ34)</f>
        <v>2</v>
      </c>
      <c r="BS34" s="1025">
        <f>0+1</f>
        <v>1</v>
      </c>
      <c r="BT34" s="1025">
        <v>0</v>
      </c>
      <c r="BU34" s="1025">
        <f>SUM(BS34:BT34)</f>
        <v>1</v>
      </c>
      <c r="BV34" s="1025">
        <v>0</v>
      </c>
      <c r="BW34" s="1025">
        <v>0</v>
      </c>
      <c r="BX34" s="1025">
        <f>SUM(BV34:BW34)</f>
        <v>0</v>
      </c>
      <c r="BY34" s="1024">
        <f t="shared" ref="BY34:BZ35" si="289">SUM(BD34,BM34,BV34)</f>
        <v>0</v>
      </c>
      <c r="BZ34" s="1024">
        <f t="shared" si="289"/>
        <v>0</v>
      </c>
      <c r="CA34" s="1025">
        <f>SUM(BY34:BZ34)</f>
        <v>0</v>
      </c>
      <c r="CB34" s="864" t="e">
        <f t="shared" si="107"/>
        <v>#DIV/0!</v>
      </c>
      <c r="CC34" s="864" t="e">
        <f t="shared" si="107"/>
        <v>#DIV/0!</v>
      </c>
      <c r="CD34" s="864" t="e">
        <f t="shared" si="107"/>
        <v>#DIV/0!</v>
      </c>
      <c r="CE34" s="864">
        <f t="shared" ref="CE34:CE35" si="290">BD34/BA34</f>
        <v>0</v>
      </c>
      <c r="CF34" s="864" t="e">
        <f t="shared" si="138"/>
        <v>#DIV/0!</v>
      </c>
      <c r="CG34" s="864">
        <f t="shared" si="138"/>
        <v>0</v>
      </c>
      <c r="CH34" s="864" t="e">
        <f t="shared" si="33"/>
        <v>#DIV/0!</v>
      </c>
      <c r="CI34" s="864" t="e">
        <f t="shared" si="33"/>
        <v>#DIV/0!</v>
      </c>
      <c r="CJ34" s="864" t="e">
        <f t="shared" si="33"/>
        <v>#DIV/0!</v>
      </c>
      <c r="CK34" s="864">
        <f t="shared" si="34"/>
        <v>0</v>
      </c>
      <c r="CL34" s="864" t="e">
        <f t="shared" si="34"/>
        <v>#DIV/0!</v>
      </c>
      <c r="CM34" s="864">
        <f t="shared" si="34"/>
        <v>0</v>
      </c>
      <c r="CN34" s="864" t="e">
        <f t="shared" si="18"/>
        <v>#DIV/0!</v>
      </c>
      <c r="CO34" s="864" t="e">
        <f t="shared" si="12"/>
        <v>#DIV/0!</v>
      </c>
      <c r="CP34" s="864" t="e">
        <f t="shared" si="12"/>
        <v>#DIV/0!</v>
      </c>
      <c r="CQ34" s="864">
        <f t="shared" si="19"/>
        <v>0</v>
      </c>
      <c r="CR34" s="864" t="e">
        <f t="shared" si="13"/>
        <v>#DIV/0!</v>
      </c>
      <c r="CS34" s="864">
        <f t="shared" si="13"/>
        <v>0</v>
      </c>
      <c r="CT34" s="960">
        <v>28</v>
      </c>
      <c r="CU34" s="90">
        <v>0</v>
      </c>
      <c r="CV34" s="687">
        <f t="shared" ref="CV34" si="291">CT34+CU34</f>
        <v>28</v>
      </c>
      <c r="CW34" s="353">
        <v>19</v>
      </c>
      <c r="CX34" s="90">
        <v>0</v>
      </c>
      <c r="CY34" s="687">
        <f t="shared" ref="CY34" si="292">CW34+CX34</f>
        <v>19</v>
      </c>
      <c r="CZ34" s="354">
        <v>15</v>
      </c>
      <c r="DA34" s="90">
        <v>0</v>
      </c>
      <c r="DB34" s="687">
        <f>CZ34+DA34</f>
        <v>15</v>
      </c>
      <c r="DC34" s="353">
        <v>33</v>
      </c>
      <c r="DD34" s="91">
        <v>0</v>
      </c>
      <c r="DE34" s="688">
        <f>DC34+DD34</f>
        <v>33</v>
      </c>
      <c r="DF34" s="364">
        <f>CZ34/DC34*100</f>
        <v>45.454545454545453</v>
      </c>
      <c r="DG34" s="364"/>
      <c r="DH34" s="364">
        <f t="shared" si="261"/>
        <v>45.454545454545453</v>
      </c>
      <c r="DI34" s="364">
        <f>CZ34/CW34*100</f>
        <v>78.94736842105263</v>
      </c>
      <c r="DJ34" s="364">
        <v>0</v>
      </c>
      <c r="DK34" s="701">
        <f t="shared" si="263"/>
        <v>78.94736842105263</v>
      </c>
      <c r="DL34" s="689">
        <v>29</v>
      </c>
      <c r="DM34" s="356">
        <v>0</v>
      </c>
      <c r="DN34" s="690">
        <f>DL34+DM34</f>
        <v>29</v>
      </c>
      <c r="DO34" s="689">
        <v>23</v>
      </c>
      <c r="DP34" s="356">
        <v>0</v>
      </c>
      <c r="DQ34" s="690">
        <f>DO34+DP34</f>
        <v>23</v>
      </c>
      <c r="DR34" s="689">
        <v>19</v>
      </c>
      <c r="DS34" s="356">
        <v>0</v>
      </c>
      <c r="DT34" s="690">
        <f>DR34+DS34</f>
        <v>19</v>
      </c>
      <c r="DU34" s="689">
        <v>34</v>
      </c>
      <c r="DV34" s="356">
        <v>0</v>
      </c>
      <c r="DW34" s="690">
        <f>DU34+DV34</f>
        <v>34</v>
      </c>
      <c r="DX34" s="691">
        <f>DR34/DU34*100</f>
        <v>55.882352941176471</v>
      </c>
      <c r="DY34" s="453">
        <v>0</v>
      </c>
      <c r="DZ34" s="692">
        <f>DT34/DW34*100</f>
        <v>55.882352941176471</v>
      </c>
      <c r="EA34" s="693">
        <f t="shared" ref="EA34" si="293">DR34/DO34*100</f>
        <v>82.608695652173907</v>
      </c>
      <c r="EB34" s="453">
        <v>0</v>
      </c>
      <c r="EC34" s="694">
        <f t="shared" si="266"/>
        <v>82.608695652173907</v>
      </c>
      <c r="ED34" s="343">
        <v>34</v>
      </c>
      <c r="EE34" s="344">
        <v>0</v>
      </c>
      <c r="EF34" s="344">
        <v>34</v>
      </c>
      <c r="EG34" s="344">
        <v>28</v>
      </c>
      <c r="EH34" s="344">
        <v>0</v>
      </c>
      <c r="EI34" s="344">
        <v>28</v>
      </c>
      <c r="EJ34" s="344">
        <v>18</v>
      </c>
      <c r="EK34" s="344">
        <v>0</v>
      </c>
      <c r="EL34" s="344">
        <v>18</v>
      </c>
      <c r="EM34" s="344">
        <v>42</v>
      </c>
      <c r="EN34" s="344">
        <v>0</v>
      </c>
      <c r="EO34" s="344">
        <v>42</v>
      </c>
      <c r="EP34" s="665">
        <f t="shared" ref="EP34:ER34" si="294">EJ34/EM34*100</f>
        <v>42.857142857142854</v>
      </c>
      <c r="EQ34" s="665">
        <v>0</v>
      </c>
      <c r="ER34" s="665">
        <f t="shared" si="294"/>
        <v>42.857142857142854</v>
      </c>
      <c r="ES34" s="665">
        <v>100</v>
      </c>
      <c r="ET34" s="665">
        <v>0</v>
      </c>
      <c r="EU34" s="665">
        <v>100</v>
      </c>
      <c r="EV34" s="695">
        <v>50</v>
      </c>
      <c r="EW34" s="695">
        <v>0</v>
      </c>
      <c r="EX34" s="695">
        <f>SUM(EV34:EW34)</f>
        <v>50</v>
      </c>
      <c r="EY34" s="695">
        <v>36</v>
      </c>
      <c r="EZ34" s="695">
        <v>0</v>
      </c>
      <c r="FA34" s="695">
        <f>SUM(EY34:EZ34)</f>
        <v>36</v>
      </c>
      <c r="FB34" s="695">
        <v>24</v>
      </c>
      <c r="FC34" s="695">
        <v>0</v>
      </c>
      <c r="FD34" s="695">
        <f>SUM(FB34:FC34)</f>
        <v>24</v>
      </c>
      <c r="FE34" s="695">
        <v>64</v>
      </c>
      <c r="FF34" s="695">
        <v>0</v>
      </c>
      <c r="FG34" s="695">
        <f>SUM(FE34:FF34)</f>
        <v>64</v>
      </c>
      <c r="FH34" s="696">
        <f t="shared" si="279"/>
        <v>37.5</v>
      </c>
      <c r="FI34" s="696">
        <v>0</v>
      </c>
      <c r="FJ34" s="696">
        <f t="shared" si="280"/>
        <v>37.5</v>
      </c>
      <c r="FK34" s="344">
        <v>53</v>
      </c>
      <c r="FL34" s="344">
        <v>0</v>
      </c>
      <c r="FM34" s="344">
        <f t="shared" ref="FM34" si="295">SUM(FK34:FL34)</f>
        <v>53</v>
      </c>
      <c r="FN34" s="344">
        <v>47</v>
      </c>
      <c r="FO34" s="344">
        <v>0</v>
      </c>
      <c r="FP34" s="344">
        <f>SUM(FN34:FO34)</f>
        <v>47</v>
      </c>
      <c r="FQ34" s="344">
        <v>43</v>
      </c>
      <c r="FR34" s="344">
        <v>0</v>
      </c>
      <c r="FS34" s="344">
        <f>SUM(FQ34:FR34)</f>
        <v>43</v>
      </c>
      <c r="FT34" s="344">
        <v>65</v>
      </c>
      <c r="FU34" s="344">
        <v>0</v>
      </c>
      <c r="FV34" s="344">
        <f>SUM(FT34:FU34)</f>
        <v>65</v>
      </c>
      <c r="FW34" s="665">
        <f t="shared" ref="FW34" si="296">FQ34/FT34*100</f>
        <v>66.153846153846146</v>
      </c>
      <c r="FX34" s="665">
        <v>0</v>
      </c>
      <c r="FY34" s="665">
        <f t="shared" ref="FY34" si="297">FS34/FV34*100</f>
        <v>66.153846153846146</v>
      </c>
      <c r="FZ34" s="695">
        <f>24+35</f>
        <v>59</v>
      </c>
      <c r="GA34" s="695">
        <v>0</v>
      </c>
      <c r="GB34" s="695">
        <f>SUM(FZ34:GA34)</f>
        <v>59</v>
      </c>
      <c r="GC34" s="695">
        <f>19+15</f>
        <v>34</v>
      </c>
      <c r="GD34" s="695">
        <v>0</v>
      </c>
      <c r="GE34" s="695">
        <f>SUM(GC34:GD34)</f>
        <v>34</v>
      </c>
      <c r="GF34" s="695">
        <f>17+12</f>
        <v>29</v>
      </c>
      <c r="GG34" s="695">
        <v>0</v>
      </c>
      <c r="GH34" s="695">
        <f>SUM(GF34:GG34)</f>
        <v>29</v>
      </c>
      <c r="GI34" s="695">
        <f>28+22</f>
        <v>50</v>
      </c>
      <c r="GJ34" s="695">
        <v>0</v>
      </c>
      <c r="GK34" s="695">
        <f>SUM(GI34:GJ34)</f>
        <v>50</v>
      </c>
      <c r="GL34" s="696">
        <f t="shared" si="283"/>
        <v>57.999999999999993</v>
      </c>
      <c r="GM34" s="696">
        <v>0</v>
      </c>
      <c r="GN34" s="696">
        <f t="shared" si="284"/>
        <v>57.999999999999993</v>
      </c>
      <c r="GO34" s="695">
        <f>41+39</f>
        <v>80</v>
      </c>
      <c r="GP34" s="697">
        <v>0</v>
      </c>
      <c r="GQ34" s="697">
        <f>SUM(GO34:GP34)</f>
        <v>80</v>
      </c>
      <c r="GR34" s="697">
        <f>28+30</f>
        <v>58</v>
      </c>
      <c r="GS34" s="697">
        <v>0</v>
      </c>
      <c r="GT34" s="697">
        <f>SUM(GR34:GS34)</f>
        <v>58</v>
      </c>
      <c r="GU34" s="697">
        <f>24+27</f>
        <v>51</v>
      </c>
      <c r="GV34" s="697">
        <v>0</v>
      </c>
      <c r="GW34" s="697">
        <f>SUM(GU34:GV34)</f>
        <v>51</v>
      </c>
      <c r="GX34" s="697">
        <f>39+41</f>
        <v>80</v>
      </c>
      <c r="GY34" s="697">
        <v>0</v>
      </c>
      <c r="GZ34" s="697">
        <f>SUM(GX34:GY34)</f>
        <v>80</v>
      </c>
      <c r="HA34" s="698">
        <f>GU34/GX34*100</f>
        <v>63.749999999999993</v>
      </c>
      <c r="HB34" s="698">
        <v>0</v>
      </c>
      <c r="HC34" s="698">
        <f t="shared" si="286"/>
        <v>63.749999999999993</v>
      </c>
    </row>
    <row r="35" spans="1:211" s="66" customFormat="1" ht="9.9499999999999993" hidden="1" customHeight="1" x14ac:dyDescent="0.2">
      <c r="A35" s="663" t="s">
        <v>270</v>
      </c>
      <c r="B35" s="1024">
        <f>1+14</f>
        <v>15</v>
      </c>
      <c r="C35" s="1024">
        <v>2</v>
      </c>
      <c r="D35" s="1024">
        <f t="shared" ref="D35" si="298">SUM(B35:C35)</f>
        <v>17</v>
      </c>
      <c r="E35" s="1024">
        <f>2+7</f>
        <v>9</v>
      </c>
      <c r="F35" s="1024">
        <v>0</v>
      </c>
      <c r="G35" s="1024">
        <f t="shared" ref="G35" si="299">SUM(E35:F35)</f>
        <v>9</v>
      </c>
      <c r="H35" s="1026">
        <v>0</v>
      </c>
      <c r="I35" s="1026">
        <v>0</v>
      </c>
      <c r="J35" s="1024">
        <f t="shared" ref="J35" si="300">SUM(H35:I35)</f>
        <v>0</v>
      </c>
      <c r="K35" s="1024">
        <f>2+5</f>
        <v>7</v>
      </c>
      <c r="L35" s="1024">
        <f>0+2</f>
        <v>2</v>
      </c>
      <c r="M35" s="1024">
        <f t="shared" ref="M35" si="301">SUM(K35:L35)</f>
        <v>9</v>
      </c>
      <c r="N35" s="1024">
        <f>1+2</f>
        <v>3</v>
      </c>
      <c r="O35" s="1024">
        <v>0</v>
      </c>
      <c r="P35" s="1024">
        <f t="shared" ref="P35" si="302">SUM(N35:O35)</f>
        <v>3</v>
      </c>
      <c r="Q35" s="1026">
        <v>0</v>
      </c>
      <c r="R35" s="1026">
        <v>0</v>
      </c>
      <c r="S35" s="1024">
        <f t="shared" ref="S35" si="303">SUM(Q35:R35)</f>
        <v>0</v>
      </c>
      <c r="T35" s="1025">
        <f>0+5</f>
        <v>5</v>
      </c>
      <c r="U35" s="1025">
        <v>0</v>
      </c>
      <c r="V35" s="1025">
        <f t="shared" ref="V35" si="304">SUM(T35:U35)</f>
        <v>5</v>
      </c>
      <c r="W35" s="1025">
        <f>0+5</f>
        <v>5</v>
      </c>
      <c r="X35" s="1025">
        <v>0</v>
      </c>
      <c r="Y35" s="1025">
        <f t="shared" ref="Y35" si="305">SUM(W35:X35)</f>
        <v>5</v>
      </c>
      <c r="Z35" s="1025">
        <v>0</v>
      </c>
      <c r="AA35" s="1025">
        <v>0</v>
      </c>
      <c r="AB35" s="1025">
        <f t="shared" ref="AB35" si="306">SUM(Z35:AA35)</f>
        <v>0</v>
      </c>
      <c r="AC35" s="1024">
        <f t="shared" si="287"/>
        <v>0</v>
      </c>
      <c r="AD35" s="1024">
        <f t="shared" si="287"/>
        <v>0</v>
      </c>
      <c r="AE35" s="1025">
        <f t="shared" ref="AE35" si="307">SUM(AC35:AD35)</f>
        <v>0</v>
      </c>
      <c r="AF35" s="864" t="e">
        <f t="shared" si="101"/>
        <v>#DIV/0!</v>
      </c>
      <c r="AG35" s="864" t="e">
        <f t="shared" si="101"/>
        <v>#DIV/0!</v>
      </c>
      <c r="AH35" s="864" t="e">
        <f t="shared" si="101"/>
        <v>#DIV/0!</v>
      </c>
      <c r="AI35" s="864">
        <f t="shared" si="288"/>
        <v>0</v>
      </c>
      <c r="AJ35" s="864" t="e">
        <f t="shared" si="205"/>
        <v>#DIV/0!</v>
      </c>
      <c r="AK35" s="864">
        <f t="shared" si="205"/>
        <v>0</v>
      </c>
      <c r="AL35" s="864" t="e">
        <f t="shared" si="28"/>
        <v>#DIV/0!</v>
      </c>
      <c r="AM35" s="864" t="e">
        <f t="shared" si="28"/>
        <v>#DIV/0!</v>
      </c>
      <c r="AN35" s="864" t="e">
        <f t="shared" si="28"/>
        <v>#DIV/0!</v>
      </c>
      <c r="AO35" s="864">
        <f t="shared" si="29"/>
        <v>0</v>
      </c>
      <c r="AP35" s="864" t="e">
        <f t="shared" si="29"/>
        <v>#DIV/0!</v>
      </c>
      <c r="AQ35" s="864">
        <f t="shared" si="29"/>
        <v>0</v>
      </c>
      <c r="AR35" s="864" t="e">
        <f t="shared" si="15"/>
        <v>#DIV/0!</v>
      </c>
      <c r="AS35" s="864" t="e">
        <f t="shared" si="5"/>
        <v>#DIV/0!</v>
      </c>
      <c r="AT35" s="864" t="e">
        <f t="shared" si="5"/>
        <v>#DIV/0!</v>
      </c>
      <c r="AU35" s="864">
        <f t="shared" si="16"/>
        <v>0</v>
      </c>
      <c r="AV35" s="864" t="e">
        <f t="shared" si="16"/>
        <v>#DIV/0!</v>
      </c>
      <c r="AW35" s="864">
        <f t="shared" si="16"/>
        <v>0</v>
      </c>
      <c r="AX35" s="1025">
        <f>4+5</f>
        <v>9</v>
      </c>
      <c r="AY35" s="1025">
        <f>0+1</f>
        <v>1</v>
      </c>
      <c r="AZ35" s="1025">
        <f t="shared" ref="AZ35" si="308">SUM(AX35:AY35)</f>
        <v>10</v>
      </c>
      <c r="BA35" s="1025">
        <f>2+4</f>
        <v>6</v>
      </c>
      <c r="BB35" s="1025">
        <v>0</v>
      </c>
      <c r="BC35" s="1025">
        <f t="shared" ref="BC35" si="309">SUM(BA35:BB35)</f>
        <v>6</v>
      </c>
      <c r="BD35" s="1025">
        <v>0</v>
      </c>
      <c r="BE35" s="1025">
        <v>0</v>
      </c>
      <c r="BF35" s="1025">
        <f t="shared" ref="BF35" si="310">SUM(BD35:BE35)</f>
        <v>0</v>
      </c>
      <c r="BG35" s="1025">
        <f>3+5</f>
        <v>8</v>
      </c>
      <c r="BH35" s="1025">
        <v>1</v>
      </c>
      <c r="BI35" s="1025">
        <f t="shared" ref="BI35" si="311">SUM(BG35:BH35)</f>
        <v>9</v>
      </c>
      <c r="BJ35" s="1025">
        <f>1+1</f>
        <v>2</v>
      </c>
      <c r="BK35" s="1025">
        <v>1</v>
      </c>
      <c r="BL35" s="1025">
        <f t="shared" ref="BL35" si="312">SUM(BJ35:BK35)</f>
        <v>3</v>
      </c>
      <c r="BM35" s="1025">
        <v>0</v>
      </c>
      <c r="BN35" s="1025">
        <v>0</v>
      </c>
      <c r="BO35" s="1025">
        <f t="shared" ref="BO35" si="313">SUM(BM35:BN35)</f>
        <v>0</v>
      </c>
      <c r="BP35" s="1025">
        <f>0+3</f>
        <v>3</v>
      </c>
      <c r="BQ35" s="1025">
        <v>0</v>
      </c>
      <c r="BR35" s="1025">
        <f t="shared" ref="BR35" si="314">SUM(BP35:BQ35)</f>
        <v>3</v>
      </c>
      <c r="BS35" s="1025">
        <f>0+1</f>
        <v>1</v>
      </c>
      <c r="BT35" s="1025">
        <v>0</v>
      </c>
      <c r="BU35" s="1025">
        <f t="shared" ref="BU35" si="315">SUM(BS35:BT35)</f>
        <v>1</v>
      </c>
      <c r="BV35" s="1025">
        <v>0</v>
      </c>
      <c r="BW35" s="1025">
        <v>0</v>
      </c>
      <c r="BX35" s="1025">
        <f t="shared" ref="BX35" si="316">SUM(BV35:BW35)</f>
        <v>0</v>
      </c>
      <c r="BY35" s="1024">
        <f t="shared" si="289"/>
        <v>0</v>
      </c>
      <c r="BZ35" s="1024">
        <f t="shared" si="289"/>
        <v>0</v>
      </c>
      <c r="CA35" s="1025">
        <f t="shared" ref="CA35" si="317">SUM(BY35:BZ35)</f>
        <v>0</v>
      </c>
      <c r="CB35" s="864" t="e">
        <f t="shared" si="107"/>
        <v>#DIV/0!</v>
      </c>
      <c r="CC35" s="864" t="e">
        <f t="shared" si="107"/>
        <v>#DIV/0!</v>
      </c>
      <c r="CD35" s="864" t="e">
        <f t="shared" si="107"/>
        <v>#DIV/0!</v>
      </c>
      <c r="CE35" s="864">
        <f t="shared" si="290"/>
        <v>0</v>
      </c>
      <c r="CF35" s="864" t="e">
        <f t="shared" si="138"/>
        <v>#DIV/0!</v>
      </c>
      <c r="CG35" s="864">
        <f t="shared" si="138"/>
        <v>0</v>
      </c>
      <c r="CH35" s="864" t="e">
        <f t="shared" si="33"/>
        <v>#DIV/0!</v>
      </c>
      <c r="CI35" s="864" t="e">
        <f t="shared" si="33"/>
        <v>#DIV/0!</v>
      </c>
      <c r="CJ35" s="864" t="e">
        <f t="shared" si="33"/>
        <v>#DIV/0!</v>
      </c>
      <c r="CK35" s="864">
        <f t="shared" si="34"/>
        <v>0</v>
      </c>
      <c r="CL35" s="864">
        <f t="shared" si="34"/>
        <v>0</v>
      </c>
      <c r="CM35" s="864">
        <f t="shared" si="34"/>
        <v>0</v>
      </c>
      <c r="CN35" s="864" t="e">
        <f t="shared" si="18"/>
        <v>#DIV/0!</v>
      </c>
      <c r="CO35" s="864" t="e">
        <f t="shared" si="12"/>
        <v>#DIV/0!</v>
      </c>
      <c r="CP35" s="864" t="e">
        <f t="shared" si="12"/>
        <v>#DIV/0!</v>
      </c>
      <c r="CQ35" s="864">
        <f t="shared" si="19"/>
        <v>0</v>
      </c>
      <c r="CR35" s="864" t="e">
        <f t="shared" si="13"/>
        <v>#DIV/0!</v>
      </c>
      <c r="CS35" s="864">
        <f t="shared" si="13"/>
        <v>0</v>
      </c>
      <c r="CT35" s="328"/>
      <c r="CU35" s="87"/>
      <c r="CV35" s="329"/>
      <c r="CW35" s="330"/>
      <c r="CX35" s="87"/>
      <c r="CY35" s="329"/>
      <c r="CZ35" s="331"/>
      <c r="DA35" s="87"/>
      <c r="DB35" s="329"/>
      <c r="DC35" s="330"/>
      <c r="DD35" s="88"/>
      <c r="DE35" s="332"/>
      <c r="DF35" s="333"/>
      <c r="DG35" s="661"/>
      <c r="DH35" s="662"/>
      <c r="DI35" s="333"/>
      <c r="DJ35" s="661"/>
      <c r="DK35" s="373"/>
      <c r="DL35" s="335"/>
      <c r="DM35" s="336"/>
      <c r="DN35" s="337"/>
      <c r="DO35" s="335"/>
      <c r="DP35" s="336"/>
      <c r="DQ35" s="337"/>
      <c r="DR35" s="335"/>
      <c r="DS35" s="336"/>
      <c r="DT35" s="337"/>
      <c r="DU35" s="335"/>
      <c r="DV35" s="336"/>
      <c r="DW35" s="337"/>
      <c r="DX35" s="338"/>
      <c r="DY35" s="339"/>
      <c r="DZ35" s="340"/>
      <c r="EA35" s="341"/>
      <c r="EB35" s="339"/>
      <c r="EC35" s="342"/>
      <c r="ED35" s="350"/>
      <c r="EE35" s="345"/>
      <c r="EF35" s="345"/>
      <c r="EG35" s="345"/>
      <c r="EH35" s="345"/>
      <c r="EI35" s="345"/>
      <c r="EJ35" s="345"/>
      <c r="EK35" s="345"/>
      <c r="EL35" s="345"/>
      <c r="EM35" s="345"/>
      <c r="EN35" s="345"/>
      <c r="EO35" s="345"/>
      <c r="EP35" s="348"/>
      <c r="EQ35" s="348"/>
      <c r="ER35" s="348"/>
      <c r="ES35" s="348"/>
      <c r="ET35" s="348"/>
      <c r="EU35" s="348"/>
      <c r="EV35" s="346"/>
      <c r="EW35" s="346"/>
      <c r="EX35" s="346"/>
      <c r="EY35" s="346"/>
      <c r="EZ35" s="346"/>
      <c r="FA35" s="346"/>
      <c r="FB35" s="346"/>
      <c r="FC35" s="346"/>
      <c r="FD35" s="346"/>
      <c r="FE35" s="346"/>
      <c r="FF35" s="346"/>
      <c r="FG35" s="346"/>
      <c r="FH35" s="349"/>
      <c r="FI35" s="349"/>
      <c r="FJ35" s="349"/>
      <c r="FK35" s="345"/>
      <c r="FL35" s="345"/>
      <c r="FM35" s="345"/>
      <c r="FN35" s="345"/>
      <c r="FO35" s="345"/>
      <c r="FP35" s="345"/>
      <c r="FQ35" s="345"/>
      <c r="FR35" s="345"/>
      <c r="FS35" s="345"/>
      <c r="FT35" s="345"/>
      <c r="FU35" s="345"/>
      <c r="FV35" s="345"/>
      <c r="FW35" s="348"/>
      <c r="FX35" s="348"/>
      <c r="FY35" s="348"/>
      <c r="FZ35" s="346"/>
      <c r="GA35" s="346"/>
      <c r="GB35" s="346"/>
      <c r="GC35" s="346"/>
      <c r="GD35" s="346"/>
      <c r="GE35" s="346"/>
      <c r="GF35" s="346"/>
      <c r="GG35" s="346"/>
      <c r="GH35" s="346"/>
      <c r="GI35" s="346"/>
      <c r="GJ35" s="346"/>
      <c r="GK35" s="346"/>
      <c r="GL35" s="349"/>
      <c r="GM35" s="349"/>
      <c r="GN35" s="349"/>
      <c r="GO35" s="346"/>
      <c r="GP35" s="351"/>
      <c r="GQ35" s="351"/>
      <c r="GR35" s="351"/>
      <c r="GS35" s="351"/>
      <c r="GT35" s="351"/>
      <c r="GU35" s="351"/>
      <c r="GV35" s="351"/>
      <c r="GW35" s="351"/>
      <c r="GX35" s="351"/>
      <c r="GY35" s="351"/>
      <c r="GZ35" s="351"/>
      <c r="HA35" s="352"/>
      <c r="HB35" s="352"/>
      <c r="HC35" s="352"/>
    </row>
    <row r="36" spans="1:211" s="68" customFormat="1" ht="9.9499999999999993" hidden="1" customHeight="1" x14ac:dyDescent="0.2">
      <c r="A36" s="86" t="s">
        <v>54</v>
      </c>
      <c r="B36" s="1017">
        <f>SUM(B37:B46)</f>
        <v>121</v>
      </c>
      <c r="C36" s="1017">
        <f t="shared" ref="C36:AE36" si="318">SUM(C37:C46)</f>
        <v>0</v>
      </c>
      <c r="D36" s="1018">
        <f t="shared" si="318"/>
        <v>121</v>
      </c>
      <c r="E36" s="1017">
        <f t="shared" si="318"/>
        <v>100</v>
      </c>
      <c r="F36" s="1017">
        <f t="shared" si="318"/>
        <v>0</v>
      </c>
      <c r="G36" s="1017">
        <f t="shared" si="318"/>
        <v>100</v>
      </c>
      <c r="H36" s="1017">
        <f t="shared" si="318"/>
        <v>0</v>
      </c>
      <c r="I36" s="1017">
        <f t="shared" si="318"/>
        <v>0</v>
      </c>
      <c r="J36" s="1017">
        <f t="shared" si="318"/>
        <v>0</v>
      </c>
      <c r="K36" s="1017">
        <f>SUM(K37:K46)</f>
        <v>43</v>
      </c>
      <c r="L36" s="1017">
        <f t="shared" ref="L36:S36" si="319">SUM(L37:L46)</f>
        <v>0</v>
      </c>
      <c r="M36" s="1018">
        <f t="shared" si="319"/>
        <v>43</v>
      </c>
      <c r="N36" s="1017">
        <f t="shared" si="319"/>
        <v>36</v>
      </c>
      <c r="O36" s="1017">
        <f t="shared" si="319"/>
        <v>0</v>
      </c>
      <c r="P36" s="1017">
        <f t="shared" si="319"/>
        <v>36</v>
      </c>
      <c r="Q36" s="1017">
        <f t="shared" si="319"/>
        <v>0</v>
      </c>
      <c r="R36" s="1017">
        <f t="shared" si="319"/>
        <v>0</v>
      </c>
      <c r="S36" s="1017">
        <f t="shared" si="319"/>
        <v>0</v>
      </c>
      <c r="T36" s="1019">
        <f>SUM(T37:T46)</f>
        <v>6</v>
      </c>
      <c r="U36" s="1019">
        <f t="shared" ref="U36:AB36" si="320">SUM(U37:U46)</f>
        <v>0</v>
      </c>
      <c r="V36" s="1020">
        <f t="shared" si="320"/>
        <v>6</v>
      </c>
      <c r="W36" s="1019">
        <f t="shared" si="320"/>
        <v>5</v>
      </c>
      <c r="X36" s="1019">
        <f t="shared" si="320"/>
        <v>0</v>
      </c>
      <c r="Y36" s="1019">
        <f t="shared" si="320"/>
        <v>5</v>
      </c>
      <c r="Z36" s="1019">
        <f t="shared" si="320"/>
        <v>0</v>
      </c>
      <c r="AA36" s="1019">
        <f t="shared" si="320"/>
        <v>0</v>
      </c>
      <c r="AB36" s="1019">
        <f t="shared" si="320"/>
        <v>0</v>
      </c>
      <c r="AC36" s="1019">
        <f t="shared" si="318"/>
        <v>0</v>
      </c>
      <c r="AD36" s="1019">
        <f t="shared" si="318"/>
        <v>0</v>
      </c>
      <c r="AE36" s="1019">
        <f t="shared" si="318"/>
        <v>0</v>
      </c>
      <c r="AF36" s="863" t="e">
        <f t="shared" si="101"/>
        <v>#DIV/0!</v>
      </c>
      <c r="AG36" s="863" t="e">
        <f t="shared" si="101"/>
        <v>#DIV/0!</v>
      </c>
      <c r="AH36" s="863" t="e">
        <f t="shared" si="101"/>
        <v>#DIV/0!</v>
      </c>
      <c r="AI36" s="863">
        <f>H36/E36</f>
        <v>0</v>
      </c>
      <c r="AJ36" s="863" t="e">
        <f t="shared" si="205"/>
        <v>#DIV/0!</v>
      </c>
      <c r="AK36" s="863">
        <f t="shared" si="205"/>
        <v>0</v>
      </c>
      <c r="AL36" s="863" t="e">
        <f t="shared" si="28"/>
        <v>#DIV/0!</v>
      </c>
      <c r="AM36" s="863" t="e">
        <f t="shared" si="28"/>
        <v>#DIV/0!</v>
      </c>
      <c r="AN36" s="863" t="e">
        <f t="shared" si="28"/>
        <v>#DIV/0!</v>
      </c>
      <c r="AO36" s="863">
        <f t="shared" si="29"/>
        <v>0</v>
      </c>
      <c r="AP36" s="863" t="e">
        <f t="shared" si="29"/>
        <v>#DIV/0!</v>
      </c>
      <c r="AQ36" s="863">
        <f t="shared" si="29"/>
        <v>0</v>
      </c>
      <c r="AR36" s="863" t="e">
        <f t="shared" si="15"/>
        <v>#DIV/0!</v>
      </c>
      <c r="AS36" s="863" t="e">
        <f t="shared" si="5"/>
        <v>#DIV/0!</v>
      </c>
      <c r="AT36" s="863" t="e">
        <f t="shared" si="5"/>
        <v>#DIV/0!</v>
      </c>
      <c r="AU36" s="863">
        <f t="shared" si="16"/>
        <v>0</v>
      </c>
      <c r="AV36" s="863" t="e">
        <f t="shared" si="16"/>
        <v>#DIV/0!</v>
      </c>
      <c r="AW36" s="863">
        <f t="shared" si="16"/>
        <v>0</v>
      </c>
      <c r="AX36" s="1019">
        <f>SUM(AX37:AX46)</f>
        <v>211</v>
      </c>
      <c r="AY36" s="1019">
        <f t="shared" ref="AY36:BF36" si="321">SUM(AY37:AY46)</f>
        <v>0</v>
      </c>
      <c r="AZ36" s="1020">
        <f t="shared" si="321"/>
        <v>211</v>
      </c>
      <c r="BA36" s="1019">
        <f t="shared" si="321"/>
        <v>127</v>
      </c>
      <c r="BB36" s="1019">
        <f t="shared" si="321"/>
        <v>0</v>
      </c>
      <c r="BC36" s="1021">
        <f t="shared" si="321"/>
        <v>127</v>
      </c>
      <c r="BD36" s="1019">
        <f t="shared" si="321"/>
        <v>0</v>
      </c>
      <c r="BE36" s="1019">
        <f t="shared" si="321"/>
        <v>0</v>
      </c>
      <c r="BF36" s="1019">
        <f t="shared" si="321"/>
        <v>0</v>
      </c>
      <c r="BG36" s="1019">
        <f>SUM(BG37:BG46)</f>
        <v>54</v>
      </c>
      <c r="BH36" s="1019">
        <f t="shared" ref="BH36:BO36" si="322">SUM(BH37:BH46)</f>
        <v>0</v>
      </c>
      <c r="BI36" s="1020">
        <f t="shared" si="322"/>
        <v>54</v>
      </c>
      <c r="BJ36" s="1019">
        <f t="shared" si="322"/>
        <v>50</v>
      </c>
      <c r="BK36" s="1019">
        <f t="shared" si="322"/>
        <v>0</v>
      </c>
      <c r="BL36" s="1021">
        <f t="shared" si="322"/>
        <v>50</v>
      </c>
      <c r="BM36" s="1019">
        <f t="shared" si="322"/>
        <v>0</v>
      </c>
      <c r="BN36" s="1019">
        <f t="shared" si="322"/>
        <v>0</v>
      </c>
      <c r="BO36" s="1019">
        <f t="shared" si="322"/>
        <v>0</v>
      </c>
      <c r="BP36" s="1019">
        <f>SUM(BP37:BP46)</f>
        <v>14</v>
      </c>
      <c r="BQ36" s="1019">
        <f t="shared" ref="BQ36:CA36" si="323">SUM(BQ37:BQ46)</f>
        <v>0</v>
      </c>
      <c r="BR36" s="1020">
        <f t="shared" si="323"/>
        <v>14</v>
      </c>
      <c r="BS36" s="1019">
        <f t="shared" si="323"/>
        <v>8</v>
      </c>
      <c r="BT36" s="1019">
        <f t="shared" si="323"/>
        <v>0</v>
      </c>
      <c r="BU36" s="1021">
        <f t="shared" si="323"/>
        <v>8</v>
      </c>
      <c r="BV36" s="1019">
        <f t="shared" si="323"/>
        <v>0</v>
      </c>
      <c r="BW36" s="1019">
        <f t="shared" si="323"/>
        <v>0</v>
      </c>
      <c r="BX36" s="1019">
        <f t="shared" si="323"/>
        <v>0</v>
      </c>
      <c r="BY36" s="1019">
        <f t="shared" si="323"/>
        <v>0</v>
      </c>
      <c r="BZ36" s="1019">
        <f t="shared" si="323"/>
        <v>0</v>
      </c>
      <c r="CA36" s="1019">
        <f t="shared" si="323"/>
        <v>0</v>
      </c>
      <c r="CB36" s="863" t="e">
        <f t="shared" si="107"/>
        <v>#DIV/0!</v>
      </c>
      <c r="CC36" s="863" t="e">
        <f t="shared" si="107"/>
        <v>#DIV/0!</v>
      </c>
      <c r="CD36" s="863" t="e">
        <f t="shared" si="107"/>
        <v>#DIV/0!</v>
      </c>
      <c r="CE36" s="863">
        <f>BD36/BA36</f>
        <v>0</v>
      </c>
      <c r="CF36" s="863" t="e">
        <f t="shared" si="138"/>
        <v>#DIV/0!</v>
      </c>
      <c r="CG36" s="863">
        <f t="shared" si="138"/>
        <v>0</v>
      </c>
      <c r="CH36" s="863" t="e">
        <f t="shared" si="33"/>
        <v>#DIV/0!</v>
      </c>
      <c r="CI36" s="863" t="e">
        <f t="shared" si="33"/>
        <v>#DIV/0!</v>
      </c>
      <c r="CJ36" s="863" t="e">
        <f t="shared" si="33"/>
        <v>#DIV/0!</v>
      </c>
      <c r="CK36" s="863">
        <f t="shared" si="34"/>
        <v>0</v>
      </c>
      <c r="CL36" s="863" t="e">
        <f t="shared" si="34"/>
        <v>#DIV/0!</v>
      </c>
      <c r="CM36" s="863">
        <f t="shared" si="34"/>
        <v>0</v>
      </c>
      <c r="CN36" s="863" t="e">
        <f t="shared" si="18"/>
        <v>#DIV/0!</v>
      </c>
      <c r="CO36" s="863" t="e">
        <f t="shared" si="12"/>
        <v>#DIV/0!</v>
      </c>
      <c r="CP36" s="863" t="e">
        <f t="shared" si="12"/>
        <v>#DIV/0!</v>
      </c>
      <c r="CQ36" s="863">
        <f t="shared" si="19"/>
        <v>0</v>
      </c>
      <c r="CR36" s="863" t="e">
        <f t="shared" si="13"/>
        <v>#DIV/0!</v>
      </c>
      <c r="CS36" s="863">
        <f t="shared" si="13"/>
        <v>0</v>
      </c>
      <c r="CT36" s="958">
        <f>SUM(CT37:CT46)</f>
        <v>171</v>
      </c>
      <c r="CU36" s="667">
        <f>SUM(CU37:CU46)</f>
        <v>0</v>
      </c>
      <c r="CV36" s="668">
        <f>CT36+CU36</f>
        <v>171</v>
      </c>
      <c r="CW36" s="666">
        <f>SUM(CW37:CW46)</f>
        <v>121</v>
      </c>
      <c r="CX36" s="667">
        <f>SUM(CX37:CX46)</f>
        <v>0</v>
      </c>
      <c r="CY36" s="668">
        <f>CW36+CX36</f>
        <v>121</v>
      </c>
      <c r="CZ36" s="666">
        <f>SUM(CZ37:CZ46)</f>
        <v>103</v>
      </c>
      <c r="DA36" s="667">
        <f>SUM(DA37:DA46)</f>
        <v>0</v>
      </c>
      <c r="DB36" s="668">
        <f>CZ36+DA36</f>
        <v>103</v>
      </c>
      <c r="DC36" s="666">
        <f>SUM(DC37:DC46)</f>
        <v>160</v>
      </c>
      <c r="DD36" s="667">
        <f>SUM(DD37:DD46)</f>
        <v>0</v>
      </c>
      <c r="DE36" s="668">
        <f>DC36+DD36</f>
        <v>160</v>
      </c>
      <c r="DF36" s="671">
        <f>CZ36/DC36*100</f>
        <v>64.375</v>
      </c>
      <c r="DG36" s="672">
        <v>0</v>
      </c>
      <c r="DH36" s="673">
        <f t="shared" ref="DH36:DH57" si="324">DB36/DE36*100</f>
        <v>64.375</v>
      </c>
      <c r="DI36" s="671">
        <f>CZ36/CW36*100</f>
        <v>85.123966942148769</v>
      </c>
      <c r="DJ36" s="672">
        <v>0</v>
      </c>
      <c r="DK36" s="673">
        <f t="shared" ref="DK36:DK57" si="325">DB36/CY36*100</f>
        <v>85.123966942148769</v>
      </c>
      <c r="DL36" s="674">
        <f>SUM(DL37:DL46)</f>
        <v>240</v>
      </c>
      <c r="DM36" s="675">
        <f>SUM(DM37:DM46)</f>
        <v>0</v>
      </c>
      <c r="DN36" s="676">
        <f>DL36+DM36</f>
        <v>240</v>
      </c>
      <c r="DO36" s="674">
        <f>SUM(DO37:DO46)</f>
        <v>154</v>
      </c>
      <c r="DP36" s="675">
        <f>SUM(DP37:DP46)</f>
        <v>0</v>
      </c>
      <c r="DQ36" s="676">
        <f>DO36+DP36</f>
        <v>154</v>
      </c>
      <c r="DR36" s="674">
        <f>SUM(DR37:DR46)</f>
        <v>132</v>
      </c>
      <c r="DS36" s="675">
        <f>SUM(DS37:DS46)</f>
        <v>0</v>
      </c>
      <c r="DT36" s="676">
        <f>DR36+DS36</f>
        <v>132</v>
      </c>
      <c r="DU36" s="674">
        <f>SUM(DU37:DU46)</f>
        <v>184</v>
      </c>
      <c r="DV36" s="675">
        <f>SUM(DV37:DV46)</f>
        <v>0</v>
      </c>
      <c r="DW36" s="676">
        <f>DU36+DV36</f>
        <v>184</v>
      </c>
      <c r="DX36" s="677">
        <f>DR36/DU36*100</f>
        <v>71.739130434782609</v>
      </c>
      <c r="DY36" s="451">
        <v>0</v>
      </c>
      <c r="DZ36" s="678">
        <f t="shared" ref="DZ36" si="326">DT36/DW36*100</f>
        <v>71.739130434782609</v>
      </c>
      <c r="EA36" s="679">
        <f>DR36/DO36*100</f>
        <v>85.714285714285708</v>
      </c>
      <c r="EB36" s="451">
        <v>0</v>
      </c>
      <c r="EC36" s="680">
        <f t="shared" ref="EC36:EC51" si="327">DT36/DQ36*100</f>
        <v>85.714285714285708</v>
      </c>
      <c r="ED36" s="681">
        <f>SUM(ED37:ED46)</f>
        <v>223</v>
      </c>
      <c r="EE36" s="682">
        <f t="shared" ref="EE36:EO36" si="328">SUM(EE37:EE46)</f>
        <v>0</v>
      </c>
      <c r="EF36" s="682">
        <f t="shared" si="328"/>
        <v>223</v>
      </c>
      <c r="EG36" s="682">
        <f t="shared" si="328"/>
        <v>152</v>
      </c>
      <c r="EH36" s="682">
        <f t="shared" si="328"/>
        <v>0</v>
      </c>
      <c r="EI36" s="682">
        <f t="shared" si="328"/>
        <v>152</v>
      </c>
      <c r="EJ36" s="682">
        <f t="shared" si="328"/>
        <v>129</v>
      </c>
      <c r="EK36" s="682">
        <f t="shared" si="328"/>
        <v>0</v>
      </c>
      <c r="EL36" s="682">
        <f t="shared" si="328"/>
        <v>129</v>
      </c>
      <c r="EM36" s="682">
        <f t="shared" si="328"/>
        <v>197</v>
      </c>
      <c r="EN36" s="682">
        <f t="shared" si="328"/>
        <v>0</v>
      </c>
      <c r="EO36" s="682">
        <f t="shared" si="328"/>
        <v>197</v>
      </c>
      <c r="EP36" s="683">
        <f>EJ36/EM36*100</f>
        <v>65.482233502538065</v>
      </c>
      <c r="EQ36" s="683">
        <v>0</v>
      </c>
      <c r="ER36" s="683">
        <f>EL36/EO36*100</f>
        <v>65.482233502538065</v>
      </c>
      <c r="ES36" s="683">
        <f>EJ36/EG36*100</f>
        <v>84.868421052631575</v>
      </c>
      <c r="ET36" s="683">
        <v>0</v>
      </c>
      <c r="EU36" s="683">
        <f t="shared" ref="EU36" si="329">EL36/EI36*100</f>
        <v>84.868421052631575</v>
      </c>
      <c r="EV36" s="682">
        <f>SUM(EV37:EV46)</f>
        <v>239</v>
      </c>
      <c r="EW36" s="682">
        <f t="shared" ref="EW36:FG36" si="330">SUM(EW37:EW46)</f>
        <v>0</v>
      </c>
      <c r="EX36" s="682">
        <f t="shared" si="330"/>
        <v>239</v>
      </c>
      <c r="EY36" s="682">
        <f t="shared" si="330"/>
        <v>166</v>
      </c>
      <c r="EZ36" s="682">
        <f t="shared" si="330"/>
        <v>0</v>
      </c>
      <c r="FA36" s="682">
        <f t="shared" si="330"/>
        <v>166</v>
      </c>
      <c r="FB36" s="682">
        <f t="shared" si="330"/>
        <v>149</v>
      </c>
      <c r="FC36" s="682">
        <f t="shared" si="330"/>
        <v>0</v>
      </c>
      <c r="FD36" s="682">
        <f t="shared" si="330"/>
        <v>149</v>
      </c>
      <c r="FE36" s="682">
        <f t="shared" si="330"/>
        <v>228</v>
      </c>
      <c r="FF36" s="682">
        <f t="shared" si="330"/>
        <v>0</v>
      </c>
      <c r="FG36" s="682">
        <f t="shared" si="330"/>
        <v>228</v>
      </c>
      <c r="FH36" s="683">
        <f>FB36/FE36*100</f>
        <v>65.350877192982466</v>
      </c>
      <c r="FI36" s="683">
        <v>0</v>
      </c>
      <c r="FJ36" s="683">
        <f t="shared" ref="FJ36:FJ51" si="331">FD36/FG36*100</f>
        <v>65.350877192982466</v>
      </c>
      <c r="FK36" s="682">
        <f>SUM(FK37:FK46)</f>
        <v>182</v>
      </c>
      <c r="FL36" s="682">
        <f t="shared" ref="FL36:FV36" si="332">SUM(FL37:FL46)</f>
        <v>0</v>
      </c>
      <c r="FM36" s="682">
        <f t="shared" si="332"/>
        <v>182</v>
      </c>
      <c r="FN36" s="682">
        <f t="shared" si="332"/>
        <v>137</v>
      </c>
      <c r="FO36" s="682">
        <f t="shared" si="332"/>
        <v>0</v>
      </c>
      <c r="FP36" s="682">
        <f t="shared" si="332"/>
        <v>137</v>
      </c>
      <c r="FQ36" s="682">
        <f t="shared" si="332"/>
        <v>129</v>
      </c>
      <c r="FR36" s="682">
        <f t="shared" si="332"/>
        <v>0</v>
      </c>
      <c r="FS36" s="682">
        <f t="shared" si="332"/>
        <v>129</v>
      </c>
      <c r="FT36" s="682">
        <f t="shared" si="332"/>
        <v>192</v>
      </c>
      <c r="FU36" s="682">
        <f t="shared" si="332"/>
        <v>0</v>
      </c>
      <c r="FV36" s="682">
        <f t="shared" si="332"/>
        <v>192</v>
      </c>
      <c r="FW36" s="683">
        <f>FQ36/FT36*100</f>
        <v>67.1875</v>
      </c>
      <c r="FX36" s="683">
        <v>0</v>
      </c>
      <c r="FY36" s="683">
        <f>FS36/FV36*100</f>
        <v>67.1875</v>
      </c>
      <c r="FZ36" s="682">
        <f>SUM(FZ37:FZ46)</f>
        <v>174</v>
      </c>
      <c r="GA36" s="682">
        <f t="shared" ref="GA36:GK36" si="333">SUM(GA37:GA46)</f>
        <v>0</v>
      </c>
      <c r="GB36" s="682">
        <f t="shared" si="333"/>
        <v>174</v>
      </c>
      <c r="GC36" s="682">
        <f t="shared" si="333"/>
        <v>134</v>
      </c>
      <c r="GD36" s="682">
        <f t="shared" si="333"/>
        <v>0</v>
      </c>
      <c r="GE36" s="682">
        <f t="shared" si="333"/>
        <v>134</v>
      </c>
      <c r="GF36" s="682">
        <f t="shared" si="333"/>
        <v>118</v>
      </c>
      <c r="GG36" s="682">
        <f t="shared" si="333"/>
        <v>0</v>
      </c>
      <c r="GH36" s="682">
        <f t="shared" si="333"/>
        <v>118</v>
      </c>
      <c r="GI36" s="682">
        <f t="shared" si="333"/>
        <v>184</v>
      </c>
      <c r="GJ36" s="682">
        <f t="shared" si="333"/>
        <v>0</v>
      </c>
      <c r="GK36" s="682">
        <f t="shared" si="333"/>
        <v>184</v>
      </c>
      <c r="GL36" s="683">
        <f>GF36/GI36*100</f>
        <v>64.130434782608688</v>
      </c>
      <c r="GM36" s="683">
        <v>0</v>
      </c>
      <c r="GN36" s="683">
        <f t="shared" ref="GN36:GN51" si="334">GH36/GK36*100</f>
        <v>64.130434782608688</v>
      </c>
      <c r="GO36" s="684">
        <f>SUM(GO37:GO46)</f>
        <v>71</v>
      </c>
      <c r="GP36" s="685">
        <f t="shared" ref="GP36:GZ36" si="335">SUM(GP37:GP46)</f>
        <v>0</v>
      </c>
      <c r="GQ36" s="685">
        <f t="shared" si="335"/>
        <v>71</v>
      </c>
      <c r="GR36" s="685">
        <f t="shared" si="335"/>
        <v>51</v>
      </c>
      <c r="GS36" s="685">
        <f t="shared" si="335"/>
        <v>0</v>
      </c>
      <c r="GT36" s="685">
        <f t="shared" si="335"/>
        <v>51</v>
      </c>
      <c r="GU36" s="685">
        <f t="shared" si="335"/>
        <v>48</v>
      </c>
      <c r="GV36" s="685">
        <f t="shared" si="335"/>
        <v>0</v>
      </c>
      <c r="GW36" s="685">
        <f t="shared" si="335"/>
        <v>48</v>
      </c>
      <c r="GX36" s="685">
        <f t="shared" si="335"/>
        <v>93</v>
      </c>
      <c r="GY36" s="685">
        <f t="shared" si="335"/>
        <v>0</v>
      </c>
      <c r="GZ36" s="685">
        <f t="shared" si="335"/>
        <v>93</v>
      </c>
      <c r="HA36" s="686">
        <f>GU36/GX36*100</f>
        <v>51.612903225806448</v>
      </c>
      <c r="HB36" s="686">
        <v>0</v>
      </c>
      <c r="HC36" s="686">
        <f t="shared" ref="HC36" si="336">GW36/GZ36*100</f>
        <v>51.612903225806448</v>
      </c>
    </row>
    <row r="37" spans="1:211" s="66" customFormat="1" ht="9.9499999999999993" hidden="1" customHeight="1" x14ac:dyDescent="0.2">
      <c r="A37" s="1032" t="s">
        <v>98</v>
      </c>
      <c r="B37" s="1033">
        <v>0</v>
      </c>
      <c r="C37" s="1033">
        <v>0</v>
      </c>
      <c r="D37" s="1033">
        <f>SUM(B37:C37)</f>
        <v>0</v>
      </c>
      <c r="E37" s="1033">
        <v>0</v>
      </c>
      <c r="F37" s="1033">
        <v>0</v>
      </c>
      <c r="G37" s="1033">
        <f t="shared" ref="G37:G46" si="337">SUM(E37:F37)</f>
        <v>0</v>
      </c>
      <c r="H37" s="1033">
        <v>0</v>
      </c>
      <c r="I37" s="1033">
        <v>0</v>
      </c>
      <c r="J37" s="1033">
        <f t="shared" ref="J37:J46" si="338">SUM(H37:I37)</f>
        <v>0</v>
      </c>
      <c r="K37" s="1033">
        <v>0</v>
      </c>
      <c r="L37" s="1033">
        <v>0</v>
      </c>
      <c r="M37" s="1033">
        <f t="shared" ref="M37:M46" si="339">SUM(K37:L37)</f>
        <v>0</v>
      </c>
      <c r="N37" s="1033">
        <v>0</v>
      </c>
      <c r="O37" s="1033">
        <v>0</v>
      </c>
      <c r="P37" s="1033">
        <f t="shared" ref="P37:P46" si="340">SUM(N37:O37)</f>
        <v>0</v>
      </c>
      <c r="Q37" s="1033">
        <v>0</v>
      </c>
      <c r="R37" s="1033">
        <v>0</v>
      </c>
      <c r="S37" s="1033">
        <f t="shared" ref="S37:S46" si="341">SUM(Q37:R37)</f>
        <v>0</v>
      </c>
      <c r="T37" s="1034">
        <v>0</v>
      </c>
      <c r="U37" s="1034">
        <v>0</v>
      </c>
      <c r="V37" s="1034">
        <f t="shared" ref="V37:V46" si="342">SUM(T37:U37)</f>
        <v>0</v>
      </c>
      <c r="W37" s="1034">
        <v>0</v>
      </c>
      <c r="X37" s="1034">
        <v>0</v>
      </c>
      <c r="Y37" s="1034">
        <f t="shared" ref="Y37:Y46" si="343">SUM(W37:X37)</f>
        <v>0</v>
      </c>
      <c r="Z37" s="1034">
        <v>0</v>
      </c>
      <c r="AA37" s="1034">
        <v>0</v>
      </c>
      <c r="AB37" s="1034">
        <f t="shared" ref="AB37:AB46" si="344">SUM(Z37:AA37)</f>
        <v>0</v>
      </c>
      <c r="AC37" s="1034">
        <f>SUM(H37,Q37,Z37)</f>
        <v>0</v>
      </c>
      <c r="AD37" s="1034">
        <f>SUM(I37,R37,AA37)</f>
        <v>0</v>
      </c>
      <c r="AE37" s="1034">
        <f t="shared" ref="AE37:AE46" si="345">SUM(AC37:AD37)</f>
        <v>0</v>
      </c>
      <c r="AF37" s="864" t="e">
        <f t="shared" si="101"/>
        <v>#DIV/0!</v>
      </c>
      <c r="AG37" s="864" t="e">
        <f t="shared" si="101"/>
        <v>#DIV/0!</v>
      </c>
      <c r="AH37" s="864" t="e">
        <f t="shared" si="101"/>
        <v>#DIV/0!</v>
      </c>
      <c r="AI37" s="864" t="e">
        <f t="shared" ref="AI37:AK52" si="346">H37/E37</f>
        <v>#DIV/0!</v>
      </c>
      <c r="AJ37" s="864" t="e">
        <f t="shared" si="205"/>
        <v>#DIV/0!</v>
      </c>
      <c r="AK37" s="864" t="e">
        <f t="shared" si="205"/>
        <v>#DIV/0!</v>
      </c>
      <c r="AL37" s="864" t="e">
        <f t="shared" si="28"/>
        <v>#DIV/0!</v>
      </c>
      <c r="AM37" s="864" t="e">
        <f t="shared" si="28"/>
        <v>#DIV/0!</v>
      </c>
      <c r="AN37" s="864" t="e">
        <f t="shared" si="28"/>
        <v>#DIV/0!</v>
      </c>
      <c r="AO37" s="864" t="e">
        <f t="shared" si="29"/>
        <v>#DIV/0!</v>
      </c>
      <c r="AP37" s="864" t="e">
        <f t="shared" si="29"/>
        <v>#DIV/0!</v>
      </c>
      <c r="AQ37" s="864" t="e">
        <f t="shared" si="29"/>
        <v>#DIV/0!</v>
      </c>
      <c r="AR37" s="864" t="e">
        <f t="shared" si="15"/>
        <v>#DIV/0!</v>
      </c>
      <c r="AS37" s="864" t="e">
        <f t="shared" si="5"/>
        <v>#DIV/0!</v>
      </c>
      <c r="AT37" s="864" t="e">
        <f t="shared" si="5"/>
        <v>#DIV/0!</v>
      </c>
      <c r="AU37" s="864" t="e">
        <f t="shared" si="16"/>
        <v>#DIV/0!</v>
      </c>
      <c r="AV37" s="864" t="e">
        <f t="shared" si="16"/>
        <v>#DIV/0!</v>
      </c>
      <c r="AW37" s="864" t="e">
        <f t="shared" si="16"/>
        <v>#DIV/0!</v>
      </c>
      <c r="AX37" s="1025">
        <f>86+3</f>
        <v>89</v>
      </c>
      <c r="AY37" s="1025">
        <v>0</v>
      </c>
      <c r="AZ37" s="1025">
        <f t="shared" ref="AZ37:AZ46" si="347">SUM(AX37:AY37)</f>
        <v>89</v>
      </c>
      <c r="BA37" s="1025">
        <f>40+2</f>
        <v>42</v>
      </c>
      <c r="BB37" s="1025">
        <v>0</v>
      </c>
      <c r="BC37" s="1025">
        <f t="shared" ref="BC37:BC46" si="348">SUM(BA37:BB37)</f>
        <v>42</v>
      </c>
      <c r="BD37" s="1025">
        <v>0</v>
      </c>
      <c r="BE37" s="1025">
        <v>0</v>
      </c>
      <c r="BF37" s="1025">
        <f t="shared" ref="BF37:BF46" si="349">SUM(BD37:BE37)</f>
        <v>0</v>
      </c>
      <c r="BG37" s="1025">
        <f>15+1</f>
        <v>16</v>
      </c>
      <c r="BH37" s="1025">
        <v>0</v>
      </c>
      <c r="BI37" s="1025">
        <f t="shared" ref="BI37:BI46" si="350">SUM(BG37:BH37)</f>
        <v>16</v>
      </c>
      <c r="BJ37" s="1025">
        <f>2+2</f>
        <v>4</v>
      </c>
      <c r="BK37" s="1025">
        <v>0</v>
      </c>
      <c r="BL37" s="1025">
        <f t="shared" ref="BL37:BL46" si="351">SUM(BJ37:BK37)</f>
        <v>4</v>
      </c>
      <c r="BM37" s="1025">
        <v>0</v>
      </c>
      <c r="BN37" s="1025">
        <v>0</v>
      </c>
      <c r="BO37" s="1025">
        <f t="shared" ref="BO37:BO46" si="352">SUM(BM37:BN37)</f>
        <v>0</v>
      </c>
      <c r="BP37" s="1025">
        <f>0+2</f>
        <v>2</v>
      </c>
      <c r="BQ37" s="1025">
        <v>0</v>
      </c>
      <c r="BR37" s="1025">
        <f t="shared" ref="BR37:BR46" si="353">SUM(BP37:BQ37)</f>
        <v>2</v>
      </c>
      <c r="BS37" s="1025">
        <f>0+2</f>
        <v>2</v>
      </c>
      <c r="BT37" s="1025">
        <v>0</v>
      </c>
      <c r="BU37" s="1025">
        <f t="shared" ref="BU37:BU46" si="354">SUM(BS37:BT37)</f>
        <v>2</v>
      </c>
      <c r="BV37" s="1025">
        <v>0</v>
      </c>
      <c r="BW37" s="1025">
        <v>0</v>
      </c>
      <c r="BX37" s="1025">
        <f t="shared" ref="BX37:BX46" si="355">SUM(BV37:BW37)</f>
        <v>0</v>
      </c>
      <c r="BY37" s="1034">
        <f>SUM(BD37,BM37,BV37)</f>
        <v>0</v>
      </c>
      <c r="BZ37" s="1034">
        <f>SUM(BE37,BN37,BW37)</f>
        <v>0</v>
      </c>
      <c r="CA37" s="1034">
        <f t="shared" ref="CA37:CA46" si="356">SUM(BY37:BZ37)</f>
        <v>0</v>
      </c>
      <c r="CB37" s="864" t="e">
        <f t="shared" si="107"/>
        <v>#DIV/0!</v>
      </c>
      <c r="CC37" s="864" t="e">
        <f t="shared" si="107"/>
        <v>#DIV/0!</v>
      </c>
      <c r="CD37" s="864" t="e">
        <f t="shared" si="107"/>
        <v>#DIV/0!</v>
      </c>
      <c r="CE37" s="864">
        <f t="shared" ref="CE37:CE46" si="357">BD37/BA37</f>
        <v>0</v>
      </c>
      <c r="CF37" s="864" t="e">
        <f t="shared" si="138"/>
        <v>#DIV/0!</v>
      </c>
      <c r="CG37" s="864">
        <f t="shared" si="138"/>
        <v>0</v>
      </c>
      <c r="CH37" s="864" t="e">
        <f t="shared" si="33"/>
        <v>#DIV/0!</v>
      </c>
      <c r="CI37" s="864" t="e">
        <f t="shared" si="33"/>
        <v>#DIV/0!</v>
      </c>
      <c r="CJ37" s="864" t="e">
        <f t="shared" si="33"/>
        <v>#DIV/0!</v>
      </c>
      <c r="CK37" s="864">
        <f t="shared" si="34"/>
        <v>0</v>
      </c>
      <c r="CL37" s="864" t="e">
        <f t="shared" si="34"/>
        <v>#DIV/0!</v>
      </c>
      <c r="CM37" s="864">
        <f t="shared" si="34"/>
        <v>0</v>
      </c>
      <c r="CN37" s="864" t="e">
        <f t="shared" si="18"/>
        <v>#DIV/0!</v>
      </c>
      <c r="CO37" s="864" t="e">
        <f t="shared" si="12"/>
        <v>#DIV/0!</v>
      </c>
      <c r="CP37" s="864" t="e">
        <f t="shared" si="12"/>
        <v>#DIV/0!</v>
      </c>
      <c r="CQ37" s="864">
        <f t="shared" si="19"/>
        <v>0</v>
      </c>
      <c r="CR37" s="864" t="e">
        <f t="shared" si="13"/>
        <v>#DIV/0!</v>
      </c>
      <c r="CS37" s="864">
        <f t="shared" si="13"/>
        <v>0</v>
      </c>
      <c r="CT37" s="960">
        <v>73</v>
      </c>
      <c r="CU37" s="90">
        <v>0</v>
      </c>
      <c r="CV37" s="687">
        <f>CT37+CU37</f>
        <v>73</v>
      </c>
      <c r="CW37" s="353">
        <v>49</v>
      </c>
      <c r="CX37" s="90">
        <v>0</v>
      </c>
      <c r="CY37" s="687">
        <f>CW37+CX37</f>
        <v>49</v>
      </c>
      <c r="CZ37" s="354">
        <v>40</v>
      </c>
      <c r="DA37" s="90">
        <v>0</v>
      </c>
      <c r="DB37" s="687">
        <f>CZ37+DA37</f>
        <v>40</v>
      </c>
      <c r="DC37" s="353">
        <v>45</v>
      </c>
      <c r="DD37" s="91">
        <v>0</v>
      </c>
      <c r="DE37" s="688">
        <f>DC37+DD37</f>
        <v>45</v>
      </c>
      <c r="DF37" s="364">
        <f>CZ37/DC37*100</f>
        <v>88.888888888888886</v>
      </c>
      <c r="DG37" s="364">
        <v>0</v>
      </c>
      <c r="DH37" s="700">
        <f t="shared" si="324"/>
        <v>88.888888888888886</v>
      </c>
      <c r="DI37" s="364">
        <f>CZ37/CW37*100</f>
        <v>81.632653061224488</v>
      </c>
      <c r="DJ37" s="364">
        <v>0</v>
      </c>
      <c r="DK37" s="701">
        <f t="shared" si="325"/>
        <v>81.632653061224488</v>
      </c>
      <c r="DL37" s="689">
        <v>83</v>
      </c>
      <c r="DM37" s="356">
        <v>0</v>
      </c>
      <c r="DN37" s="690">
        <v>83</v>
      </c>
      <c r="DO37" s="689">
        <v>49</v>
      </c>
      <c r="DP37" s="356">
        <v>0</v>
      </c>
      <c r="DQ37" s="690">
        <f>DO37+DP37</f>
        <v>49</v>
      </c>
      <c r="DR37" s="689">
        <v>44</v>
      </c>
      <c r="DS37" s="356">
        <v>0</v>
      </c>
      <c r="DT37" s="690">
        <f>DR37+DS37</f>
        <v>44</v>
      </c>
      <c r="DU37" s="689">
        <v>45</v>
      </c>
      <c r="DV37" s="356">
        <v>0</v>
      </c>
      <c r="DW37" s="690">
        <f>DU37+DV37</f>
        <v>45</v>
      </c>
      <c r="DX37" s="691">
        <v>97.77</v>
      </c>
      <c r="DY37" s="453">
        <v>0</v>
      </c>
      <c r="DZ37" s="692">
        <v>97.77</v>
      </c>
      <c r="EA37" s="693">
        <f t="shared" ref="EA37:EA46" si="358">DR37/DO37*100</f>
        <v>89.795918367346943</v>
      </c>
      <c r="EB37" s="453">
        <v>0</v>
      </c>
      <c r="EC37" s="694">
        <f t="shared" si="327"/>
        <v>89.795918367346943</v>
      </c>
      <c r="ED37" s="725">
        <v>74</v>
      </c>
      <c r="EE37" s="726">
        <v>0</v>
      </c>
      <c r="EF37" s="344">
        <v>74</v>
      </c>
      <c r="EG37" s="726">
        <v>46</v>
      </c>
      <c r="EH37" s="726">
        <v>0</v>
      </c>
      <c r="EI37" s="344">
        <v>46</v>
      </c>
      <c r="EJ37" s="726">
        <v>37</v>
      </c>
      <c r="EK37" s="726">
        <v>0</v>
      </c>
      <c r="EL37" s="344">
        <v>37</v>
      </c>
      <c r="EM37" s="726">
        <v>46</v>
      </c>
      <c r="EN37" s="726">
        <v>0</v>
      </c>
      <c r="EO37" s="344">
        <v>46</v>
      </c>
      <c r="EP37" s="665">
        <f>EJ37/EM37*100</f>
        <v>80.434782608695656</v>
      </c>
      <c r="EQ37" s="665">
        <v>0</v>
      </c>
      <c r="ER37" s="665">
        <f>EL37/EO37*100</f>
        <v>80.434782608695656</v>
      </c>
      <c r="ES37" s="665">
        <v>100</v>
      </c>
      <c r="ET37" s="665">
        <v>0</v>
      </c>
      <c r="EU37" s="665">
        <v>100</v>
      </c>
      <c r="EV37" s="695">
        <v>81</v>
      </c>
      <c r="EW37" s="695"/>
      <c r="EX37" s="695">
        <f>SUM(EV37:EW37)</f>
        <v>81</v>
      </c>
      <c r="EY37" s="695">
        <v>54</v>
      </c>
      <c r="EZ37" s="695"/>
      <c r="FA37" s="695">
        <f>SUM(EY37:EZ37)</f>
        <v>54</v>
      </c>
      <c r="FB37" s="695">
        <v>50</v>
      </c>
      <c r="FC37" s="695"/>
      <c r="FD37" s="695">
        <f>SUM(FB37:FC37)</f>
        <v>50</v>
      </c>
      <c r="FE37" s="695">
        <v>50</v>
      </c>
      <c r="FF37" s="695"/>
      <c r="FG37" s="695">
        <f>SUM(FE37:FF37)</f>
        <v>50</v>
      </c>
      <c r="FH37" s="696">
        <f t="shared" ref="FH37:FH46" si="359">FB37/FE37*100</f>
        <v>100</v>
      </c>
      <c r="FI37" s="696">
        <v>0</v>
      </c>
      <c r="FJ37" s="696">
        <f t="shared" si="331"/>
        <v>100</v>
      </c>
      <c r="FK37" s="344">
        <v>49</v>
      </c>
      <c r="FL37" s="344">
        <v>0</v>
      </c>
      <c r="FM37" s="344">
        <f t="shared" ref="FM37:FM46" si="360">SUM(FK37:FL37)</f>
        <v>49</v>
      </c>
      <c r="FN37" s="344">
        <v>37</v>
      </c>
      <c r="FO37" s="344">
        <v>0</v>
      </c>
      <c r="FP37" s="344">
        <f t="shared" ref="FP37:FP46" si="361">SUM(FN37:FO37)</f>
        <v>37</v>
      </c>
      <c r="FQ37" s="344">
        <v>37</v>
      </c>
      <c r="FR37" s="344">
        <v>0</v>
      </c>
      <c r="FS37" s="344">
        <f t="shared" ref="FS37:FS46" si="362">SUM(FQ37:FR37)</f>
        <v>37</v>
      </c>
      <c r="FT37" s="344">
        <v>48</v>
      </c>
      <c r="FU37" s="344">
        <v>0</v>
      </c>
      <c r="FV37" s="344">
        <f t="shared" ref="FV37:FV46" si="363">SUM(FT37:FU37)</f>
        <v>48</v>
      </c>
      <c r="FW37" s="665">
        <f t="shared" ref="FW37:FW46" si="364">FQ37/FT37*100</f>
        <v>77.083333333333343</v>
      </c>
      <c r="FX37" s="665">
        <v>0</v>
      </c>
      <c r="FY37" s="665">
        <f t="shared" ref="FY37:FY46" si="365">FS37/FV37*100</f>
        <v>77.083333333333343</v>
      </c>
      <c r="FZ37" s="695">
        <v>36</v>
      </c>
      <c r="GA37" s="695">
        <v>0</v>
      </c>
      <c r="GB37" s="695">
        <f>SUM(FZ37:GA37)</f>
        <v>36</v>
      </c>
      <c r="GC37" s="695">
        <v>33</v>
      </c>
      <c r="GD37" s="695">
        <v>0</v>
      </c>
      <c r="GE37" s="695">
        <f>SUM(GC37:GD37)</f>
        <v>33</v>
      </c>
      <c r="GF37" s="695">
        <v>26</v>
      </c>
      <c r="GG37" s="695">
        <v>0</v>
      </c>
      <c r="GH37" s="695">
        <f>SUM(GF37:GG37)</f>
        <v>26</v>
      </c>
      <c r="GI37" s="695">
        <v>46</v>
      </c>
      <c r="GJ37" s="695">
        <v>0</v>
      </c>
      <c r="GK37" s="695">
        <f>SUM(GI37:GJ37)</f>
        <v>46</v>
      </c>
      <c r="GL37" s="696">
        <f t="shared" ref="GL37:GL46" si="366">GF37/GI37*100</f>
        <v>56.521739130434781</v>
      </c>
      <c r="GM37" s="696">
        <v>0</v>
      </c>
      <c r="GN37" s="696">
        <f t="shared" si="334"/>
        <v>56.521739130434781</v>
      </c>
      <c r="GO37" s="695"/>
      <c r="GP37" s="697"/>
      <c r="GQ37" s="697"/>
      <c r="GR37" s="697"/>
      <c r="GS37" s="697"/>
      <c r="GT37" s="697"/>
      <c r="GU37" s="697"/>
      <c r="GV37" s="697"/>
      <c r="GW37" s="697"/>
      <c r="GX37" s="697"/>
      <c r="GY37" s="697"/>
      <c r="GZ37" s="697"/>
      <c r="HA37" s="698"/>
      <c r="HB37" s="698"/>
      <c r="HC37" s="698"/>
    </row>
    <row r="38" spans="1:211" s="67" customFormat="1" ht="9.9499999999999993" hidden="1" customHeight="1" x14ac:dyDescent="0.2">
      <c r="A38" s="90" t="s">
        <v>99</v>
      </c>
      <c r="B38" s="1026">
        <f>8+6</f>
        <v>14</v>
      </c>
      <c r="C38" s="1026">
        <v>0</v>
      </c>
      <c r="D38" s="1024">
        <f t="shared" ref="D38:D46" si="367">SUM(B38:C38)</f>
        <v>14</v>
      </c>
      <c r="E38" s="1026">
        <f>10+3</f>
        <v>13</v>
      </c>
      <c r="F38" s="1026">
        <v>0</v>
      </c>
      <c r="G38" s="1024">
        <f t="shared" si="337"/>
        <v>13</v>
      </c>
      <c r="H38" s="1026">
        <v>0</v>
      </c>
      <c r="I38" s="1026">
        <v>0</v>
      </c>
      <c r="J38" s="1024">
        <f t="shared" si="338"/>
        <v>0</v>
      </c>
      <c r="K38" s="1026">
        <v>4</v>
      </c>
      <c r="L38" s="1026">
        <v>0</v>
      </c>
      <c r="M38" s="1024">
        <f t="shared" si="339"/>
        <v>4</v>
      </c>
      <c r="N38" s="1026">
        <v>3</v>
      </c>
      <c r="O38" s="1026">
        <v>0</v>
      </c>
      <c r="P38" s="1024">
        <f t="shared" si="340"/>
        <v>3</v>
      </c>
      <c r="Q38" s="1026">
        <v>0</v>
      </c>
      <c r="R38" s="1026">
        <v>0</v>
      </c>
      <c r="S38" s="1024">
        <f t="shared" si="341"/>
        <v>0</v>
      </c>
      <c r="T38" s="1025">
        <f>0+2</f>
        <v>2</v>
      </c>
      <c r="U38" s="1025">
        <v>0</v>
      </c>
      <c r="V38" s="1025">
        <f t="shared" si="342"/>
        <v>2</v>
      </c>
      <c r="W38" s="347">
        <f>0+2</f>
        <v>2</v>
      </c>
      <c r="X38" s="347">
        <v>0</v>
      </c>
      <c r="Y38" s="1025">
        <f t="shared" si="343"/>
        <v>2</v>
      </c>
      <c r="Z38" s="1025">
        <v>0</v>
      </c>
      <c r="AA38" s="1025">
        <v>0</v>
      </c>
      <c r="AB38" s="1025">
        <f t="shared" si="344"/>
        <v>0</v>
      </c>
      <c r="AC38" s="1024">
        <f t="shared" ref="AC38:AD46" si="368">SUM(H38,Q38,Z38)</f>
        <v>0</v>
      </c>
      <c r="AD38" s="1024">
        <f t="shared" si="368"/>
        <v>0</v>
      </c>
      <c r="AE38" s="1025">
        <f t="shared" si="345"/>
        <v>0</v>
      </c>
      <c r="AF38" s="864" t="e">
        <f t="shared" si="101"/>
        <v>#DIV/0!</v>
      </c>
      <c r="AG38" s="864" t="e">
        <f t="shared" si="101"/>
        <v>#DIV/0!</v>
      </c>
      <c r="AH38" s="864" t="e">
        <f t="shared" si="101"/>
        <v>#DIV/0!</v>
      </c>
      <c r="AI38" s="864">
        <f t="shared" si="346"/>
        <v>0</v>
      </c>
      <c r="AJ38" s="864" t="e">
        <f t="shared" si="205"/>
        <v>#DIV/0!</v>
      </c>
      <c r="AK38" s="864">
        <f t="shared" si="205"/>
        <v>0</v>
      </c>
      <c r="AL38" s="864" t="e">
        <f t="shared" si="28"/>
        <v>#DIV/0!</v>
      </c>
      <c r="AM38" s="864" t="e">
        <f t="shared" si="28"/>
        <v>#DIV/0!</v>
      </c>
      <c r="AN38" s="864" t="e">
        <f t="shared" si="28"/>
        <v>#DIV/0!</v>
      </c>
      <c r="AO38" s="864">
        <f t="shared" si="29"/>
        <v>0</v>
      </c>
      <c r="AP38" s="864" t="e">
        <f t="shared" si="29"/>
        <v>#DIV/0!</v>
      </c>
      <c r="AQ38" s="864">
        <f t="shared" si="29"/>
        <v>0</v>
      </c>
      <c r="AR38" s="864" t="e">
        <f t="shared" si="15"/>
        <v>#DIV/0!</v>
      </c>
      <c r="AS38" s="864" t="e">
        <f t="shared" si="5"/>
        <v>#DIV/0!</v>
      </c>
      <c r="AT38" s="864" t="e">
        <f t="shared" si="5"/>
        <v>#DIV/0!</v>
      </c>
      <c r="AU38" s="864">
        <f t="shared" si="16"/>
        <v>0</v>
      </c>
      <c r="AV38" s="864" t="e">
        <f t="shared" si="16"/>
        <v>#DIV/0!</v>
      </c>
      <c r="AW38" s="864">
        <f t="shared" si="16"/>
        <v>0</v>
      </c>
      <c r="AX38" s="347">
        <f>13+1</f>
        <v>14</v>
      </c>
      <c r="AY38" s="347">
        <v>0</v>
      </c>
      <c r="AZ38" s="1025">
        <f t="shared" si="347"/>
        <v>14</v>
      </c>
      <c r="BA38" s="347">
        <f>15+1</f>
        <v>16</v>
      </c>
      <c r="BB38" s="347">
        <v>0</v>
      </c>
      <c r="BC38" s="1025">
        <f t="shared" si="348"/>
        <v>16</v>
      </c>
      <c r="BD38" s="1025">
        <v>0</v>
      </c>
      <c r="BE38" s="347">
        <v>0</v>
      </c>
      <c r="BF38" s="1025">
        <f t="shared" si="349"/>
        <v>0</v>
      </c>
      <c r="BG38" s="347">
        <v>3</v>
      </c>
      <c r="BH38" s="347">
        <v>0</v>
      </c>
      <c r="BI38" s="1025">
        <f t="shared" si="350"/>
        <v>3</v>
      </c>
      <c r="BJ38" s="347">
        <v>5</v>
      </c>
      <c r="BK38" s="347">
        <v>0</v>
      </c>
      <c r="BL38" s="1025">
        <f t="shared" si="351"/>
        <v>5</v>
      </c>
      <c r="BM38" s="1025">
        <v>0</v>
      </c>
      <c r="BN38" s="347">
        <v>0</v>
      </c>
      <c r="BO38" s="1025">
        <f t="shared" si="352"/>
        <v>0</v>
      </c>
      <c r="BP38" s="347">
        <v>3</v>
      </c>
      <c r="BQ38" s="347">
        <v>0</v>
      </c>
      <c r="BR38" s="1025">
        <f t="shared" si="353"/>
        <v>3</v>
      </c>
      <c r="BS38" s="347">
        <v>1</v>
      </c>
      <c r="BT38" s="347">
        <v>0</v>
      </c>
      <c r="BU38" s="1025">
        <f t="shared" si="354"/>
        <v>1</v>
      </c>
      <c r="BV38" s="1025">
        <v>0</v>
      </c>
      <c r="BW38" s="1025">
        <v>0</v>
      </c>
      <c r="BX38" s="1025">
        <f t="shared" si="355"/>
        <v>0</v>
      </c>
      <c r="BY38" s="1024">
        <f t="shared" ref="BY38:BZ46" si="369">SUM(BD38,BM38,BV38)</f>
        <v>0</v>
      </c>
      <c r="BZ38" s="1024">
        <f t="shared" si="369"/>
        <v>0</v>
      </c>
      <c r="CA38" s="1025">
        <f t="shared" si="356"/>
        <v>0</v>
      </c>
      <c r="CB38" s="864" t="e">
        <f t="shared" si="107"/>
        <v>#DIV/0!</v>
      </c>
      <c r="CC38" s="864" t="e">
        <f t="shared" si="107"/>
        <v>#DIV/0!</v>
      </c>
      <c r="CD38" s="864" t="e">
        <f t="shared" si="107"/>
        <v>#DIV/0!</v>
      </c>
      <c r="CE38" s="864">
        <f t="shared" si="357"/>
        <v>0</v>
      </c>
      <c r="CF38" s="864" t="e">
        <f t="shared" si="138"/>
        <v>#DIV/0!</v>
      </c>
      <c r="CG38" s="864">
        <f t="shared" si="138"/>
        <v>0</v>
      </c>
      <c r="CH38" s="864" t="e">
        <f t="shared" si="33"/>
        <v>#DIV/0!</v>
      </c>
      <c r="CI38" s="864" t="e">
        <f t="shared" si="33"/>
        <v>#DIV/0!</v>
      </c>
      <c r="CJ38" s="864" t="e">
        <f t="shared" si="33"/>
        <v>#DIV/0!</v>
      </c>
      <c r="CK38" s="864">
        <f t="shared" si="34"/>
        <v>0</v>
      </c>
      <c r="CL38" s="864" t="e">
        <f t="shared" si="34"/>
        <v>#DIV/0!</v>
      </c>
      <c r="CM38" s="864">
        <f t="shared" si="34"/>
        <v>0</v>
      </c>
      <c r="CN38" s="864" t="e">
        <f t="shared" si="18"/>
        <v>#DIV/0!</v>
      </c>
      <c r="CO38" s="864" t="e">
        <f t="shared" si="12"/>
        <v>#DIV/0!</v>
      </c>
      <c r="CP38" s="864" t="e">
        <f t="shared" si="12"/>
        <v>#DIV/0!</v>
      </c>
      <c r="CQ38" s="864">
        <f t="shared" si="19"/>
        <v>0</v>
      </c>
      <c r="CR38" s="864" t="e">
        <f t="shared" si="13"/>
        <v>#DIV/0!</v>
      </c>
      <c r="CS38" s="864">
        <f t="shared" si="13"/>
        <v>0</v>
      </c>
      <c r="CT38" s="960">
        <v>13</v>
      </c>
      <c r="CU38" s="90">
        <v>0</v>
      </c>
      <c r="CV38" s="687">
        <f t="shared" ref="CV38:CV46" si="370">CT38+CU38</f>
        <v>13</v>
      </c>
      <c r="CW38" s="353">
        <v>15</v>
      </c>
      <c r="CX38" s="90">
        <v>0</v>
      </c>
      <c r="CY38" s="687">
        <f t="shared" ref="CY38:CY52" si="371">CW38+CX38</f>
        <v>15</v>
      </c>
      <c r="CZ38" s="354">
        <v>14</v>
      </c>
      <c r="DA38" s="90">
        <v>0</v>
      </c>
      <c r="DB38" s="687">
        <f t="shared" ref="DB38:DB52" si="372">CZ38+DA38</f>
        <v>14</v>
      </c>
      <c r="DC38" s="353">
        <v>21</v>
      </c>
      <c r="DD38" s="91">
        <v>0</v>
      </c>
      <c r="DE38" s="688">
        <f t="shared" ref="DE38:DE52" si="373">DC38+DD38</f>
        <v>21</v>
      </c>
      <c r="DF38" s="364">
        <f t="shared" ref="DF38:DF46" si="374">CZ38/DC38*100</f>
        <v>66.666666666666657</v>
      </c>
      <c r="DG38" s="364">
        <v>0</v>
      </c>
      <c r="DH38" s="700">
        <f t="shared" si="324"/>
        <v>66.666666666666657</v>
      </c>
      <c r="DI38" s="364">
        <f t="shared" ref="DI38:DI46" si="375">CZ38/CW38*100</f>
        <v>93.333333333333329</v>
      </c>
      <c r="DJ38" s="364">
        <v>0</v>
      </c>
      <c r="DK38" s="701">
        <f t="shared" si="325"/>
        <v>93.333333333333329</v>
      </c>
      <c r="DL38" s="355">
        <v>12</v>
      </c>
      <c r="DM38" s="356">
        <v>0</v>
      </c>
      <c r="DN38" s="357">
        <f t="shared" ref="DN38:DN51" si="376">DL38+DM38</f>
        <v>12</v>
      </c>
      <c r="DO38" s="355">
        <v>16</v>
      </c>
      <c r="DP38" s="358">
        <v>0</v>
      </c>
      <c r="DQ38" s="357">
        <f t="shared" ref="DQ38:DQ51" si="377">DO38+DP38</f>
        <v>16</v>
      </c>
      <c r="DR38" s="355">
        <v>13</v>
      </c>
      <c r="DS38" s="358">
        <v>0</v>
      </c>
      <c r="DT38" s="357">
        <f t="shared" ref="DT38:DT51" si="378">DR38+DS38</f>
        <v>13</v>
      </c>
      <c r="DU38" s="355">
        <v>20</v>
      </c>
      <c r="DV38" s="358">
        <v>0</v>
      </c>
      <c r="DW38" s="357">
        <f t="shared" ref="DW38:DW51" si="379">DU38+DV38</f>
        <v>20</v>
      </c>
      <c r="DX38" s="359">
        <f t="shared" ref="DX38:DX46" si="380">DR38/DU38*100</f>
        <v>65</v>
      </c>
      <c r="DY38" s="360">
        <v>0</v>
      </c>
      <c r="DZ38" s="361">
        <f>DT38/DW38*100</f>
        <v>65</v>
      </c>
      <c r="EA38" s="362">
        <f t="shared" si="358"/>
        <v>81.25</v>
      </c>
      <c r="EB38" s="360">
        <v>0</v>
      </c>
      <c r="EC38" s="363">
        <f t="shared" si="327"/>
        <v>81.25</v>
      </c>
      <c r="ED38" s="725">
        <v>14</v>
      </c>
      <c r="EE38" s="726">
        <v>0</v>
      </c>
      <c r="EF38" s="344">
        <f t="shared" ref="EF38:EF46" si="381">SUM(ED38:EE38)</f>
        <v>14</v>
      </c>
      <c r="EG38" s="726">
        <v>16</v>
      </c>
      <c r="EH38" s="726">
        <v>0</v>
      </c>
      <c r="EI38" s="344">
        <f t="shared" ref="EI38:EI46" si="382">SUM(EG38:EH38)</f>
        <v>16</v>
      </c>
      <c r="EJ38" s="726">
        <v>13</v>
      </c>
      <c r="EK38" s="726">
        <v>0</v>
      </c>
      <c r="EL38" s="344">
        <f t="shared" ref="EL38:EL46" si="383">SUM(EJ38:EK38)</f>
        <v>13</v>
      </c>
      <c r="EM38" s="726">
        <v>26</v>
      </c>
      <c r="EN38" s="726">
        <v>0</v>
      </c>
      <c r="EO38" s="344">
        <f t="shared" ref="EO38:EO46" si="384">SUM(EM38:EN38)</f>
        <v>26</v>
      </c>
      <c r="EP38" s="665">
        <f t="shared" ref="EP38:EP46" si="385">EJ38/EM38*100</f>
        <v>50</v>
      </c>
      <c r="EQ38" s="665">
        <v>0</v>
      </c>
      <c r="ER38" s="665">
        <f t="shared" ref="ER38:ER47" si="386">EL38/EO38*100</f>
        <v>50</v>
      </c>
      <c r="ES38" s="665">
        <v>100</v>
      </c>
      <c r="ET38" s="665">
        <v>0</v>
      </c>
      <c r="EU38" s="665">
        <v>100</v>
      </c>
      <c r="EV38" s="727">
        <v>18</v>
      </c>
      <c r="EW38" s="727">
        <v>0</v>
      </c>
      <c r="EX38" s="727">
        <f>SUM(EV38:EW38)</f>
        <v>18</v>
      </c>
      <c r="EY38" s="727">
        <v>12</v>
      </c>
      <c r="EZ38" s="727">
        <v>0</v>
      </c>
      <c r="FA38" s="727">
        <f>SUM(EY38:EZ38)</f>
        <v>12</v>
      </c>
      <c r="FB38" s="727">
        <v>11</v>
      </c>
      <c r="FC38" s="727">
        <v>0</v>
      </c>
      <c r="FD38" s="727">
        <f>SUM(FB38:FC38)</f>
        <v>11</v>
      </c>
      <c r="FE38" s="727">
        <v>30</v>
      </c>
      <c r="FF38" s="727">
        <v>0</v>
      </c>
      <c r="FG38" s="727">
        <f>SUM(FE38:FF38)</f>
        <v>30</v>
      </c>
      <c r="FH38" s="729">
        <f t="shared" si="359"/>
        <v>36.666666666666664</v>
      </c>
      <c r="FI38" s="729">
        <v>0</v>
      </c>
      <c r="FJ38" s="729">
        <f t="shared" si="331"/>
        <v>36.666666666666664</v>
      </c>
      <c r="FK38" s="344">
        <v>8</v>
      </c>
      <c r="FL38" s="344">
        <v>0</v>
      </c>
      <c r="FM38" s="344">
        <f t="shared" si="360"/>
        <v>8</v>
      </c>
      <c r="FN38" s="344">
        <v>10</v>
      </c>
      <c r="FO38" s="344">
        <v>0</v>
      </c>
      <c r="FP38" s="344">
        <f t="shared" si="361"/>
        <v>10</v>
      </c>
      <c r="FQ38" s="344">
        <v>6</v>
      </c>
      <c r="FR38" s="344">
        <v>0</v>
      </c>
      <c r="FS38" s="344">
        <f t="shared" si="362"/>
        <v>6</v>
      </c>
      <c r="FT38" s="344">
        <v>16</v>
      </c>
      <c r="FU38" s="344">
        <v>0</v>
      </c>
      <c r="FV38" s="344">
        <f t="shared" si="363"/>
        <v>16</v>
      </c>
      <c r="FW38" s="665">
        <f t="shared" si="364"/>
        <v>37.5</v>
      </c>
      <c r="FX38" s="665">
        <v>0</v>
      </c>
      <c r="FY38" s="665">
        <f t="shared" si="365"/>
        <v>37.5</v>
      </c>
      <c r="FZ38" s="727">
        <v>14</v>
      </c>
      <c r="GA38" s="727">
        <v>0</v>
      </c>
      <c r="GB38" s="727">
        <f>SUM(FZ38:GA38)</f>
        <v>14</v>
      </c>
      <c r="GC38" s="727">
        <v>12</v>
      </c>
      <c r="GD38" s="727">
        <v>0</v>
      </c>
      <c r="GE38" s="727">
        <f>SUM(GC38:GD38)</f>
        <v>12</v>
      </c>
      <c r="GF38" s="727">
        <v>9</v>
      </c>
      <c r="GG38" s="727">
        <v>0</v>
      </c>
      <c r="GH38" s="727">
        <f>SUM(GF38:GG38)</f>
        <v>9</v>
      </c>
      <c r="GI38" s="727">
        <v>21</v>
      </c>
      <c r="GJ38" s="727">
        <v>0</v>
      </c>
      <c r="GK38" s="727">
        <f>SUM(GI38:GJ38)</f>
        <v>21</v>
      </c>
      <c r="GL38" s="729">
        <f t="shared" si="366"/>
        <v>42.857142857142854</v>
      </c>
      <c r="GM38" s="729">
        <v>0</v>
      </c>
      <c r="GN38" s="729">
        <f t="shared" si="334"/>
        <v>42.857142857142854</v>
      </c>
      <c r="GO38" s="727">
        <v>22</v>
      </c>
      <c r="GP38" s="810">
        <v>0</v>
      </c>
      <c r="GQ38" s="810">
        <f t="shared" ref="GQ38:GQ39" si="387">SUM(GO38:GP38)</f>
        <v>22</v>
      </c>
      <c r="GR38" s="810">
        <v>20</v>
      </c>
      <c r="GS38" s="810">
        <v>0</v>
      </c>
      <c r="GT38" s="810">
        <f t="shared" ref="GT38:GT39" si="388">SUM(GR38:GS38)</f>
        <v>20</v>
      </c>
      <c r="GU38" s="810">
        <v>18</v>
      </c>
      <c r="GV38" s="810">
        <v>0</v>
      </c>
      <c r="GW38" s="810">
        <f t="shared" ref="GW38:GW39" si="389">SUM(GU38:GV38)</f>
        <v>18</v>
      </c>
      <c r="GX38" s="810">
        <v>32</v>
      </c>
      <c r="GY38" s="810">
        <v>0</v>
      </c>
      <c r="GZ38" s="810">
        <f t="shared" ref="GZ38:GZ39" si="390">SUM(GX38:GY38)</f>
        <v>32</v>
      </c>
      <c r="HA38" s="811">
        <f t="shared" ref="HA38:HA39" si="391">GU38/GX38*100</f>
        <v>56.25</v>
      </c>
      <c r="HB38" s="811">
        <v>0</v>
      </c>
      <c r="HC38" s="811">
        <f t="shared" ref="HC38:HC39" si="392">GW38/GZ38*100</f>
        <v>56.25</v>
      </c>
    </row>
    <row r="39" spans="1:211" s="67" customFormat="1" ht="9.9499999999999993" hidden="1" customHeight="1" x14ac:dyDescent="0.2">
      <c r="A39" s="90" t="s">
        <v>100</v>
      </c>
      <c r="B39" s="1026">
        <v>0</v>
      </c>
      <c r="C39" s="1026">
        <v>0</v>
      </c>
      <c r="D39" s="1024">
        <f t="shared" si="367"/>
        <v>0</v>
      </c>
      <c r="E39" s="1026">
        <v>0</v>
      </c>
      <c r="F39" s="1026">
        <v>0</v>
      </c>
      <c r="G39" s="1024">
        <f t="shared" si="337"/>
        <v>0</v>
      </c>
      <c r="H39" s="1026">
        <v>0</v>
      </c>
      <c r="I39" s="1026">
        <v>0</v>
      </c>
      <c r="J39" s="1024">
        <f t="shared" si="338"/>
        <v>0</v>
      </c>
      <c r="K39" s="1026">
        <f>2+1</f>
        <v>3</v>
      </c>
      <c r="L39" s="1026">
        <v>0</v>
      </c>
      <c r="M39" s="1024">
        <f t="shared" si="339"/>
        <v>3</v>
      </c>
      <c r="N39" s="1026">
        <f>3+1</f>
        <v>4</v>
      </c>
      <c r="O39" s="1026">
        <v>0</v>
      </c>
      <c r="P39" s="1024">
        <f t="shared" si="340"/>
        <v>4</v>
      </c>
      <c r="Q39" s="1026">
        <v>0</v>
      </c>
      <c r="R39" s="1026">
        <v>0</v>
      </c>
      <c r="S39" s="1024">
        <f t="shared" si="341"/>
        <v>0</v>
      </c>
      <c r="T39" s="1025">
        <v>0</v>
      </c>
      <c r="U39" s="1025">
        <v>0</v>
      </c>
      <c r="V39" s="1025">
        <f t="shared" si="342"/>
        <v>0</v>
      </c>
      <c r="W39" s="1025">
        <v>0</v>
      </c>
      <c r="X39" s="1025">
        <v>0</v>
      </c>
      <c r="Y39" s="1025">
        <f t="shared" si="343"/>
        <v>0</v>
      </c>
      <c r="Z39" s="1025">
        <v>0</v>
      </c>
      <c r="AA39" s="1025">
        <v>0</v>
      </c>
      <c r="AB39" s="1025">
        <f t="shared" si="344"/>
        <v>0</v>
      </c>
      <c r="AC39" s="1024">
        <f t="shared" si="368"/>
        <v>0</v>
      </c>
      <c r="AD39" s="1024">
        <f t="shared" si="368"/>
        <v>0</v>
      </c>
      <c r="AE39" s="1025">
        <f t="shared" si="345"/>
        <v>0</v>
      </c>
      <c r="AF39" s="864" t="e">
        <f t="shared" si="101"/>
        <v>#DIV/0!</v>
      </c>
      <c r="AG39" s="864" t="e">
        <f t="shared" si="101"/>
        <v>#DIV/0!</v>
      </c>
      <c r="AH39" s="864" t="e">
        <f t="shared" si="101"/>
        <v>#DIV/0!</v>
      </c>
      <c r="AI39" s="864" t="e">
        <f t="shared" si="346"/>
        <v>#DIV/0!</v>
      </c>
      <c r="AJ39" s="864" t="e">
        <f t="shared" si="346"/>
        <v>#DIV/0!</v>
      </c>
      <c r="AK39" s="864" t="e">
        <f t="shared" si="346"/>
        <v>#DIV/0!</v>
      </c>
      <c r="AL39" s="864" t="e">
        <f t="shared" si="28"/>
        <v>#DIV/0!</v>
      </c>
      <c r="AM39" s="864" t="e">
        <f t="shared" si="28"/>
        <v>#DIV/0!</v>
      </c>
      <c r="AN39" s="864" t="e">
        <f>S39/AE39</f>
        <v>#DIV/0!</v>
      </c>
      <c r="AO39" s="864">
        <f t="shared" si="29"/>
        <v>0</v>
      </c>
      <c r="AP39" s="864" t="e">
        <f t="shared" si="29"/>
        <v>#DIV/0!</v>
      </c>
      <c r="AQ39" s="864">
        <f t="shared" si="29"/>
        <v>0</v>
      </c>
      <c r="AR39" s="864" t="e">
        <f t="shared" si="15"/>
        <v>#DIV/0!</v>
      </c>
      <c r="AS39" s="864" t="e">
        <f t="shared" si="5"/>
        <v>#DIV/0!</v>
      </c>
      <c r="AT39" s="864" t="e">
        <f t="shared" si="5"/>
        <v>#DIV/0!</v>
      </c>
      <c r="AU39" s="864" t="e">
        <f t="shared" si="16"/>
        <v>#DIV/0!</v>
      </c>
      <c r="AV39" s="864" t="e">
        <f t="shared" si="16"/>
        <v>#DIV/0!</v>
      </c>
      <c r="AW39" s="864" t="e">
        <f t="shared" si="16"/>
        <v>#DIV/0!</v>
      </c>
      <c r="AX39" s="347">
        <v>3</v>
      </c>
      <c r="AY39" s="347">
        <v>0</v>
      </c>
      <c r="AZ39" s="1025">
        <f t="shared" si="347"/>
        <v>3</v>
      </c>
      <c r="BA39" s="347">
        <v>1</v>
      </c>
      <c r="BB39" s="347">
        <v>0</v>
      </c>
      <c r="BC39" s="1025">
        <f t="shared" si="348"/>
        <v>1</v>
      </c>
      <c r="BD39" s="1025">
        <v>0</v>
      </c>
      <c r="BE39" s="347">
        <v>0</v>
      </c>
      <c r="BF39" s="1025">
        <f t="shared" si="349"/>
        <v>0</v>
      </c>
      <c r="BG39" s="347">
        <v>1</v>
      </c>
      <c r="BH39" s="347">
        <v>0</v>
      </c>
      <c r="BI39" s="1025">
        <f t="shared" si="350"/>
        <v>1</v>
      </c>
      <c r="BJ39" s="347">
        <v>2</v>
      </c>
      <c r="BK39" s="347">
        <v>0</v>
      </c>
      <c r="BL39" s="1025">
        <f t="shared" si="351"/>
        <v>2</v>
      </c>
      <c r="BM39" s="1025">
        <v>0</v>
      </c>
      <c r="BN39" s="347">
        <v>0</v>
      </c>
      <c r="BO39" s="1025">
        <f t="shared" si="352"/>
        <v>0</v>
      </c>
      <c r="BP39" s="347">
        <v>2</v>
      </c>
      <c r="BQ39" s="347">
        <v>0</v>
      </c>
      <c r="BR39" s="1025">
        <f t="shared" si="353"/>
        <v>2</v>
      </c>
      <c r="BS39" s="347">
        <f>0+1</f>
        <v>1</v>
      </c>
      <c r="BT39" s="347">
        <v>0</v>
      </c>
      <c r="BU39" s="1025">
        <f t="shared" si="354"/>
        <v>1</v>
      </c>
      <c r="BV39" s="1025">
        <v>0</v>
      </c>
      <c r="BW39" s="1025">
        <v>0</v>
      </c>
      <c r="BX39" s="1025">
        <f t="shared" si="355"/>
        <v>0</v>
      </c>
      <c r="BY39" s="1024">
        <f t="shared" si="369"/>
        <v>0</v>
      </c>
      <c r="BZ39" s="1024">
        <f t="shared" si="369"/>
        <v>0</v>
      </c>
      <c r="CA39" s="1025">
        <f t="shared" si="356"/>
        <v>0</v>
      </c>
      <c r="CB39" s="864" t="e">
        <f t="shared" si="107"/>
        <v>#DIV/0!</v>
      </c>
      <c r="CC39" s="864" t="e">
        <f t="shared" si="107"/>
        <v>#DIV/0!</v>
      </c>
      <c r="CD39" s="864" t="e">
        <f t="shared" si="107"/>
        <v>#DIV/0!</v>
      </c>
      <c r="CE39" s="864">
        <f t="shared" si="357"/>
        <v>0</v>
      </c>
      <c r="CF39" s="864" t="e">
        <f t="shared" si="138"/>
        <v>#DIV/0!</v>
      </c>
      <c r="CG39" s="864">
        <f t="shared" si="138"/>
        <v>0</v>
      </c>
      <c r="CH39" s="864" t="e">
        <f t="shared" si="33"/>
        <v>#DIV/0!</v>
      </c>
      <c r="CI39" s="864" t="e">
        <f t="shared" si="33"/>
        <v>#DIV/0!</v>
      </c>
      <c r="CJ39" s="864" t="e">
        <f>BO39/CA39</f>
        <v>#DIV/0!</v>
      </c>
      <c r="CK39" s="864">
        <f t="shared" si="34"/>
        <v>0</v>
      </c>
      <c r="CL39" s="864" t="e">
        <f t="shared" si="34"/>
        <v>#DIV/0!</v>
      </c>
      <c r="CM39" s="864">
        <f t="shared" si="34"/>
        <v>0</v>
      </c>
      <c r="CN39" s="864" t="e">
        <f t="shared" si="18"/>
        <v>#DIV/0!</v>
      </c>
      <c r="CO39" s="864" t="e">
        <f t="shared" si="12"/>
        <v>#DIV/0!</v>
      </c>
      <c r="CP39" s="864" t="e">
        <f t="shared" si="12"/>
        <v>#DIV/0!</v>
      </c>
      <c r="CQ39" s="864">
        <f t="shared" si="19"/>
        <v>0</v>
      </c>
      <c r="CR39" s="864" t="e">
        <f t="shared" si="13"/>
        <v>#DIV/0!</v>
      </c>
      <c r="CS39" s="864">
        <f t="shared" si="13"/>
        <v>0</v>
      </c>
      <c r="CT39" s="960">
        <v>3</v>
      </c>
      <c r="CU39" s="90">
        <v>0</v>
      </c>
      <c r="CV39" s="687">
        <f t="shared" si="370"/>
        <v>3</v>
      </c>
      <c r="CW39" s="353">
        <v>1</v>
      </c>
      <c r="CX39" s="90">
        <v>0</v>
      </c>
      <c r="CY39" s="687">
        <f t="shared" si="371"/>
        <v>1</v>
      </c>
      <c r="CZ39" s="354">
        <v>1</v>
      </c>
      <c r="DA39" s="90">
        <v>0</v>
      </c>
      <c r="DB39" s="687">
        <f t="shared" si="372"/>
        <v>1</v>
      </c>
      <c r="DC39" s="353">
        <v>3</v>
      </c>
      <c r="DD39" s="91">
        <v>0</v>
      </c>
      <c r="DE39" s="688">
        <f t="shared" si="373"/>
        <v>3</v>
      </c>
      <c r="DF39" s="364">
        <f t="shared" si="374"/>
        <v>33.333333333333329</v>
      </c>
      <c r="DG39" s="364">
        <v>0</v>
      </c>
      <c r="DH39" s="700">
        <f t="shared" si="324"/>
        <v>33.333333333333329</v>
      </c>
      <c r="DI39" s="364">
        <f t="shared" si="375"/>
        <v>100</v>
      </c>
      <c r="DJ39" s="364">
        <v>0</v>
      </c>
      <c r="DK39" s="701">
        <f t="shared" si="325"/>
        <v>100</v>
      </c>
      <c r="DL39" s="355">
        <v>3</v>
      </c>
      <c r="DM39" s="358">
        <v>0</v>
      </c>
      <c r="DN39" s="357">
        <f t="shared" si="376"/>
        <v>3</v>
      </c>
      <c r="DO39" s="355">
        <v>3</v>
      </c>
      <c r="DP39" s="358">
        <v>0</v>
      </c>
      <c r="DQ39" s="357">
        <f t="shared" si="377"/>
        <v>3</v>
      </c>
      <c r="DR39" s="355">
        <v>3</v>
      </c>
      <c r="DS39" s="358">
        <v>0</v>
      </c>
      <c r="DT39" s="357">
        <f t="shared" si="378"/>
        <v>3</v>
      </c>
      <c r="DU39" s="355">
        <v>6</v>
      </c>
      <c r="DV39" s="358">
        <v>0</v>
      </c>
      <c r="DW39" s="357">
        <f t="shared" si="379"/>
        <v>6</v>
      </c>
      <c r="DX39" s="359">
        <f t="shared" si="380"/>
        <v>50</v>
      </c>
      <c r="DY39" s="360">
        <v>0</v>
      </c>
      <c r="DZ39" s="361">
        <f t="shared" ref="DZ39:DZ46" si="393">DT39/DW39*100</f>
        <v>50</v>
      </c>
      <c r="EA39" s="362">
        <f t="shared" si="358"/>
        <v>100</v>
      </c>
      <c r="EB39" s="360">
        <v>0</v>
      </c>
      <c r="EC39" s="363">
        <f t="shared" si="327"/>
        <v>100</v>
      </c>
      <c r="ED39" s="725">
        <v>2</v>
      </c>
      <c r="EE39" s="726">
        <v>0</v>
      </c>
      <c r="EF39" s="344">
        <f t="shared" si="381"/>
        <v>2</v>
      </c>
      <c r="EG39" s="726">
        <v>5</v>
      </c>
      <c r="EH39" s="726">
        <v>0</v>
      </c>
      <c r="EI39" s="344">
        <f t="shared" si="382"/>
        <v>5</v>
      </c>
      <c r="EJ39" s="726">
        <v>2</v>
      </c>
      <c r="EK39" s="726">
        <v>0</v>
      </c>
      <c r="EL39" s="344">
        <f t="shared" si="383"/>
        <v>2</v>
      </c>
      <c r="EM39" s="726">
        <v>8</v>
      </c>
      <c r="EN39" s="726">
        <v>0</v>
      </c>
      <c r="EO39" s="344">
        <f t="shared" si="384"/>
        <v>8</v>
      </c>
      <c r="EP39" s="665">
        <f t="shared" si="385"/>
        <v>25</v>
      </c>
      <c r="EQ39" s="665">
        <v>0</v>
      </c>
      <c r="ER39" s="665">
        <f t="shared" si="386"/>
        <v>25</v>
      </c>
      <c r="ES39" s="665">
        <v>100</v>
      </c>
      <c r="ET39" s="665">
        <v>0</v>
      </c>
      <c r="EU39" s="665">
        <v>100</v>
      </c>
      <c r="EV39" s="727">
        <v>1</v>
      </c>
      <c r="EW39" s="727">
        <v>0</v>
      </c>
      <c r="EX39" s="727">
        <f t="shared" ref="EX39:EX46" si="394">SUM(EV39:EW39)</f>
        <v>1</v>
      </c>
      <c r="EY39" s="727">
        <v>2</v>
      </c>
      <c r="EZ39" s="727">
        <v>0</v>
      </c>
      <c r="FA39" s="727">
        <f t="shared" ref="FA39:FA46" si="395">SUM(EY39:EZ39)</f>
        <v>2</v>
      </c>
      <c r="FB39" s="727">
        <v>2</v>
      </c>
      <c r="FC39" s="727">
        <v>0</v>
      </c>
      <c r="FD39" s="727">
        <f t="shared" ref="FD39:FD46" si="396">SUM(FB39:FC39)</f>
        <v>2</v>
      </c>
      <c r="FE39" s="727">
        <v>5</v>
      </c>
      <c r="FF39" s="727">
        <v>0</v>
      </c>
      <c r="FG39" s="727">
        <f t="shared" ref="FG39:FG46" si="397">SUM(FE39:FF39)</f>
        <v>5</v>
      </c>
      <c r="FH39" s="729">
        <f t="shared" si="359"/>
        <v>40</v>
      </c>
      <c r="FI39" s="729">
        <v>0</v>
      </c>
      <c r="FJ39" s="729">
        <f t="shared" si="331"/>
        <v>40</v>
      </c>
      <c r="FK39" s="344">
        <v>1</v>
      </c>
      <c r="FL39" s="344">
        <v>0</v>
      </c>
      <c r="FM39" s="344">
        <f t="shared" si="360"/>
        <v>1</v>
      </c>
      <c r="FN39" s="344">
        <v>1</v>
      </c>
      <c r="FO39" s="344">
        <v>0</v>
      </c>
      <c r="FP39" s="344">
        <f t="shared" si="361"/>
        <v>1</v>
      </c>
      <c r="FQ39" s="344">
        <v>1</v>
      </c>
      <c r="FR39" s="344">
        <v>0</v>
      </c>
      <c r="FS39" s="344">
        <f t="shared" si="362"/>
        <v>1</v>
      </c>
      <c r="FT39" s="344">
        <v>1</v>
      </c>
      <c r="FU39" s="344">
        <v>0</v>
      </c>
      <c r="FV39" s="344">
        <f t="shared" si="363"/>
        <v>1</v>
      </c>
      <c r="FW39" s="665">
        <f t="shared" si="364"/>
        <v>100</v>
      </c>
      <c r="FX39" s="665">
        <v>0</v>
      </c>
      <c r="FY39" s="665">
        <f t="shared" si="365"/>
        <v>100</v>
      </c>
      <c r="FZ39" s="727">
        <v>4</v>
      </c>
      <c r="GA39" s="727">
        <v>0</v>
      </c>
      <c r="GB39" s="727">
        <f t="shared" ref="GB39:GB46" si="398">SUM(FZ39:GA39)</f>
        <v>4</v>
      </c>
      <c r="GC39" s="727">
        <v>4</v>
      </c>
      <c r="GD39" s="727">
        <v>0</v>
      </c>
      <c r="GE39" s="727">
        <f t="shared" ref="GE39:GE46" si="399">SUM(GC39:GD39)</f>
        <v>4</v>
      </c>
      <c r="GF39" s="727">
        <v>4</v>
      </c>
      <c r="GG39" s="727">
        <v>0</v>
      </c>
      <c r="GH39" s="727">
        <f t="shared" ref="GH39:GH46" si="400">SUM(GF39:GG39)</f>
        <v>4</v>
      </c>
      <c r="GI39" s="727">
        <v>9</v>
      </c>
      <c r="GJ39" s="727">
        <v>0</v>
      </c>
      <c r="GK39" s="727">
        <f t="shared" ref="GK39:GK46" si="401">SUM(GI39:GJ39)</f>
        <v>9</v>
      </c>
      <c r="GL39" s="729">
        <f t="shared" si="366"/>
        <v>44.444444444444443</v>
      </c>
      <c r="GM39" s="729">
        <v>0</v>
      </c>
      <c r="GN39" s="729">
        <f t="shared" si="334"/>
        <v>44.444444444444443</v>
      </c>
      <c r="GO39" s="727">
        <v>2</v>
      </c>
      <c r="GP39" s="810">
        <v>0</v>
      </c>
      <c r="GQ39" s="810">
        <f t="shared" si="387"/>
        <v>2</v>
      </c>
      <c r="GR39" s="810">
        <v>2</v>
      </c>
      <c r="GS39" s="810">
        <v>0</v>
      </c>
      <c r="GT39" s="810">
        <f t="shared" si="388"/>
        <v>2</v>
      </c>
      <c r="GU39" s="810">
        <v>2</v>
      </c>
      <c r="GV39" s="810">
        <v>0</v>
      </c>
      <c r="GW39" s="810">
        <f t="shared" si="389"/>
        <v>2</v>
      </c>
      <c r="GX39" s="810">
        <v>6</v>
      </c>
      <c r="GY39" s="810">
        <v>0</v>
      </c>
      <c r="GZ39" s="810">
        <f t="shared" si="390"/>
        <v>6</v>
      </c>
      <c r="HA39" s="811">
        <f t="shared" si="391"/>
        <v>33.333333333333329</v>
      </c>
      <c r="HB39" s="811">
        <v>0</v>
      </c>
      <c r="HC39" s="811">
        <f t="shared" si="392"/>
        <v>33.333333333333329</v>
      </c>
    </row>
    <row r="40" spans="1:211" s="67" customFormat="1" ht="9.9499999999999993" hidden="1" customHeight="1" x14ac:dyDescent="0.2">
      <c r="A40" s="90" t="s">
        <v>266</v>
      </c>
      <c r="B40" s="1026">
        <f>24+4</f>
        <v>28</v>
      </c>
      <c r="C40" s="1026">
        <v>0</v>
      </c>
      <c r="D40" s="1024">
        <f t="shared" si="367"/>
        <v>28</v>
      </c>
      <c r="E40" s="1026">
        <f>30+3</f>
        <v>33</v>
      </c>
      <c r="F40" s="1026">
        <v>0</v>
      </c>
      <c r="G40" s="1024">
        <f t="shared" si="337"/>
        <v>33</v>
      </c>
      <c r="H40" s="1026">
        <v>0</v>
      </c>
      <c r="I40" s="1026">
        <v>0</v>
      </c>
      <c r="J40" s="1024">
        <f t="shared" si="338"/>
        <v>0</v>
      </c>
      <c r="K40" s="1026">
        <v>9</v>
      </c>
      <c r="L40" s="1026">
        <v>0</v>
      </c>
      <c r="M40" s="1024">
        <f t="shared" si="339"/>
        <v>9</v>
      </c>
      <c r="N40" s="1026">
        <v>10</v>
      </c>
      <c r="O40" s="1026">
        <v>0</v>
      </c>
      <c r="P40" s="1024">
        <f t="shared" si="340"/>
        <v>10</v>
      </c>
      <c r="Q40" s="1026">
        <v>0</v>
      </c>
      <c r="R40" s="1026">
        <v>0</v>
      </c>
      <c r="S40" s="1024">
        <f t="shared" si="341"/>
        <v>0</v>
      </c>
      <c r="T40" s="1025">
        <v>0</v>
      </c>
      <c r="U40" s="1025">
        <v>0</v>
      </c>
      <c r="V40" s="1025">
        <f t="shared" si="342"/>
        <v>0</v>
      </c>
      <c r="W40" s="347">
        <v>0</v>
      </c>
      <c r="X40" s="347">
        <v>0</v>
      </c>
      <c r="Y40" s="1025">
        <f t="shared" si="343"/>
        <v>0</v>
      </c>
      <c r="Z40" s="1025">
        <v>0</v>
      </c>
      <c r="AA40" s="1025">
        <v>0</v>
      </c>
      <c r="AB40" s="1025">
        <f t="shared" si="344"/>
        <v>0</v>
      </c>
      <c r="AC40" s="1024">
        <f t="shared" si="368"/>
        <v>0</v>
      </c>
      <c r="AD40" s="1024">
        <f t="shared" si="368"/>
        <v>0</v>
      </c>
      <c r="AE40" s="1025">
        <f t="shared" si="345"/>
        <v>0</v>
      </c>
      <c r="AF40" s="864" t="e">
        <f t="shared" si="101"/>
        <v>#DIV/0!</v>
      </c>
      <c r="AG40" s="864" t="e">
        <f t="shared" si="101"/>
        <v>#DIV/0!</v>
      </c>
      <c r="AH40" s="864" t="e">
        <f t="shared" si="101"/>
        <v>#DIV/0!</v>
      </c>
      <c r="AI40" s="864">
        <f t="shared" si="346"/>
        <v>0</v>
      </c>
      <c r="AJ40" s="864" t="e">
        <f t="shared" si="346"/>
        <v>#DIV/0!</v>
      </c>
      <c r="AK40" s="864">
        <f t="shared" si="346"/>
        <v>0</v>
      </c>
      <c r="AL40" s="864" t="e">
        <f t="shared" si="28"/>
        <v>#DIV/0!</v>
      </c>
      <c r="AM40" s="864" t="e">
        <f t="shared" si="28"/>
        <v>#DIV/0!</v>
      </c>
      <c r="AN40" s="864" t="e">
        <f t="shared" si="28"/>
        <v>#DIV/0!</v>
      </c>
      <c r="AO40" s="864">
        <f t="shared" si="29"/>
        <v>0</v>
      </c>
      <c r="AP40" s="864" t="e">
        <f t="shared" si="29"/>
        <v>#DIV/0!</v>
      </c>
      <c r="AQ40" s="864">
        <f t="shared" si="29"/>
        <v>0</v>
      </c>
      <c r="AR40" s="864" t="e">
        <f t="shared" si="15"/>
        <v>#DIV/0!</v>
      </c>
      <c r="AS40" s="864" t="e">
        <f t="shared" si="5"/>
        <v>#DIV/0!</v>
      </c>
      <c r="AT40" s="864" t="e">
        <f t="shared" si="5"/>
        <v>#DIV/0!</v>
      </c>
      <c r="AU40" s="864" t="e">
        <f t="shared" si="16"/>
        <v>#DIV/0!</v>
      </c>
      <c r="AV40" s="864" t="e">
        <f t="shared" si="16"/>
        <v>#DIV/0!</v>
      </c>
      <c r="AW40" s="864" t="e">
        <f t="shared" si="16"/>
        <v>#DIV/0!</v>
      </c>
      <c r="AX40" s="347">
        <f>62+3</f>
        <v>65</v>
      </c>
      <c r="AY40" s="347">
        <v>0</v>
      </c>
      <c r="AZ40" s="1025">
        <f t="shared" si="347"/>
        <v>65</v>
      </c>
      <c r="BA40" s="347">
        <f>40+1</f>
        <v>41</v>
      </c>
      <c r="BB40" s="347">
        <v>0</v>
      </c>
      <c r="BC40" s="1025">
        <f t="shared" si="348"/>
        <v>41</v>
      </c>
      <c r="BD40" s="1025">
        <v>0</v>
      </c>
      <c r="BE40" s="347">
        <v>0</v>
      </c>
      <c r="BF40" s="1025">
        <f t="shared" si="349"/>
        <v>0</v>
      </c>
      <c r="BG40" s="347">
        <v>3</v>
      </c>
      <c r="BH40" s="347">
        <v>0</v>
      </c>
      <c r="BI40" s="1025">
        <f t="shared" si="350"/>
        <v>3</v>
      </c>
      <c r="BJ40" s="347">
        <v>6</v>
      </c>
      <c r="BK40" s="347">
        <v>0</v>
      </c>
      <c r="BL40" s="1025">
        <f t="shared" si="351"/>
        <v>6</v>
      </c>
      <c r="BM40" s="1025">
        <v>0</v>
      </c>
      <c r="BN40" s="347">
        <v>0</v>
      </c>
      <c r="BO40" s="1025">
        <f t="shared" si="352"/>
        <v>0</v>
      </c>
      <c r="BP40" s="347">
        <f>0+1</f>
        <v>1</v>
      </c>
      <c r="BQ40" s="347">
        <v>0</v>
      </c>
      <c r="BR40" s="1025">
        <f t="shared" si="353"/>
        <v>1</v>
      </c>
      <c r="BS40" s="347">
        <f>0+1</f>
        <v>1</v>
      </c>
      <c r="BT40" s="347">
        <v>0</v>
      </c>
      <c r="BU40" s="1025">
        <f t="shared" si="354"/>
        <v>1</v>
      </c>
      <c r="BV40" s="1025">
        <v>0</v>
      </c>
      <c r="BW40" s="1025">
        <v>0</v>
      </c>
      <c r="BX40" s="1025">
        <f t="shared" si="355"/>
        <v>0</v>
      </c>
      <c r="BY40" s="1024">
        <f t="shared" si="369"/>
        <v>0</v>
      </c>
      <c r="BZ40" s="1024">
        <f t="shared" si="369"/>
        <v>0</v>
      </c>
      <c r="CA40" s="1025">
        <f t="shared" si="356"/>
        <v>0</v>
      </c>
      <c r="CB40" s="864" t="e">
        <f t="shared" si="107"/>
        <v>#DIV/0!</v>
      </c>
      <c r="CC40" s="864" t="e">
        <f t="shared" si="107"/>
        <v>#DIV/0!</v>
      </c>
      <c r="CD40" s="864" t="e">
        <f t="shared" si="107"/>
        <v>#DIV/0!</v>
      </c>
      <c r="CE40" s="864">
        <f t="shared" si="357"/>
        <v>0</v>
      </c>
      <c r="CF40" s="864" t="e">
        <f t="shared" si="138"/>
        <v>#DIV/0!</v>
      </c>
      <c r="CG40" s="864">
        <f t="shared" si="138"/>
        <v>0</v>
      </c>
      <c r="CH40" s="864" t="e">
        <f t="shared" si="33"/>
        <v>#DIV/0!</v>
      </c>
      <c r="CI40" s="864" t="e">
        <f t="shared" si="33"/>
        <v>#DIV/0!</v>
      </c>
      <c r="CJ40" s="864" t="e">
        <f t="shared" si="33"/>
        <v>#DIV/0!</v>
      </c>
      <c r="CK40" s="864">
        <f t="shared" si="34"/>
        <v>0</v>
      </c>
      <c r="CL40" s="864" t="e">
        <f t="shared" si="34"/>
        <v>#DIV/0!</v>
      </c>
      <c r="CM40" s="864">
        <f t="shared" si="34"/>
        <v>0</v>
      </c>
      <c r="CN40" s="864" t="e">
        <f t="shared" si="18"/>
        <v>#DIV/0!</v>
      </c>
      <c r="CO40" s="864" t="e">
        <f t="shared" si="12"/>
        <v>#DIV/0!</v>
      </c>
      <c r="CP40" s="864" t="e">
        <f t="shared" si="12"/>
        <v>#DIV/0!</v>
      </c>
      <c r="CQ40" s="864">
        <f t="shared" si="19"/>
        <v>0</v>
      </c>
      <c r="CR40" s="864" t="e">
        <f t="shared" si="13"/>
        <v>#DIV/0!</v>
      </c>
      <c r="CS40" s="864">
        <f t="shared" si="13"/>
        <v>0</v>
      </c>
      <c r="CT40" s="960">
        <v>62</v>
      </c>
      <c r="CU40" s="90">
        <v>0</v>
      </c>
      <c r="CV40" s="687">
        <f t="shared" si="370"/>
        <v>62</v>
      </c>
      <c r="CW40" s="353">
        <v>41</v>
      </c>
      <c r="CX40" s="90">
        <v>0</v>
      </c>
      <c r="CY40" s="687">
        <f t="shared" si="371"/>
        <v>41</v>
      </c>
      <c r="CZ40" s="354">
        <v>34</v>
      </c>
      <c r="DA40" s="90">
        <v>0</v>
      </c>
      <c r="DB40" s="687">
        <f t="shared" si="372"/>
        <v>34</v>
      </c>
      <c r="DC40" s="353">
        <v>41</v>
      </c>
      <c r="DD40" s="91">
        <v>0</v>
      </c>
      <c r="DE40" s="688">
        <f t="shared" si="373"/>
        <v>41</v>
      </c>
      <c r="DF40" s="364">
        <f t="shared" si="374"/>
        <v>82.926829268292678</v>
      </c>
      <c r="DG40" s="364">
        <v>0</v>
      </c>
      <c r="DH40" s="700">
        <f t="shared" si="324"/>
        <v>82.926829268292678</v>
      </c>
      <c r="DI40" s="364">
        <f t="shared" si="375"/>
        <v>82.926829268292678</v>
      </c>
      <c r="DJ40" s="364">
        <v>0</v>
      </c>
      <c r="DK40" s="701">
        <f t="shared" si="325"/>
        <v>82.926829268292678</v>
      </c>
      <c r="DL40" s="355">
        <v>99</v>
      </c>
      <c r="DM40" s="358">
        <v>0</v>
      </c>
      <c r="DN40" s="357">
        <f t="shared" si="376"/>
        <v>99</v>
      </c>
      <c r="DO40" s="355">
        <v>54</v>
      </c>
      <c r="DP40" s="358">
        <v>0</v>
      </c>
      <c r="DQ40" s="357">
        <f t="shared" si="377"/>
        <v>54</v>
      </c>
      <c r="DR40" s="355">
        <v>48</v>
      </c>
      <c r="DS40" s="358">
        <v>0</v>
      </c>
      <c r="DT40" s="357">
        <f t="shared" si="378"/>
        <v>48</v>
      </c>
      <c r="DU40" s="355">
        <v>50</v>
      </c>
      <c r="DV40" s="358">
        <v>0</v>
      </c>
      <c r="DW40" s="357">
        <f t="shared" si="379"/>
        <v>50</v>
      </c>
      <c r="DX40" s="359">
        <f t="shared" si="380"/>
        <v>96</v>
      </c>
      <c r="DY40" s="360">
        <v>0</v>
      </c>
      <c r="DZ40" s="361">
        <f t="shared" si="393"/>
        <v>96</v>
      </c>
      <c r="EA40" s="362">
        <f t="shared" si="358"/>
        <v>88.888888888888886</v>
      </c>
      <c r="EB40" s="360">
        <v>0</v>
      </c>
      <c r="EC40" s="363">
        <f t="shared" si="327"/>
        <v>88.888888888888886</v>
      </c>
      <c r="ED40" s="725">
        <v>86</v>
      </c>
      <c r="EE40" s="726">
        <v>0</v>
      </c>
      <c r="EF40" s="344">
        <f t="shared" si="381"/>
        <v>86</v>
      </c>
      <c r="EG40" s="726">
        <v>63</v>
      </c>
      <c r="EH40" s="726">
        <v>0</v>
      </c>
      <c r="EI40" s="344">
        <f t="shared" si="382"/>
        <v>63</v>
      </c>
      <c r="EJ40" s="726">
        <v>57</v>
      </c>
      <c r="EK40" s="726">
        <v>0</v>
      </c>
      <c r="EL40" s="344">
        <f t="shared" si="383"/>
        <v>57</v>
      </c>
      <c r="EM40" s="726">
        <v>60</v>
      </c>
      <c r="EN40" s="726">
        <v>0</v>
      </c>
      <c r="EO40" s="344">
        <f t="shared" si="384"/>
        <v>60</v>
      </c>
      <c r="EP40" s="665">
        <f t="shared" si="385"/>
        <v>95</v>
      </c>
      <c r="EQ40" s="665">
        <v>0</v>
      </c>
      <c r="ER40" s="665">
        <f t="shared" si="386"/>
        <v>95</v>
      </c>
      <c r="ES40" s="665">
        <v>100</v>
      </c>
      <c r="ET40" s="665">
        <v>0</v>
      </c>
      <c r="EU40" s="665">
        <v>100</v>
      </c>
      <c r="EV40" s="727">
        <v>91</v>
      </c>
      <c r="EW40" s="727">
        <v>0</v>
      </c>
      <c r="EX40" s="727">
        <f t="shared" si="394"/>
        <v>91</v>
      </c>
      <c r="EY40" s="727">
        <v>70</v>
      </c>
      <c r="EZ40" s="727">
        <v>0</v>
      </c>
      <c r="FA40" s="727">
        <f t="shared" si="395"/>
        <v>70</v>
      </c>
      <c r="FB40" s="727">
        <v>62</v>
      </c>
      <c r="FC40" s="727">
        <v>0</v>
      </c>
      <c r="FD40" s="727">
        <f t="shared" si="396"/>
        <v>62</v>
      </c>
      <c r="FE40" s="727">
        <v>75</v>
      </c>
      <c r="FF40" s="727">
        <v>0</v>
      </c>
      <c r="FG40" s="727">
        <f t="shared" si="397"/>
        <v>75</v>
      </c>
      <c r="FH40" s="729">
        <f t="shared" si="359"/>
        <v>82.666666666666671</v>
      </c>
      <c r="FI40" s="729">
        <v>0</v>
      </c>
      <c r="FJ40" s="729">
        <f t="shared" si="331"/>
        <v>82.666666666666671</v>
      </c>
      <c r="FK40" s="344">
        <v>79</v>
      </c>
      <c r="FL40" s="344">
        <v>0</v>
      </c>
      <c r="FM40" s="344">
        <f t="shared" si="360"/>
        <v>79</v>
      </c>
      <c r="FN40" s="344">
        <v>64</v>
      </c>
      <c r="FO40" s="344">
        <v>0</v>
      </c>
      <c r="FP40" s="344">
        <f t="shared" si="361"/>
        <v>64</v>
      </c>
      <c r="FQ40" s="344">
        <v>61</v>
      </c>
      <c r="FR40" s="344">
        <v>0</v>
      </c>
      <c r="FS40" s="344">
        <f t="shared" si="362"/>
        <v>61</v>
      </c>
      <c r="FT40" s="344">
        <v>67</v>
      </c>
      <c r="FU40" s="344">
        <v>0</v>
      </c>
      <c r="FV40" s="344">
        <f t="shared" si="363"/>
        <v>67</v>
      </c>
      <c r="FW40" s="665">
        <f t="shared" si="364"/>
        <v>91.044776119402982</v>
      </c>
      <c r="FX40" s="665">
        <v>0</v>
      </c>
      <c r="FY40" s="665">
        <f t="shared" si="365"/>
        <v>91.044776119402982</v>
      </c>
      <c r="FZ40" s="727">
        <v>77</v>
      </c>
      <c r="GA40" s="727">
        <v>0</v>
      </c>
      <c r="GB40" s="727">
        <f t="shared" si="398"/>
        <v>77</v>
      </c>
      <c r="GC40" s="727">
        <v>65</v>
      </c>
      <c r="GD40" s="727">
        <v>0</v>
      </c>
      <c r="GE40" s="727">
        <f t="shared" si="399"/>
        <v>65</v>
      </c>
      <c r="GF40" s="727">
        <v>61</v>
      </c>
      <c r="GG40" s="727">
        <v>0</v>
      </c>
      <c r="GH40" s="727">
        <f t="shared" si="400"/>
        <v>61</v>
      </c>
      <c r="GI40" s="727">
        <v>69</v>
      </c>
      <c r="GJ40" s="727">
        <v>0</v>
      </c>
      <c r="GK40" s="727">
        <f t="shared" si="401"/>
        <v>69</v>
      </c>
      <c r="GL40" s="729">
        <f t="shared" si="366"/>
        <v>88.405797101449281</v>
      </c>
      <c r="GM40" s="729">
        <v>0</v>
      </c>
      <c r="GN40" s="729">
        <f t="shared" si="334"/>
        <v>88.405797101449281</v>
      </c>
      <c r="GO40" s="812"/>
      <c r="GP40" s="813"/>
      <c r="GQ40" s="813"/>
      <c r="GR40" s="813"/>
      <c r="GS40" s="813"/>
      <c r="GT40" s="813"/>
      <c r="GU40" s="813"/>
      <c r="GV40" s="813"/>
      <c r="GW40" s="813"/>
      <c r="GX40" s="813"/>
      <c r="GY40" s="813"/>
      <c r="GZ40" s="813"/>
      <c r="HA40" s="814"/>
      <c r="HB40" s="814"/>
      <c r="HC40" s="814"/>
    </row>
    <row r="41" spans="1:211" s="67" customFormat="1" ht="9.9499999999999993" hidden="1" customHeight="1" x14ac:dyDescent="0.2">
      <c r="A41" s="92" t="s">
        <v>296</v>
      </c>
      <c r="B41" s="1026">
        <f>2+1</f>
        <v>3</v>
      </c>
      <c r="C41" s="1026">
        <v>0</v>
      </c>
      <c r="D41" s="1024">
        <f t="shared" si="367"/>
        <v>3</v>
      </c>
      <c r="E41" s="1026">
        <f>1+1</f>
        <v>2</v>
      </c>
      <c r="F41" s="1026">
        <v>0</v>
      </c>
      <c r="G41" s="1024">
        <f t="shared" si="337"/>
        <v>2</v>
      </c>
      <c r="H41" s="1026">
        <v>0</v>
      </c>
      <c r="I41" s="1026">
        <v>0</v>
      </c>
      <c r="J41" s="1024">
        <f t="shared" si="338"/>
        <v>0</v>
      </c>
      <c r="K41" s="1026">
        <v>2</v>
      </c>
      <c r="L41" s="1026">
        <v>0</v>
      </c>
      <c r="M41" s="1024">
        <f t="shared" si="339"/>
        <v>2</v>
      </c>
      <c r="N41" s="1026">
        <v>1</v>
      </c>
      <c r="O41" s="1026">
        <v>0</v>
      </c>
      <c r="P41" s="1024">
        <f t="shared" si="340"/>
        <v>1</v>
      </c>
      <c r="Q41" s="1026">
        <v>0</v>
      </c>
      <c r="R41" s="1026">
        <v>0</v>
      </c>
      <c r="S41" s="1024">
        <f t="shared" si="341"/>
        <v>0</v>
      </c>
      <c r="T41" s="1025">
        <v>0</v>
      </c>
      <c r="U41" s="1025">
        <v>0</v>
      </c>
      <c r="V41" s="1025">
        <f t="shared" si="342"/>
        <v>0</v>
      </c>
      <c r="W41" s="1025">
        <v>0</v>
      </c>
      <c r="X41" s="1025">
        <v>0</v>
      </c>
      <c r="Y41" s="1025">
        <f t="shared" si="343"/>
        <v>0</v>
      </c>
      <c r="Z41" s="1025">
        <v>0</v>
      </c>
      <c r="AA41" s="1025">
        <v>0</v>
      </c>
      <c r="AB41" s="1025">
        <f t="shared" si="344"/>
        <v>0</v>
      </c>
      <c r="AC41" s="1024">
        <f t="shared" si="368"/>
        <v>0</v>
      </c>
      <c r="AD41" s="1024">
        <f t="shared" si="368"/>
        <v>0</v>
      </c>
      <c r="AE41" s="1025">
        <f t="shared" si="345"/>
        <v>0</v>
      </c>
      <c r="AF41" s="864" t="e">
        <f t="shared" si="101"/>
        <v>#DIV/0!</v>
      </c>
      <c r="AG41" s="864" t="e">
        <f t="shared" si="101"/>
        <v>#DIV/0!</v>
      </c>
      <c r="AH41" s="864" t="e">
        <f t="shared" si="101"/>
        <v>#DIV/0!</v>
      </c>
      <c r="AI41" s="864">
        <f t="shared" si="346"/>
        <v>0</v>
      </c>
      <c r="AJ41" s="864" t="e">
        <f t="shared" si="346"/>
        <v>#DIV/0!</v>
      </c>
      <c r="AK41" s="864">
        <f t="shared" si="346"/>
        <v>0</v>
      </c>
      <c r="AL41" s="864" t="e">
        <f t="shared" si="28"/>
        <v>#DIV/0!</v>
      </c>
      <c r="AM41" s="864" t="e">
        <f t="shared" si="28"/>
        <v>#DIV/0!</v>
      </c>
      <c r="AN41" s="864" t="e">
        <f t="shared" si="28"/>
        <v>#DIV/0!</v>
      </c>
      <c r="AO41" s="864">
        <f t="shared" si="29"/>
        <v>0</v>
      </c>
      <c r="AP41" s="864" t="e">
        <f t="shared" si="29"/>
        <v>#DIV/0!</v>
      </c>
      <c r="AQ41" s="864">
        <f t="shared" si="29"/>
        <v>0</v>
      </c>
      <c r="AR41" s="864" t="e">
        <f t="shared" si="15"/>
        <v>#DIV/0!</v>
      </c>
      <c r="AS41" s="864" t="e">
        <f t="shared" si="5"/>
        <v>#DIV/0!</v>
      </c>
      <c r="AT41" s="864" t="e">
        <f t="shared" si="5"/>
        <v>#DIV/0!</v>
      </c>
      <c r="AU41" s="864" t="e">
        <f t="shared" si="16"/>
        <v>#DIV/0!</v>
      </c>
      <c r="AV41" s="864" t="e">
        <f t="shared" si="16"/>
        <v>#DIV/0!</v>
      </c>
      <c r="AW41" s="864" t="e">
        <f t="shared" si="16"/>
        <v>#DIV/0!</v>
      </c>
      <c r="AX41" s="347">
        <f>1+1</f>
        <v>2</v>
      </c>
      <c r="AY41" s="347">
        <v>0</v>
      </c>
      <c r="AZ41" s="1025">
        <f t="shared" si="347"/>
        <v>2</v>
      </c>
      <c r="BA41" s="347">
        <f>0+1</f>
        <v>1</v>
      </c>
      <c r="BB41" s="347">
        <v>0</v>
      </c>
      <c r="BC41" s="1025">
        <f t="shared" si="348"/>
        <v>1</v>
      </c>
      <c r="BD41" s="1025">
        <v>0</v>
      </c>
      <c r="BE41" s="347">
        <v>0</v>
      </c>
      <c r="BF41" s="1025">
        <f t="shared" si="349"/>
        <v>0</v>
      </c>
      <c r="BG41" s="347">
        <v>3</v>
      </c>
      <c r="BH41" s="347">
        <v>0</v>
      </c>
      <c r="BI41" s="1025">
        <f t="shared" si="350"/>
        <v>3</v>
      </c>
      <c r="BJ41" s="347">
        <v>1</v>
      </c>
      <c r="BK41" s="347">
        <v>0</v>
      </c>
      <c r="BL41" s="1025">
        <f t="shared" si="351"/>
        <v>1</v>
      </c>
      <c r="BM41" s="1025">
        <v>0</v>
      </c>
      <c r="BN41" s="347">
        <v>0</v>
      </c>
      <c r="BO41" s="1025">
        <f t="shared" si="352"/>
        <v>0</v>
      </c>
      <c r="BP41" s="347">
        <v>1</v>
      </c>
      <c r="BQ41" s="347">
        <v>0</v>
      </c>
      <c r="BR41" s="1025">
        <f t="shared" si="353"/>
        <v>1</v>
      </c>
      <c r="BS41" s="347">
        <v>0</v>
      </c>
      <c r="BT41" s="347">
        <v>0</v>
      </c>
      <c r="BU41" s="1025">
        <f t="shared" si="354"/>
        <v>0</v>
      </c>
      <c r="BV41" s="1025">
        <v>0</v>
      </c>
      <c r="BW41" s="1025">
        <v>0</v>
      </c>
      <c r="BX41" s="1025">
        <f t="shared" si="355"/>
        <v>0</v>
      </c>
      <c r="BY41" s="1024">
        <f t="shared" si="369"/>
        <v>0</v>
      </c>
      <c r="BZ41" s="1024">
        <f t="shared" si="369"/>
        <v>0</v>
      </c>
      <c r="CA41" s="1025">
        <f t="shared" si="356"/>
        <v>0</v>
      </c>
      <c r="CB41" s="864" t="e">
        <f t="shared" si="107"/>
        <v>#DIV/0!</v>
      </c>
      <c r="CC41" s="864" t="e">
        <f t="shared" si="107"/>
        <v>#DIV/0!</v>
      </c>
      <c r="CD41" s="864" t="e">
        <f t="shared" si="107"/>
        <v>#DIV/0!</v>
      </c>
      <c r="CE41" s="864">
        <f t="shared" si="357"/>
        <v>0</v>
      </c>
      <c r="CF41" s="864" t="e">
        <f t="shared" si="138"/>
        <v>#DIV/0!</v>
      </c>
      <c r="CG41" s="864">
        <f t="shared" si="138"/>
        <v>0</v>
      </c>
      <c r="CH41" s="864" t="e">
        <f t="shared" si="33"/>
        <v>#DIV/0!</v>
      </c>
      <c r="CI41" s="864" t="e">
        <f t="shared" si="33"/>
        <v>#DIV/0!</v>
      </c>
      <c r="CJ41" s="864" t="e">
        <f t="shared" si="33"/>
        <v>#DIV/0!</v>
      </c>
      <c r="CK41" s="864">
        <f t="shared" si="34"/>
        <v>0</v>
      </c>
      <c r="CL41" s="864" t="e">
        <f t="shared" si="34"/>
        <v>#DIV/0!</v>
      </c>
      <c r="CM41" s="864">
        <f t="shared" si="34"/>
        <v>0</v>
      </c>
      <c r="CN41" s="864" t="e">
        <f t="shared" si="18"/>
        <v>#DIV/0!</v>
      </c>
      <c r="CO41" s="864" t="e">
        <f t="shared" si="12"/>
        <v>#DIV/0!</v>
      </c>
      <c r="CP41" s="864" t="e">
        <f t="shared" si="12"/>
        <v>#DIV/0!</v>
      </c>
      <c r="CQ41" s="864" t="e">
        <f t="shared" si="19"/>
        <v>#DIV/0!</v>
      </c>
      <c r="CR41" s="864" t="e">
        <f t="shared" si="13"/>
        <v>#DIV/0!</v>
      </c>
      <c r="CS41" s="864" t="e">
        <f t="shared" si="13"/>
        <v>#DIV/0!</v>
      </c>
      <c r="CT41" s="960">
        <v>1</v>
      </c>
      <c r="CU41" s="90">
        <v>0</v>
      </c>
      <c r="CV41" s="687">
        <f t="shared" si="370"/>
        <v>1</v>
      </c>
      <c r="CW41" s="353">
        <v>0</v>
      </c>
      <c r="CX41" s="90">
        <v>0</v>
      </c>
      <c r="CY41" s="687">
        <f t="shared" si="371"/>
        <v>0</v>
      </c>
      <c r="CZ41" s="364">
        <v>0</v>
      </c>
      <c r="DA41" s="90">
        <v>0</v>
      </c>
      <c r="DB41" s="687">
        <f t="shared" si="372"/>
        <v>0</v>
      </c>
      <c r="DC41" s="353">
        <v>3</v>
      </c>
      <c r="DD41" s="91">
        <v>0</v>
      </c>
      <c r="DE41" s="688">
        <f t="shared" si="373"/>
        <v>3</v>
      </c>
      <c r="DF41" s="364">
        <f t="shared" si="374"/>
        <v>0</v>
      </c>
      <c r="DG41" s="364">
        <v>0</v>
      </c>
      <c r="DH41" s="700">
        <f t="shared" si="324"/>
        <v>0</v>
      </c>
      <c r="DI41" s="364" t="e">
        <f t="shared" si="375"/>
        <v>#DIV/0!</v>
      </c>
      <c r="DJ41" s="364">
        <v>0</v>
      </c>
      <c r="DK41" s="701" t="e">
        <f t="shared" si="325"/>
        <v>#DIV/0!</v>
      </c>
      <c r="DL41" s="355">
        <v>10</v>
      </c>
      <c r="DM41" s="358">
        <v>0</v>
      </c>
      <c r="DN41" s="357">
        <f t="shared" si="376"/>
        <v>10</v>
      </c>
      <c r="DO41" s="355">
        <v>6</v>
      </c>
      <c r="DP41" s="358">
        <v>0</v>
      </c>
      <c r="DQ41" s="357">
        <f t="shared" si="377"/>
        <v>6</v>
      </c>
      <c r="DR41" s="355">
        <v>3</v>
      </c>
      <c r="DS41" s="358">
        <v>0</v>
      </c>
      <c r="DT41" s="357">
        <f t="shared" si="378"/>
        <v>3</v>
      </c>
      <c r="DU41" s="355">
        <v>7</v>
      </c>
      <c r="DV41" s="358">
        <v>0</v>
      </c>
      <c r="DW41" s="357">
        <f t="shared" si="379"/>
        <v>7</v>
      </c>
      <c r="DX41" s="359">
        <f t="shared" si="380"/>
        <v>42.857142857142854</v>
      </c>
      <c r="DY41" s="360">
        <v>0</v>
      </c>
      <c r="DZ41" s="361">
        <f t="shared" si="393"/>
        <v>42.857142857142854</v>
      </c>
      <c r="EA41" s="362">
        <f t="shared" si="358"/>
        <v>50</v>
      </c>
      <c r="EB41" s="360">
        <v>0</v>
      </c>
      <c r="EC41" s="363">
        <f t="shared" si="327"/>
        <v>50</v>
      </c>
      <c r="ED41" s="725">
        <v>6</v>
      </c>
      <c r="EE41" s="726">
        <v>0</v>
      </c>
      <c r="EF41" s="344">
        <f t="shared" si="381"/>
        <v>6</v>
      </c>
      <c r="EG41" s="726">
        <v>2</v>
      </c>
      <c r="EH41" s="726">
        <v>0</v>
      </c>
      <c r="EI41" s="344">
        <f t="shared" si="382"/>
        <v>2</v>
      </c>
      <c r="EJ41" s="726">
        <v>2</v>
      </c>
      <c r="EK41" s="726">
        <v>0</v>
      </c>
      <c r="EL41" s="344">
        <f t="shared" si="383"/>
        <v>2</v>
      </c>
      <c r="EM41" s="726">
        <v>12</v>
      </c>
      <c r="EN41" s="726">
        <v>0</v>
      </c>
      <c r="EO41" s="344">
        <f t="shared" si="384"/>
        <v>12</v>
      </c>
      <c r="EP41" s="665">
        <f t="shared" si="385"/>
        <v>16.666666666666664</v>
      </c>
      <c r="EQ41" s="665">
        <v>0</v>
      </c>
      <c r="ER41" s="665">
        <f t="shared" si="386"/>
        <v>16.666666666666664</v>
      </c>
      <c r="ES41" s="665">
        <v>100</v>
      </c>
      <c r="ET41" s="665">
        <v>0</v>
      </c>
      <c r="EU41" s="665">
        <v>100</v>
      </c>
      <c r="EV41" s="727">
        <v>5</v>
      </c>
      <c r="EW41" s="727">
        <v>0</v>
      </c>
      <c r="EX41" s="727">
        <f t="shared" si="394"/>
        <v>5</v>
      </c>
      <c r="EY41" s="727">
        <v>2</v>
      </c>
      <c r="EZ41" s="727">
        <v>0</v>
      </c>
      <c r="FA41" s="727">
        <f t="shared" si="395"/>
        <v>2</v>
      </c>
      <c r="FB41" s="727">
        <v>2</v>
      </c>
      <c r="FC41" s="727">
        <v>0</v>
      </c>
      <c r="FD41" s="727">
        <f t="shared" si="396"/>
        <v>2</v>
      </c>
      <c r="FE41" s="727">
        <v>12</v>
      </c>
      <c r="FF41" s="727">
        <v>0</v>
      </c>
      <c r="FG41" s="727">
        <f t="shared" si="397"/>
        <v>12</v>
      </c>
      <c r="FH41" s="729">
        <f t="shared" si="359"/>
        <v>16.666666666666664</v>
      </c>
      <c r="FI41" s="729">
        <v>0</v>
      </c>
      <c r="FJ41" s="729">
        <f t="shared" si="331"/>
        <v>16.666666666666664</v>
      </c>
      <c r="FK41" s="344">
        <v>6</v>
      </c>
      <c r="FL41" s="344">
        <v>0</v>
      </c>
      <c r="FM41" s="344">
        <f t="shared" si="360"/>
        <v>6</v>
      </c>
      <c r="FN41" s="344">
        <v>2</v>
      </c>
      <c r="FO41" s="344">
        <v>0</v>
      </c>
      <c r="FP41" s="344">
        <f t="shared" si="361"/>
        <v>2</v>
      </c>
      <c r="FQ41" s="344">
        <v>2</v>
      </c>
      <c r="FR41" s="344">
        <v>0</v>
      </c>
      <c r="FS41" s="344">
        <f t="shared" si="362"/>
        <v>2</v>
      </c>
      <c r="FT41" s="344">
        <v>13</v>
      </c>
      <c r="FU41" s="344">
        <v>0</v>
      </c>
      <c r="FV41" s="344">
        <f t="shared" si="363"/>
        <v>13</v>
      </c>
      <c r="FW41" s="665">
        <f t="shared" si="364"/>
        <v>15.384615384615385</v>
      </c>
      <c r="FX41" s="665">
        <v>0</v>
      </c>
      <c r="FY41" s="665">
        <f t="shared" si="365"/>
        <v>15.384615384615385</v>
      </c>
      <c r="FZ41" s="727">
        <v>4</v>
      </c>
      <c r="GA41" s="727">
        <v>0</v>
      </c>
      <c r="GB41" s="727">
        <f t="shared" si="398"/>
        <v>4</v>
      </c>
      <c r="GC41" s="727">
        <v>3</v>
      </c>
      <c r="GD41" s="727">
        <v>0</v>
      </c>
      <c r="GE41" s="727">
        <f t="shared" si="399"/>
        <v>3</v>
      </c>
      <c r="GF41" s="727">
        <v>3</v>
      </c>
      <c r="GG41" s="727">
        <v>0</v>
      </c>
      <c r="GH41" s="727">
        <f t="shared" si="400"/>
        <v>3</v>
      </c>
      <c r="GI41" s="727">
        <v>6</v>
      </c>
      <c r="GJ41" s="727">
        <v>0</v>
      </c>
      <c r="GK41" s="727">
        <f t="shared" si="401"/>
        <v>6</v>
      </c>
      <c r="GL41" s="729">
        <f t="shared" si="366"/>
        <v>50</v>
      </c>
      <c r="GM41" s="729">
        <v>0</v>
      </c>
      <c r="GN41" s="729">
        <f t="shared" si="334"/>
        <v>50</v>
      </c>
      <c r="GO41" s="727">
        <v>6</v>
      </c>
      <c r="GP41" s="810">
        <v>0</v>
      </c>
      <c r="GQ41" s="810">
        <f t="shared" ref="GQ41:GQ46" si="402">SUM(GO41:GP41)</f>
        <v>6</v>
      </c>
      <c r="GR41" s="810">
        <v>5</v>
      </c>
      <c r="GS41" s="810">
        <v>0</v>
      </c>
      <c r="GT41" s="810">
        <f t="shared" ref="GT41:GT46" si="403">SUM(GR41:GS41)</f>
        <v>5</v>
      </c>
      <c r="GU41" s="810">
        <v>4</v>
      </c>
      <c r="GV41" s="810">
        <v>0</v>
      </c>
      <c r="GW41" s="810">
        <f t="shared" ref="GW41:GW46" si="404">SUM(GU41:GV41)</f>
        <v>4</v>
      </c>
      <c r="GX41" s="810">
        <v>8</v>
      </c>
      <c r="GY41" s="810">
        <v>0</v>
      </c>
      <c r="GZ41" s="810">
        <f t="shared" ref="GZ41:GZ46" si="405">SUM(GX41:GY41)</f>
        <v>8</v>
      </c>
      <c r="HA41" s="811">
        <f t="shared" ref="HA41:HA46" si="406">GU41/GX41*100</f>
        <v>50</v>
      </c>
      <c r="HB41" s="811">
        <v>0</v>
      </c>
      <c r="HC41" s="811">
        <f t="shared" ref="HC41:HC51" si="407">GW41/GZ41*100</f>
        <v>50</v>
      </c>
    </row>
    <row r="42" spans="1:211" s="67" customFormat="1" ht="9.9499999999999993" hidden="1" customHeight="1" x14ac:dyDescent="0.2">
      <c r="A42" s="92" t="s">
        <v>295</v>
      </c>
      <c r="B42" s="1026">
        <f>0+10</f>
        <v>10</v>
      </c>
      <c r="C42" s="1026">
        <v>0</v>
      </c>
      <c r="D42" s="1024">
        <f t="shared" si="367"/>
        <v>10</v>
      </c>
      <c r="E42" s="1026">
        <f>0+7</f>
        <v>7</v>
      </c>
      <c r="F42" s="1026">
        <v>0</v>
      </c>
      <c r="G42" s="1024">
        <f t="shared" si="337"/>
        <v>7</v>
      </c>
      <c r="H42" s="1026">
        <v>0</v>
      </c>
      <c r="I42" s="1026">
        <v>0</v>
      </c>
      <c r="J42" s="1024">
        <f t="shared" si="338"/>
        <v>0</v>
      </c>
      <c r="K42" s="1026">
        <v>0</v>
      </c>
      <c r="L42" s="1026">
        <v>0</v>
      </c>
      <c r="M42" s="1024">
        <f t="shared" si="339"/>
        <v>0</v>
      </c>
      <c r="N42" s="1026">
        <v>0</v>
      </c>
      <c r="O42" s="1026">
        <v>0</v>
      </c>
      <c r="P42" s="1024">
        <f t="shared" si="340"/>
        <v>0</v>
      </c>
      <c r="Q42" s="1026">
        <v>0</v>
      </c>
      <c r="R42" s="1026">
        <v>0</v>
      </c>
      <c r="S42" s="1024">
        <f t="shared" si="341"/>
        <v>0</v>
      </c>
      <c r="T42" s="1025">
        <v>0</v>
      </c>
      <c r="U42" s="1025">
        <v>0</v>
      </c>
      <c r="V42" s="1025">
        <f t="shared" si="342"/>
        <v>0</v>
      </c>
      <c r="W42" s="347">
        <v>0</v>
      </c>
      <c r="X42" s="347">
        <v>0</v>
      </c>
      <c r="Y42" s="1025">
        <f t="shared" si="343"/>
        <v>0</v>
      </c>
      <c r="Z42" s="1025">
        <v>0</v>
      </c>
      <c r="AA42" s="1025">
        <v>0</v>
      </c>
      <c r="AB42" s="1025">
        <f t="shared" si="344"/>
        <v>0</v>
      </c>
      <c r="AC42" s="1024">
        <f t="shared" si="368"/>
        <v>0</v>
      </c>
      <c r="AD42" s="1024">
        <f t="shared" si="368"/>
        <v>0</v>
      </c>
      <c r="AE42" s="1025">
        <f t="shared" si="345"/>
        <v>0</v>
      </c>
      <c r="AF42" s="864" t="e">
        <f t="shared" si="101"/>
        <v>#DIV/0!</v>
      </c>
      <c r="AG42" s="864" t="e">
        <f t="shared" si="101"/>
        <v>#DIV/0!</v>
      </c>
      <c r="AH42" s="864" t="e">
        <f t="shared" si="101"/>
        <v>#DIV/0!</v>
      </c>
      <c r="AI42" s="864">
        <f t="shared" si="346"/>
        <v>0</v>
      </c>
      <c r="AJ42" s="864" t="e">
        <f t="shared" si="346"/>
        <v>#DIV/0!</v>
      </c>
      <c r="AK42" s="864">
        <f t="shared" si="346"/>
        <v>0</v>
      </c>
      <c r="AL42" s="864" t="e">
        <f t="shared" si="28"/>
        <v>#DIV/0!</v>
      </c>
      <c r="AM42" s="864" t="e">
        <f t="shared" si="28"/>
        <v>#DIV/0!</v>
      </c>
      <c r="AN42" s="864" t="e">
        <f t="shared" si="28"/>
        <v>#DIV/0!</v>
      </c>
      <c r="AO42" s="864" t="e">
        <f t="shared" si="29"/>
        <v>#DIV/0!</v>
      </c>
      <c r="AP42" s="864" t="e">
        <f t="shared" si="29"/>
        <v>#DIV/0!</v>
      </c>
      <c r="AQ42" s="864" t="e">
        <f t="shared" si="29"/>
        <v>#DIV/0!</v>
      </c>
      <c r="AR42" s="864" t="e">
        <f t="shared" si="15"/>
        <v>#DIV/0!</v>
      </c>
      <c r="AS42" s="864" t="e">
        <f t="shared" si="5"/>
        <v>#DIV/0!</v>
      </c>
      <c r="AT42" s="864" t="e">
        <f t="shared" si="5"/>
        <v>#DIV/0!</v>
      </c>
      <c r="AU42" s="864" t="e">
        <f t="shared" si="16"/>
        <v>#DIV/0!</v>
      </c>
      <c r="AV42" s="864" t="e">
        <f t="shared" si="16"/>
        <v>#DIV/0!</v>
      </c>
      <c r="AW42" s="864" t="e">
        <f t="shared" si="16"/>
        <v>#DIV/0!</v>
      </c>
      <c r="AX42" s="347">
        <f>0+7</f>
        <v>7</v>
      </c>
      <c r="AY42" s="347">
        <v>0</v>
      </c>
      <c r="AZ42" s="1025">
        <f t="shared" si="347"/>
        <v>7</v>
      </c>
      <c r="BA42" s="347">
        <f>0+5</f>
        <v>5</v>
      </c>
      <c r="BB42" s="347">
        <v>0</v>
      </c>
      <c r="BC42" s="1025">
        <f t="shared" si="348"/>
        <v>5</v>
      </c>
      <c r="BD42" s="1025">
        <v>0</v>
      </c>
      <c r="BE42" s="347">
        <v>0</v>
      </c>
      <c r="BF42" s="1025">
        <f t="shared" si="349"/>
        <v>0</v>
      </c>
      <c r="BG42" s="347">
        <f>0+2</f>
        <v>2</v>
      </c>
      <c r="BH42" s="347">
        <v>0</v>
      </c>
      <c r="BI42" s="1025">
        <f t="shared" si="350"/>
        <v>2</v>
      </c>
      <c r="BJ42" s="347">
        <f>0+2</f>
        <v>2</v>
      </c>
      <c r="BK42" s="347">
        <v>0</v>
      </c>
      <c r="BL42" s="1025">
        <f t="shared" si="351"/>
        <v>2</v>
      </c>
      <c r="BM42" s="1025">
        <v>0</v>
      </c>
      <c r="BN42" s="347">
        <v>0</v>
      </c>
      <c r="BO42" s="1025">
        <f t="shared" si="352"/>
        <v>0</v>
      </c>
      <c r="BP42" s="347">
        <v>0</v>
      </c>
      <c r="BQ42" s="347">
        <v>0</v>
      </c>
      <c r="BR42" s="1025">
        <f t="shared" si="353"/>
        <v>0</v>
      </c>
      <c r="BS42" s="347">
        <v>0</v>
      </c>
      <c r="BT42" s="347">
        <v>0</v>
      </c>
      <c r="BU42" s="1025">
        <f t="shared" si="354"/>
        <v>0</v>
      </c>
      <c r="BV42" s="1025">
        <v>0</v>
      </c>
      <c r="BW42" s="1025">
        <v>0</v>
      </c>
      <c r="BX42" s="1025">
        <f t="shared" si="355"/>
        <v>0</v>
      </c>
      <c r="BY42" s="1024">
        <f t="shared" si="369"/>
        <v>0</v>
      </c>
      <c r="BZ42" s="1024">
        <f t="shared" si="369"/>
        <v>0</v>
      </c>
      <c r="CA42" s="1025">
        <f t="shared" si="356"/>
        <v>0</v>
      </c>
      <c r="CB42" s="864" t="e">
        <f t="shared" si="107"/>
        <v>#DIV/0!</v>
      </c>
      <c r="CC42" s="864" t="e">
        <f t="shared" si="107"/>
        <v>#DIV/0!</v>
      </c>
      <c r="CD42" s="864" t="e">
        <f t="shared" si="107"/>
        <v>#DIV/0!</v>
      </c>
      <c r="CE42" s="864">
        <f t="shared" si="357"/>
        <v>0</v>
      </c>
      <c r="CF42" s="864" t="e">
        <f t="shared" si="138"/>
        <v>#DIV/0!</v>
      </c>
      <c r="CG42" s="864">
        <f t="shared" si="138"/>
        <v>0</v>
      </c>
      <c r="CH42" s="864" t="e">
        <f t="shared" si="33"/>
        <v>#DIV/0!</v>
      </c>
      <c r="CI42" s="864" t="e">
        <f t="shared" si="33"/>
        <v>#DIV/0!</v>
      </c>
      <c r="CJ42" s="864" t="e">
        <f t="shared" si="33"/>
        <v>#DIV/0!</v>
      </c>
      <c r="CK42" s="864">
        <f t="shared" si="34"/>
        <v>0</v>
      </c>
      <c r="CL42" s="864" t="e">
        <f t="shared" si="34"/>
        <v>#DIV/0!</v>
      </c>
      <c r="CM42" s="864">
        <f t="shared" si="34"/>
        <v>0</v>
      </c>
      <c r="CN42" s="864" t="e">
        <f t="shared" si="18"/>
        <v>#DIV/0!</v>
      </c>
      <c r="CO42" s="864" t="e">
        <f t="shared" si="12"/>
        <v>#DIV/0!</v>
      </c>
      <c r="CP42" s="864" t="e">
        <f t="shared" si="12"/>
        <v>#DIV/0!</v>
      </c>
      <c r="CQ42" s="864" t="e">
        <f t="shared" si="19"/>
        <v>#DIV/0!</v>
      </c>
      <c r="CR42" s="864" t="e">
        <f t="shared" si="13"/>
        <v>#DIV/0!</v>
      </c>
      <c r="CS42" s="864" t="e">
        <f t="shared" si="13"/>
        <v>#DIV/0!</v>
      </c>
      <c r="CT42" s="960">
        <v>6</v>
      </c>
      <c r="CU42" s="90">
        <v>0</v>
      </c>
      <c r="CV42" s="687">
        <f t="shared" si="370"/>
        <v>6</v>
      </c>
      <c r="CW42" s="353">
        <v>2</v>
      </c>
      <c r="CX42" s="90">
        <v>0</v>
      </c>
      <c r="CY42" s="687">
        <f t="shared" si="371"/>
        <v>2</v>
      </c>
      <c r="CZ42" s="354">
        <v>2</v>
      </c>
      <c r="DA42" s="90">
        <v>0</v>
      </c>
      <c r="DB42" s="687">
        <f t="shared" si="372"/>
        <v>2</v>
      </c>
      <c r="DC42" s="353">
        <v>4</v>
      </c>
      <c r="DD42" s="91">
        <v>0</v>
      </c>
      <c r="DE42" s="688">
        <f t="shared" si="373"/>
        <v>4</v>
      </c>
      <c r="DF42" s="364">
        <v>0</v>
      </c>
      <c r="DG42" s="364">
        <v>0</v>
      </c>
      <c r="DH42" s="700">
        <v>0</v>
      </c>
      <c r="DI42" s="364">
        <v>0</v>
      </c>
      <c r="DJ42" s="364">
        <v>0</v>
      </c>
      <c r="DK42" s="701">
        <v>0</v>
      </c>
      <c r="DL42" s="355">
        <v>3</v>
      </c>
      <c r="DM42" s="358">
        <v>0</v>
      </c>
      <c r="DN42" s="357">
        <f t="shared" si="376"/>
        <v>3</v>
      </c>
      <c r="DO42" s="355">
        <v>3</v>
      </c>
      <c r="DP42" s="358">
        <v>0</v>
      </c>
      <c r="DQ42" s="357">
        <f t="shared" si="377"/>
        <v>3</v>
      </c>
      <c r="DR42" s="355">
        <v>3</v>
      </c>
      <c r="DS42" s="358">
        <v>0</v>
      </c>
      <c r="DT42" s="357">
        <f t="shared" si="378"/>
        <v>3</v>
      </c>
      <c r="DU42" s="355">
        <v>5</v>
      </c>
      <c r="DV42" s="358">
        <v>0</v>
      </c>
      <c r="DW42" s="357">
        <f t="shared" si="379"/>
        <v>5</v>
      </c>
      <c r="DX42" s="359">
        <f t="shared" si="380"/>
        <v>60</v>
      </c>
      <c r="DY42" s="360">
        <v>0</v>
      </c>
      <c r="DZ42" s="361">
        <f t="shared" si="393"/>
        <v>60</v>
      </c>
      <c r="EA42" s="362">
        <f t="shared" si="358"/>
        <v>100</v>
      </c>
      <c r="EB42" s="360">
        <v>0</v>
      </c>
      <c r="EC42" s="363">
        <f t="shared" si="327"/>
        <v>100</v>
      </c>
      <c r="ED42" s="725"/>
      <c r="EE42" s="726"/>
      <c r="EF42" s="344"/>
      <c r="EG42" s="726"/>
      <c r="EH42" s="726"/>
      <c r="EI42" s="344"/>
      <c r="EJ42" s="726"/>
      <c r="EK42" s="726"/>
      <c r="EL42" s="344"/>
      <c r="EM42" s="726"/>
      <c r="EN42" s="726"/>
      <c r="EO42" s="344"/>
      <c r="EP42" s="665"/>
      <c r="EQ42" s="665"/>
      <c r="ER42" s="665"/>
      <c r="ES42" s="665"/>
      <c r="ET42" s="665"/>
      <c r="EU42" s="665"/>
      <c r="EV42" s="727"/>
      <c r="EW42" s="727"/>
      <c r="EX42" s="727"/>
      <c r="EY42" s="727"/>
      <c r="EZ42" s="727"/>
      <c r="FA42" s="727"/>
      <c r="FB42" s="727"/>
      <c r="FC42" s="727"/>
      <c r="FD42" s="727"/>
      <c r="FE42" s="727"/>
      <c r="FF42" s="727"/>
      <c r="FG42" s="727"/>
      <c r="FH42" s="729"/>
      <c r="FI42" s="729"/>
      <c r="FJ42" s="729"/>
      <c r="FK42" s="344"/>
      <c r="FL42" s="344"/>
      <c r="FM42" s="344"/>
      <c r="FN42" s="344"/>
      <c r="FO42" s="344"/>
      <c r="FP42" s="344"/>
      <c r="FQ42" s="344"/>
      <c r="FR42" s="344"/>
      <c r="FS42" s="344"/>
      <c r="FT42" s="344"/>
      <c r="FU42" s="344"/>
      <c r="FV42" s="344"/>
      <c r="FW42" s="665"/>
      <c r="FX42" s="665"/>
      <c r="FY42" s="665"/>
      <c r="FZ42" s="727"/>
      <c r="GA42" s="727"/>
      <c r="GB42" s="727"/>
      <c r="GC42" s="727"/>
      <c r="GD42" s="727"/>
      <c r="GE42" s="727"/>
      <c r="GF42" s="727"/>
      <c r="GG42" s="727"/>
      <c r="GH42" s="727"/>
      <c r="GI42" s="727"/>
      <c r="GJ42" s="727"/>
      <c r="GK42" s="727"/>
      <c r="GL42" s="729"/>
      <c r="GM42" s="729"/>
      <c r="GN42" s="729"/>
      <c r="GO42" s="727"/>
      <c r="GP42" s="810"/>
      <c r="GQ42" s="810"/>
      <c r="GR42" s="810"/>
      <c r="GS42" s="810"/>
      <c r="GT42" s="810"/>
      <c r="GU42" s="810"/>
      <c r="GV42" s="810"/>
      <c r="GW42" s="810"/>
      <c r="GX42" s="810"/>
      <c r="GY42" s="810"/>
      <c r="GZ42" s="810"/>
      <c r="HA42" s="811"/>
      <c r="HB42" s="811"/>
      <c r="HC42" s="811"/>
    </row>
    <row r="43" spans="1:211" s="67" customFormat="1" ht="9.9499999999999993" hidden="1" customHeight="1" x14ac:dyDescent="0.2">
      <c r="A43" s="90" t="s">
        <v>102</v>
      </c>
      <c r="B43" s="1026">
        <f>6+2</f>
        <v>8</v>
      </c>
      <c r="C43" s="1026">
        <v>0</v>
      </c>
      <c r="D43" s="1024">
        <f t="shared" si="367"/>
        <v>8</v>
      </c>
      <c r="E43" s="1026">
        <f>2+1</f>
        <v>3</v>
      </c>
      <c r="F43" s="1026">
        <v>0</v>
      </c>
      <c r="G43" s="1024">
        <f t="shared" si="337"/>
        <v>3</v>
      </c>
      <c r="H43" s="1026">
        <v>0</v>
      </c>
      <c r="I43" s="1026">
        <v>0</v>
      </c>
      <c r="J43" s="1024">
        <f t="shared" si="338"/>
        <v>0</v>
      </c>
      <c r="K43" s="1026">
        <f>3+1</f>
        <v>4</v>
      </c>
      <c r="L43" s="1026">
        <v>0</v>
      </c>
      <c r="M43" s="1024">
        <f t="shared" si="339"/>
        <v>4</v>
      </c>
      <c r="N43" s="1026">
        <f>1+1</f>
        <v>2</v>
      </c>
      <c r="O43" s="1026">
        <v>0</v>
      </c>
      <c r="P43" s="1024">
        <f t="shared" si="340"/>
        <v>2</v>
      </c>
      <c r="Q43" s="1026">
        <v>0</v>
      </c>
      <c r="R43" s="1026">
        <v>0</v>
      </c>
      <c r="S43" s="1024">
        <f t="shared" si="341"/>
        <v>0</v>
      </c>
      <c r="T43" s="1025">
        <v>0</v>
      </c>
      <c r="U43" s="1025">
        <v>0</v>
      </c>
      <c r="V43" s="1025">
        <f t="shared" si="342"/>
        <v>0</v>
      </c>
      <c r="W43" s="1025">
        <v>0</v>
      </c>
      <c r="X43" s="1025">
        <v>0</v>
      </c>
      <c r="Y43" s="1025">
        <f t="shared" si="343"/>
        <v>0</v>
      </c>
      <c r="Z43" s="1025">
        <v>0</v>
      </c>
      <c r="AA43" s="1025">
        <v>0</v>
      </c>
      <c r="AB43" s="1025">
        <f t="shared" si="344"/>
        <v>0</v>
      </c>
      <c r="AC43" s="1024">
        <f t="shared" si="368"/>
        <v>0</v>
      </c>
      <c r="AD43" s="1024">
        <f t="shared" si="368"/>
        <v>0</v>
      </c>
      <c r="AE43" s="1025">
        <f t="shared" si="345"/>
        <v>0</v>
      </c>
      <c r="AF43" s="864" t="e">
        <f t="shared" si="101"/>
        <v>#DIV/0!</v>
      </c>
      <c r="AG43" s="864" t="e">
        <f t="shared" si="101"/>
        <v>#DIV/0!</v>
      </c>
      <c r="AH43" s="864" t="e">
        <f t="shared" si="101"/>
        <v>#DIV/0!</v>
      </c>
      <c r="AI43" s="864">
        <f t="shared" si="346"/>
        <v>0</v>
      </c>
      <c r="AJ43" s="864" t="e">
        <f t="shared" si="346"/>
        <v>#DIV/0!</v>
      </c>
      <c r="AK43" s="864">
        <f t="shared" si="346"/>
        <v>0</v>
      </c>
      <c r="AL43" s="864" t="e">
        <f t="shared" si="28"/>
        <v>#DIV/0!</v>
      </c>
      <c r="AM43" s="864" t="e">
        <f t="shared" si="28"/>
        <v>#DIV/0!</v>
      </c>
      <c r="AN43" s="864" t="e">
        <f t="shared" si="28"/>
        <v>#DIV/0!</v>
      </c>
      <c r="AO43" s="864">
        <f t="shared" si="29"/>
        <v>0</v>
      </c>
      <c r="AP43" s="864" t="e">
        <f t="shared" si="29"/>
        <v>#DIV/0!</v>
      </c>
      <c r="AQ43" s="864">
        <f t="shared" si="29"/>
        <v>0</v>
      </c>
      <c r="AR43" s="864" t="e">
        <f t="shared" si="15"/>
        <v>#DIV/0!</v>
      </c>
      <c r="AS43" s="864" t="e">
        <f t="shared" si="5"/>
        <v>#DIV/0!</v>
      </c>
      <c r="AT43" s="864" t="e">
        <f t="shared" si="5"/>
        <v>#DIV/0!</v>
      </c>
      <c r="AU43" s="864" t="e">
        <f t="shared" si="16"/>
        <v>#DIV/0!</v>
      </c>
      <c r="AV43" s="864" t="e">
        <f t="shared" si="16"/>
        <v>#DIV/0!</v>
      </c>
      <c r="AW43" s="864" t="e">
        <f t="shared" si="16"/>
        <v>#DIV/0!</v>
      </c>
      <c r="AX43" s="347">
        <v>2</v>
      </c>
      <c r="AY43" s="347">
        <v>0</v>
      </c>
      <c r="AZ43" s="1025">
        <f t="shared" si="347"/>
        <v>2</v>
      </c>
      <c r="BA43" s="347">
        <v>1</v>
      </c>
      <c r="BB43" s="347">
        <v>0</v>
      </c>
      <c r="BC43" s="1025">
        <f t="shared" si="348"/>
        <v>1</v>
      </c>
      <c r="BD43" s="1025">
        <v>0</v>
      </c>
      <c r="BE43" s="347">
        <v>0</v>
      </c>
      <c r="BF43" s="1025">
        <f t="shared" si="349"/>
        <v>0</v>
      </c>
      <c r="BG43" s="347">
        <v>4</v>
      </c>
      <c r="BH43" s="347">
        <v>0</v>
      </c>
      <c r="BI43" s="1025">
        <f t="shared" si="350"/>
        <v>4</v>
      </c>
      <c r="BJ43" s="347">
        <v>4</v>
      </c>
      <c r="BK43" s="347">
        <v>0</v>
      </c>
      <c r="BL43" s="1025">
        <f t="shared" si="351"/>
        <v>4</v>
      </c>
      <c r="BM43" s="1025">
        <v>0</v>
      </c>
      <c r="BN43" s="347">
        <v>0</v>
      </c>
      <c r="BO43" s="1025">
        <f t="shared" si="352"/>
        <v>0</v>
      </c>
      <c r="BP43" s="347">
        <v>1</v>
      </c>
      <c r="BQ43" s="347">
        <v>0</v>
      </c>
      <c r="BR43" s="1025">
        <f t="shared" si="353"/>
        <v>1</v>
      </c>
      <c r="BS43" s="347">
        <v>1</v>
      </c>
      <c r="BT43" s="347">
        <v>0</v>
      </c>
      <c r="BU43" s="1025">
        <f t="shared" si="354"/>
        <v>1</v>
      </c>
      <c r="BV43" s="1025">
        <v>0</v>
      </c>
      <c r="BW43" s="1025">
        <v>0</v>
      </c>
      <c r="BX43" s="1025">
        <f t="shared" si="355"/>
        <v>0</v>
      </c>
      <c r="BY43" s="1024">
        <f t="shared" si="369"/>
        <v>0</v>
      </c>
      <c r="BZ43" s="1024">
        <f t="shared" si="369"/>
        <v>0</v>
      </c>
      <c r="CA43" s="1025">
        <f t="shared" si="356"/>
        <v>0</v>
      </c>
      <c r="CB43" s="864" t="e">
        <f t="shared" si="107"/>
        <v>#DIV/0!</v>
      </c>
      <c r="CC43" s="864" t="e">
        <f t="shared" si="107"/>
        <v>#DIV/0!</v>
      </c>
      <c r="CD43" s="864" t="e">
        <f t="shared" si="107"/>
        <v>#DIV/0!</v>
      </c>
      <c r="CE43" s="864">
        <f t="shared" si="357"/>
        <v>0</v>
      </c>
      <c r="CF43" s="864" t="e">
        <f t="shared" si="138"/>
        <v>#DIV/0!</v>
      </c>
      <c r="CG43" s="864">
        <f t="shared" si="138"/>
        <v>0</v>
      </c>
      <c r="CH43" s="864" t="e">
        <f t="shared" si="33"/>
        <v>#DIV/0!</v>
      </c>
      <c r="CI43" s="864" t="e">
        <f t="shared" si="33"/>
        <v>#DIV/0!</v>
      </c>
      <c r="CJ43" s="864" t="e">
        <f t="shared" si="33"/>
        <v>#DIV/0!</v>
      </c>
      <c r="CK43" s="864">
        <f t="shared" si="34"/>
        <v>0</v>
      </c>
      <c r="CL43" s="864" t="e">
        <f t="shared" si="34"/>
        <v>#DIV/0!</v>
      </c>
      <c r="CM43" s="864">
        <f t="shared" si="34"/>
        <v>0</v>
      </c>
      <c r="CN43" s="864" t="e">
        <f t="shared" si="18"/>
        <v>#DIV/0!</v>
      </c>
      <c r="CO43" s="864" t="e">
        <f t="shared" si="12"/>
        <v>#DIV/0!</v>
      </c>
      <c r="CP43" s="864" t="e">
        <f t="shared" si="12"/>
        <v>#DIV/0!</v>
      </c>
      <c r="CQ43" s="864">
        <f t="shared" si="19"/>
        <v>0</v>
      </c>
      <c r="CR43" s="864" t="e">
        <f t="shared" si="13"/>
        <v>#DIV/0!</v>
      </c>
      <c r="CS43" s="864">
        <f t="shared" si="13"/>
        <v>0</v>
      </c>
      <c r="CT43" s="960">
        <v>2</v>
      </c>
      <c r="CU43" s="90">
        <v>0</v>
      </c>
      <c r="CV43" s="687">
        <f t="shared" si="370"/>
        <v>2</v>
      </c>
      <c r="CW43" s="353">
        <v>1</v>
      </c>
      <c r="CX43" s="90">
        <v>0</v>
      </c>
      <c r="CY43" s="687">
        <f t="shared" si="371"/>
        <v>1</v>
      </c>
      <c r="CZ43" s="354">
        <v>0</v>
      </c>
      <c r="DA43" s="90">
        <v>0</v>
      </c>
      <c r="DB43" s="687">
        <f t="shared" si="372"/>
        <v>0</v>
      </c>
      <c r="DC43" s="353">
        <v>7</v>
      </c>
      <c r="DD43" s="91">
        <v>0</v>
      </c>
      <c r="DE43" s="688">
        <f t="shared" si="373"/>
        <v>7</v>
      </c>
      <c r="DF43" s="364">
        <f t="shared" si="374"/>
        <v>0</v>
      </c>
      <c r="DG43" s="364">
        <v>0</v>
      </c>
      <c r="DH43" s="700">
        <f t="shared" si="324"/>
        <v>0</v>
      </c>
      <c r="DI43" s="364">
        <f t="shared" si="375"/>
        <v>0</v>
      </c>
      <c r="DJ43" s="364">
        <v>0</v>
      </c>
      <c r="DK43" s="701">
        <f t="shared" si="325"/>
        <v>0</v>
      </c>
      <c r="DL43" s="355">
        <v>3</v>
      </c>
      <c r="DM43" s="358">
        <v>0</v>
      </c>
      <c r="DN43" s="357">
        <f t="shared" si="376"/>
        <v>3</v>
      </c>
      <c r="DO43" s="355">
        <v>3</v>
      </c>
      <c r="DP43" s="358">
        <v>0</v>
      </c>
      <c r="DQ43" s="357">
        <f t="shared" si="377"/>
        <v>3</v>
      </c>
      <c r="DR43" s="355">
        <v>3</v>
      </c>
      <c r="DS43" s="358">
        <v>0</v>
      </c>
      <c r="DT43" s="357">
        <f t="shared" si="378"/>
        <v>3</v>
      </c>
      <c r="DU43" s="355">
        <v>6</v>
      </c>
      <c r="DV43" s="358">
        <v>0</v>
      </c>
      <c r="DW43" s="357">
        <f t="shared" si="379"/>
        <v>6</v>
      </c>
      <c r="DX43" s="359">
        <f t="shared" si="380"/>
        <v>50</v>
      </c>
      <c r="DY43" s="360">
        <v>0</v>
      </c>
      <c r="DZ43" s="361">
        <f t="shared" si="393"/>
        <v>50</v>
      </c>
      <c r="EA43" s="362">
        <f t="shared" si="358"/>
        <v>100</v>
      </c>
      <c r="EB43" s="360">
        <v>0</v>
      </c>
      <c r="EC43" s="363">
        <f t="shared" si="327"/>
        <v>100</v>
      </c>
      <c r="ED43" s="725">
        <v>2</v>
      </c>
      <c r="EE43" s="726">
        <v>0</v>
      </c>
      <c r="EF43" s="344">
        <f t="shared" si="381"/>
        <v>2</v>
      </c>
      <c r="EG43" s="726">
        <v>2</v>
      </c>
      <c r="EH43" s="726">
        <v>0</v>
      </c>
      <c r="EI43" s="344">
        <f t="shared" si="382"/>
        <v>2</v>
      </c>
      <c r="EJ43" s="726">
        <v>1</v>
      </c>
      <c r="EK43" s="726">
        <v>0</v>
      </c>
      <c r="EL43" s="344">
        <f t="shared" si="383"/>
        <v>1</v>
      </c>
      <c r="EM43" s="726">
        <v>4</v>
      </c>
      <c r="EN43" s="726">
        <v>0</v>
      </c>
      <c r="EO43" s="344">
        <f t="shared" si="384"/>
        <v>4</v>
      </c>
      <c r="EP43" s="665">
        <f t="shared" si="385"/>
        <v>25</v>
      </c>
      <c r="EQ43" s="665">
        <v>0</v>
      </c>
      <c r="ER43" s="665">
        <f t="shared" si="386"/>
        <v>25</v>
      </c>
      <c r="ES43" s="665">
        <v>100</v>
      </c>
      <c r="ET43" s="665">
        <v>0</v>
      </c>
      <c r="EU43" s="665">
        <v>100</v>
      </c>
      <c r="EV43" s="727">
        <v>8</v>
      </c>
      <c r="EW43" s="727">
        <v>0</v>
      </c>
      <c r="EX43" s="727">
        <f t="shared" si="394"/>
        <v>8</v>
      </c>
      <c r="EY43" s="727">
        <v>5</v>
      </c>
      <c r="EZ43" s="727">
        <v>0</v>
      </c>
      <c r="FA43" s="727">
        <f t="shared" si="395"/>
        <v>5</v>
      </c>
      <c r="FB43" s="727">
        <v>4</v>
      </c>
      <c r="FC43" s="727">
        <v>0</v>
      </c>
      <c r="FD43" s="727">
        <f t="shared" si="396"/>
        <v>4</v>
      </c>
      <c r="FE43" s="727">
        <v>12</v>
      </c>
      <c r="FF43" s="727">
        <v>0</v>
      </c>
      <c r="FG43" s="727">
        <f t="shared" si="397"/>
        <v>12</v>
      </c>
      <c r="FH43" s="729">
        <f t="shared" si="359"/>
        <v>33.333333333333329</v>
      </c>
      <c r="FI43" s="729">
        <v>0</v>
      </c>
      <c r="FJ43" s="729">
        <f t="shared" si="331"/>
        <v>33.333333333333329</v>
      </c>
      <c r="FK43" s="344">
        <v>3</v>
      </c>
      <c r="FL43" s="344">
        <v>0</v>
      </c>
      <c r="FM43" s="344">
        <f t="shared" si="360"/>
        <v>3</v>
      </c>
      <c r="FN43" s="344">
        <v>3</v>
      </c>
      <c r="FO43" s="344">
        <v>0</v>
      </c>
      <c r="FP43" s="344">
        <f t="shared" si="361"/>
        <v>3</v>
      </c>
      <c r="FQ43" s="344">
        <v>3</v>
      </c>
      <c r="FR43" s="344">
        <v>0</v>
      </c>
      <c r="FS43" s="344">
        <f t="shared" si="362"/>
        <v>3</v>
      </c>
      <c r="FT43" s="344">
        <v>8</v>
      </c>
      <c r="FU43" s="344">
        <v>0</v>
      </c>
      <c r="FV43" s="344">
        <f t="shared" si="363"/>
        <v>8</v>
      </c>
      <c r="FW43" s="665">
        <f t="shared" si="364"/>
        <v>37.5</v>
      </c>
      <c r="FX43" s="665">
        <v>0</v>
      </c>
      <c r="FY43" s="665">
        <f t="shared" si="365"/>
        <v>37.5</v>
      </c>
      <c r="FZ43" s="727">
        <v>6</v>
      </c>
      <c r="GA43" s="727">
        <v>0</v>
      </c>
      <c r="GB43" s="727">
        <f t="shared" si="398"/>
        <v>6</v>
      </c>
      <c r="GC43" s="727">
        <v>5</v>
      </c>
      <c r="GD43" s="727">
        <v>0</v>
      </c>
      <c r="GE43" s="727">
        <f t="shared" si="399"/>
        <v>5</v>
      </c>
      <c r="GF43" s="727">
        <v>4</v>
      </c>
      <c r="GG43" s="727">
        <v>0</v>
      </c>
      <c r="GH43" s="727">
        <f t="shared" si="400"/>
        <v>4</v>
      </c>
      <c r="GI43" s="727">
        <v>8</v>
      </c>
      <c r="GJ43" s="727">
        <v>0</v>
      </c>
      <c r="GK43" s="727">
        <f t="shared" si="401"/>
        <v>8</v>
      </c>
      <c r="GL43" s="729">
        <f t="shared" si="366"/>
        <v>50</v>
      </c>
      <c r="GM43" s="729">
        <v>0</v>
      </c>
      <c r="GN43" s="729">
        <f t="shared" si="334"/>
        <v>50</v>
      </c>
      <c r="GO43" s="727">
        <v>13</v>
      </c>
      <c r="GP43" s="810">
        <v>0</v>
      </c>
      <c r="GQ43" s="810">
        <f t="shared" si="402"/>
        <v>13</v>
      </c>
      <c r="GR43" s="810">
        <v>8</v>
      </c>
      <c r="GS43" s="810">
        <v>0</v>
      </c>
      <c r="GT43" s="810">
        <f t="shared" si="403"/>
        <v>8</v>
      </c>
      <c r="GU43" s="810">
        <v>8</v>
      </c>
      <c r="GV43" s="810">
        <v>0</v>
      </c>
      <c r="GW43" s="810">
        <f t="shared" si="404"/>
        <v>8</v>
      </c>
      <c r="GX43" s="810">
        <v>13</v>
      </c>
      <c r="GY43" s="810">
        <v>0</v>
      </c>
      <c r="GZ43" s="810">
        <f t="shared" si="405"/>
        <v>13</v>
      </c>
      <c r="HA43" s="811">
        <f t="shared" si="406"/>
        <v>61.53846153846154</v>
      </c>
      <c r="HB43" s="811">
        <v>0</v>
      </c>
      <c r="HC43" s="811">
        <f t="shared" si="407"/>
        <v>61.53846153846154</v>
      </c>
    </row>
    <row r="44" spans="1:211" s="67" customFormat="1" ht="9.9499999999999993" hidden="1" customHeight="1" x14ac:dyDescent="0.2">
      <c r="A44" s="90" t="s">
        <v>355</v>
      </c>
      <c r="B44" s="1026">
        <f>19+12</f>
        <v>31</v>
      </c>
      <c r="C44" s="1026">
        <v>0</v>
      </c>
      <c r="D44" s="1024">
        <f t="shared" si="367"/>
        <v>31</v>
      </c>
      <c r="E44" s="1026">
        <f>11+11</f>
        <v>22</v>
      </c>
      <c r="F44" s="1026">
        <v>0</v>
      </c>
      <c r="G44" s="1024">
        <f t="shared" si="337"/>
        <v>22</v>
      </c>
      <c r="H44" s="1026">
        <v>0</v>
      </c>
      <c r="I44" s="1026">
        <v>0</v>
      </c>
      <c r="J44" s="1024">
        <f t="shared" si="338"/>
        <v>0</v>
      </c>
      <c r="K44" s="1026">
        <f>13+2</f>
        <v>15</v>
      </c>
      <c r="L44" s="1026">
        <v>0</v>
      </c>
      <c r="M44" s="1024">
        <f t="shared" si="339"/>
        <v>15</v>
      </c>
      <c r="N44" s="1026">
        <f>12+1</f>
        <v>13</v>
      </c>
      <c r="O44" s="1026">
        <v>0</v>
      </c>
      <c r="P44" s="1024">
        <f t="shared" si="340"/>
        <v>13</v>
      </c>
      <c r="Q44" s="1026">
        <v>0</v>
      </c>
      <c r="R44" s="1026">
        <v>0</v>
      </c>
      <c r="S44" s="1024">
        <f t="shared" si="341"/>
        <v>0</v>
      </c>
      <c r="T44" s="1025">
        <f>0+1</f>
        <v>1</v>
      </c>
      <c r="U44" s="1025">
        <v>0</v>
      </c>
      <c r="V44" s="1025">
        <f t="shared" si="342"/>
        <v>1</v>
      </c>
      <c r="W44" s="347">
        <f>0+1</f>
        <v>1</v>
      </c>
      <c r="X44" s="347">
        <v>0</v>
      </c>
      <c r="Y44" s="1025">
        <f t="shared" si="343"/>
        <v>1</v>
      </c>
      <c r="Z44" s="1025">
        <v>0</v>
      </c>
      <c r="AA44" s="1025">
        <v>0</v>
      </c>
      <c r="AB44" s="1025">
        <f t="shared" si="344"/>
        <v>0</v>
      </c>
      <c r="AC44" s="1024">
        <f t="shared" si="368"/>
        <v>0</v>
      </c>
      <c r="AD44" s="1024">
        <f t="shared" si="368"/>
        <v>0</v>
      </c>
      <c r="AE44" s="1025">
        <f t="shared" si="345"/>
        <v>0</v>
      </c>
      <c r="AF44" s="864" t="e">
        <f t="shared" si="101"/>
        <v>#DIV/0!</v>
      </c>
      <c r="AG44" s="864" t="e">
        <f t="shared" si="101"/>
        <v>#DIV/0!</v>
      </c>
      <c r="AH44" s="864" t="e">
        <f t="shared" si="101"/>
        <v>#DIV/0!</v>
      </c>
      <c r="AI44" s="864">
        <f t="shared" si="346"/>
        <v>0</v>
      </c>
      <c r="AJ44" s="864" t="e">
        <f t="shared" si="346"/>
        <v>#DIV/0!</v>
      </c>
      <c r="AK44" s="864">
        <f t="shared" si="346"/>
        <v>0</v>
      </c>
      <c r="AL44" s="864" t="e">
        <f t="shared" si="28"/>
        <v>#DIV/0!</v>
      </c>
      <c r="AM44" s="864" t="e">
        <f t="shared" si="28"/>
        <v>#DIV/0!</v>
      </c>
      <c r="AN44" s="864" t="e">
        <f t="shared" si="28"/>
        <v>#DIV/0!</v>
      </c>
      <c r="AO44" s="864">
        <f t="shared" si="29"/>
        <v>0</v>
      </c>
      <c r="AP44" s="864" t="e">
        <f t="shared" si="29"/>
        <v>#DIV/0!</v>
      </c>
      <c r="AQ44" s="864">
        <f t="shared" si="29"/>
        <v>0</v>
      </c>
      <c r="AR44" s="864" t="e">
        <f t="shared" si="15"/>
        <v>#DIV/0!</v>
      </c>
      <c r="AS44" s="864" t="e">
        <f t="shared" si="5"/>
        <v>#DIV/0!</v>
      </c>
      <c r="AT44" s="864" t="e">
        <f t="shared" si="5"/>
        <v>#DIV/0!</v>
      </c>
      <c r="AU44" s="864">
        <f t="shared" si="16"/>
        <v>0</v>
      </c>
      <c r="AV44" s="864" t="e">
        <f t="shared" si="16"/>
        <v>#DIV/0!</v>
      </c>
      <c r="AW44" s="864">
        <f t="shared" si="16"/>
        <v>0</v>
      </c>
      <c r="AX44" s="347">
        <f>10+16</f>
        <v>26</v>
      </c>
      <c r="AY44" s="347">
        <v>0</v>
      </c>
      <c r="AZ44" s="1025">
        <f t="shared" si="347"/>
        <v>26</v>
      </c>
      <c r="BA44" s="347">
        <f>12+6</f>
        <v>18</v>
      </c>
      <c r="BB44" s="347">
        <v>0</v>
      </c>
      <c r="BC44" s="1025">
        <f t="shared" si="348"/>
        <v>18</v>
      </c>
      <c r="BD44" s="1025">
        <v>0</v>
      </c>
      <c r="BE44" s="347">
        <v>0</v>
      </c>
      <c r="BF44" s="1025">
        <f t="shared" si="349"/>
        <v>0</v>
      </c>
      <c r="BG44" s="347">
        <f>16+5</f>
        <v>21</v>
      </c>
      <c r="BH44" s="347">
        <v>0</v>
      </c>
      <c r="BI44" s="1025">
        <f t="shared" si="350"/>
        <v>21</v>
      </c>
      <c r="BJ44" s="347">
        <f>19+5</f>
        <v>24</v>
      </c>
      <c r="BK44" s="347">
        <v>0</v>
      </c>
      <c r="BL44" s="1025">
        <f t="shared" si="351"/>
        <v>24</v>
      </c>
      <c r="BM44" s="1025">
        <v>0</v>
      </c>
      <c r="BN44" s="347">
        <v>0</v>
      </c>
      <c r="BO44" s="1025">
        <f t="shared" si="352"/>
        <v>0</v>
      </c>
      <c r="BP44" s="347">
        <f>3+1</f>
        <v>4</v>
      </c>
      <c r="BQ44" s="347">
        <v>0</v>
      </c>
      <c r="BR44" s="1025">
        <f t="shared" si="353"/>
        <v>4</v>
      </c>
      <c r="BS44" s="347">
        <f>1+1</f>
        <v>2</v>
      </c>
      <c r="BT44" s="347">
        <v>0</v>
      </c>
      <c r="BU44" s="1025">
        <f t="shared" si="354"/>
        <v>2</v>
      </c>
      <c r="BV44" s="1025">
        <v>0</v>
      </c>
      <c r="BW44" s="1025">
        <v>0</v>
      </c>
      <c r="BX44" s="1025">
        <f t="shared" si="355"/>
        <v>0</v>
      </c>
      <c r="BY44" s="1024">
        <f t="shared" si="369"/>
        <v>0</v>
      </c>
      <c r="BZ44" s="1024">
        <f t="shared" si="369"/>
        <v>0</v>
      </c>
      <c r="CA44" s="1025">
        <f t="shared" si="356"/>
        <v>0</v>
      </c>
      <c r="CB44" s="864" t="e">
        <f t="shared" si="107"/>
        <v>#DIV/0!</v>
      </c>
      <c r="CC44" s="864" t="e">
        <f t="shared" si="107"/>
        <v>#DIV/0!</v>
      </c>
      <c r="CD44" s="864" t="e">
        <f t="shared" si="107"/>
        <v>#DIV/0!</v>
      </c>
      <c r="CE44" s="864">
        <f t="shared" si="357"/>
        <v>0</v>
      </c>
      <c r="CF44" s="864" t="e">
        <f t="shared" si="138"/>
        <v>#DIV/0!</v>
      </c>
      <c r="CG44" s="864">
        <f t="shared" si="138"/>
        <v>0</v>
      </c>
      <c r="CH44" s="864" t="e">
        <f t="shared" si="33"/>
        <v>#DIV/0!</v>
      </c>
      <c r="CI44" s="864" t="e">
        <f t="shared" si="33"/>
        <v>#DIV/0!</v>
      </c>
      <c r="CJ44" s="864" t="e">
        <f t="shared" si="33"/>
        <v>#DIV/0!</v>
      </c>
      <c r="CK44" s="864">
        <f t="shared" si="34"/>
        <v>0</v>
      </c>
      <c r="CL44" s="864" t="e">
        <f t="shared" si="34"/>
        <v>#DIV/0!</v>
      </c>
      <c r="CM44" s="864">
        <f t="shared" si="34"/>
        <v>0</v>
      </c>
      <c r="CN44" s="864" t="e">
        <f t="shared" si="18"/>
        <v>#DIV/0!</v>
      </c>
      <c r="CO44" s="864" t="e">
        <f t="shared" si="12"/>
        <v>#DIV/0!</v>
      </c>
      <c r="CP44" s="864" t="e">
        <f t="shared" si="12"/>
        <v>#DIV/0!</v>
      </c>
      <c r="CQ44" s="864">
        <f t="shared" si="19"/>
        <v>0</v>
      </c>
      <c r="CR44" s="864" t="e">
        <f t="shared" si="13"/>
        <v>#DIV/0!</v>
      </c>
      <c r="CS44" s="864">
        <f t="shared" si="13"/>
        <v>0</v>
      </c>
      <c r="CT44" s="960">
        <v>10</v>
      </c>
      <c r="CU44" s="90">
        <v>0</v>
      </c>
      <c r="CV44" s="687">
        <f t="shared" si="370"/>
        <v>10</v>
      </c>
      <c r="CW44" s="353">
        <v>12</v>
      </c>
      <c r="CX44" s="90">
        <v>0</v>
      </c>
      <c r="CY44" s="687">
        <f t="shared" si="371"/>
        <v>12</v>
      </c>
      <c r="CZ44" s="354">
        <v>12</v>
      </c>
      <c r="DA44" s="90">
        <v>0</v>
      </c>
      <c r="DB44" s="687">
        <f t="shared" si="372"/>
        <v>12</v>
      </c>
      <c r="DC44" s="353">
        <v>27</v>
      </c>
      <c r="DD44" s="91">
        <v>0</v>
      </c>
      <c r="DE44" s="688">
        <f t="shared" si="373"/>
        <v>27</v>
      </c>
      <c r="DF44" s="364">
        <f t="shared" si="374"/>
        <v>44.444444444444443</v>
      </c>
      <c r="DG44" s="364">
        <v>0</v>
      </c>
      <c r="DH44" s="700">
        <f t="shared" si="324"/>
        <v>44.444444444444443</v>
      </c>
      <c r="DI44" s="364">
        <f t="shared" si="375"/>
        <v>100</v>
      </c>
      <c r="DJ44" s="364">
        <v>0</v>
      </c>
      <c r="DK44" s="701">
        <f t="shared" si="325"/>
        <v>100</v>
      </c>
      <c r="DL44" s="355">
        <v>22</v>
      </c>
      <c r="DM44" s="358">
        <v>0</v>
      </c>
      <c r="DN44" s="357">
        <f t="shared" si="376"/>
        <v>22</v>
      </c>
      <c r="DO44" s="355">
        <v>17</v>
      </c>
      <c r="DP44" s="358">
        <v>0</v>
      </c>
      <c r="DQ44" s="357">
        <f t="shared" si="377"/>
        <v>17</v>
      </c>
      <c r="DR44" s="355">
        <v>13</v>
      </c>
      <c r="DS44" s="358">
        <v>0</v>
      </c>
      <c r="DT44" s="357">
        <f t="shared" si="378"/>
        <v>13</v>
      </c>
      <c r="DU44" s="355">
        <v>34</v>
      </c>
      <c r="DV44" s="358">
        <v>0</v>
      </c>
      <c r="DW44" s="357">
        <f t="shared" si="379"/>
        <v>34</v>
      </c>
      <c r="DX44" s="359">
        <f t="shared" si="380"/>
        <v>38.235294117647058</v>
      </c>
      <c r="DY44" s="360">
        <v>0</v>
      </c>
      <c r="DZ44" s="361">
        <f t="shared" si="393"/>
        <v>38.235294117647058</v>
      </c>
      <c r="EA44" s="362">
        <f t="shared" si="358"/>
        <v>76.470588235294116</v>
      </c>
      <c r="EB44" s="360">
        <v>0</v>
      </c>
      <c r="EC44" s="363">
        <f t="shared" si="327"/>
        <v>76.470588235294116</v>
      </c>
      <c r="ED44" s="725">
        <v>24</v>
      </c>
      <c r="EE44" s="726">
        <v>0</v>
      </c>
      <c r="EF44" s="344">
        <f t="shared" si="381"/>
        <v>24</v>
      </c>
      <c r="EG44" s="726">
        <v>13</v>
      </c>
      <c r="EH44" s="726">
        <v>0</v>
      </c>
      <c r="EI44" s="344">
        <f t="shared" si="382"/>
        <v>13</v>
      </c>
      <c r="EJ44" s="726">
        <v>12</v>
      </c>
      <c r="EK44" s="726">
        <v>0</v>
      </c>
      <c r="EL44" s="344">
        <f t="shared" si="383"/>
        <v>12</v>
      </c>
      <c r="EM44" s="726">
        <v>28</v>
      </c>
      <c r="EN44" s="726">
        <v>0</v>
      </c>
      <c r="EO44" s="344">
        <f t="shared" si="384"/>
        <v>28</v>
      </c>
      <c r="EP44" s="665">
        <f t="shared" si="385"/>
        <v>42.857142857142854</v>
      </c>
      <c r="EQ44" s="665">
        <v>0</v>
      </c>
      <c r="ER44" s="665">
        <f t="shared" si="386"/>
        <v>42.857142857142854</v>
      </c>
      <c r="ES44" s="665">
        <v>100</v>
      </c>
      <c r="ET44" s="665">
        <v>0</v>
      </c>
      <c r="EU44" s="665">
        <v>100</v>
      </c>
      <c r="EV44" s="727">
        <v>28</v>
      </c>
      <c r="EW44" s="727">
        <v>0</v>
      </c>
      <c r="EX44" s="727">
        <f t="shared" si="394"/>
        <v>28</v>
      </c>
      <c r="EY44" s="727">
        <v>17</v>
      </c>
      <c r="EZ44" s="727">
        <v>0</v>
      </c>
      <c r="FA44" s="727">
        <f t="shared" si="395"/>
        <v>17</v>
      </c>
      <c r="FB44" s="727">
        <v>16</v>
      </c>
      <c r="FC44" s="727">
        <v>0</v>
      </c>
      <c r="FD44" s="727">
        <f t="shared" si="396"/>
        <v>16</v>
      </c>
      <c r="FE44" s="727">
        <v>36</v>
      </c>
      <c r="FF44" s="727">
        <v>0</v>
      </c>
      <c r="FG44" s="727">
        <f t="shared" si="397"/>
        <v>36</v>
      </c>
      <c r="FH44" s="729">
        <f t="shared" si="359"/>
        <v>44.444444444444443</v>
      </c>
      <c r="FI44" s="729">
        <v>0</v>
      </c>
      <c r="FJ44" s="729">
        <f t="shared" si="331"/>
        <v>44.444444444444443</v>
      </c>
      <c r="FK44" s="344">
        <v>27</v>
      </c>
      <c r="FL44" s="344">
        <v>0</v>
      </c>
      <c r="FM44" s="344">
        <f t="shared" si="360"/>
        <v>27</v>
      </c>
      <c r="FN44" s="344">
        <v>15</v>
      </c>
      <c r="FO44" s="344">
        <v>0</v>
      </c>
      <c r="FP44" s="344">
        <f t="shared" si="361"/>
        <v>15</v>
      </c>
      <c r="FQ44" s="344">
        <v>14</v>
      </c>
      <c r="FR44" s="344">
        <v>0</v>
      </c>
      <c r="FS44" s="344">
        <f t="shared" si="362"/>
        <v>14</v>
      </c>
      <c r="FT44" s="344">
        <v>28</v>
      </c>
      <c r="FU44" s="344">
        <v>0</v>
      </c>
      <c r="FV44" s="344">
        <f t="shared" si="363"/>
        <v>28</v>
      </c>
      <c r="FW44" s="665">
        <f t="shared" si="364"/>
        <v>50</v>
      </c>
      <c r="FX44" s="665">
        <v>0</v>
      </c>
      <c r="FY44" s="665">
        <f t="shared" si="365"/>
        <v>50</v>
      </c>
      <c r="FZ44" s="727">
        <v>24</v>
      </c>
      <c r="GA44" s="727">
        <v>0</v>
      </c>
      <c r="GB44" s="727">
        <f t="shared" si="398"/>
        <v>24</v>
      </c>
      <c r="GC44" s="727">
        <v>8</v>
      </c>
      <c r="GD44" s="727">
        <v>0</v>
      </c>
      <c r="GE44" s="727">
        <f t="shared" si="399"/>
        <v>8</v>
      </c>
      <c r="GF44" s="727">
        <v>7</v>
      </c>
      <c r="GG44" s="727">
        <v>0</v>
      </c>
      <c r="GH44" s="727">
        <f t="shared" si="400"/>
        <v>7</v>
      </c>
      <c r="GI44" s="727">
        <v>16</v>
      </c>
      <c r="GJ44" s="727">
        <v>0</v>
      </c>
      <c r="GK44" s="727">
        <f t="shared" si="401"/>
        <v>16</v>
      </c>
      <c r="GL44" s="729">
        <f t="shared" si="366"/>
        <v>43.75</v>
      </c>
      <c r="GM44" s="729">
        <v>0</v>
      </c>
      <c r="GN44" s="729">
        <f t="shared" si="334"/>
        <v>43.75</v>
      </c>
      <c r="GO44" s="727">
        <v>23</v>
      </c>
      <c r="GP44" s="810">
        <v>0</v>
      </c>
      <c r="GQ44" s="810">
        <f t="shared" si="402"/>
        <v>23</v>
      </c>
      <c r="GR44" s="810">
        <v>14</v>
      </c>
      <c r="GS44" s="810">
        <v>0</v>
      </c>
      <c r="GT44" s="810">
        <f t="shared" si="403"/>
        <v>14</v>
      </c>
      <c r="GU44" s="810">
        <v>14</v>
      </c>
      <c r="GV44" s="810">
        <v>0</v>
      </c>
      <c r="GW44" s="810">
        <f t="shared" si="404"/>
        <v>14</v>
      </c>
      <c r="GX44" s="810">
        <v>26</v>
      </c>
      <c r="GY44" s="810">
        <v>0</v>
      </c>
      <c r="GZ44" s="810">
        <f t="shared" si="405"/>
        <v>26</v>
      </c>
      <c r="HA44" s="811">
        <f t="shared" si="406"/>
        <v>53.846153846153847</v>
      </c>
      <c r="HB44" s="811">
        <v>0</v>
      </c>
      <c r="HC44" s="811">
        <f t="shared" si="407"/>
        <v>53.846153846153847</v>
      </c>
    </row>
    <row r="45" spans="1:211" s="67" customFormat="1" ht="9.9499999999999993" hidden="1" customHeight="1" x14ac:dyDescent="0.2">
      <c r="A45" s="1035" t="s">
        <v>356</v>
      </c>
      <c r="B45" s="1026">
        <f>0+26</f>
        <v>26</v>
      </c>
      <c r="C45" s="1026">
        <v>0</v>
      </c>
      <c r="D45" s="1024">
        <f t="shared" si="367"/>
        <v>26</v>
      </c>
      <c r="E45" s="1026">
        <f>0+19</f>
        <v>19</v>
      </c>
      <c r="F45" s="1026">
        <v>0</v>
      </c>
      <c r="G45" s="1024">
        <f t="shared" si="337"/>
        <v>19</v>
      </c>
      <c r="H45" s="1026">
        <v>0</v>
      </c>
      <c r="I45" s="1026">
        <v>0</v>
      </c>
      <c r="J45" s="1024">
        <v>0</v>
      </c>
      <c r="K45" s="1026">
        <f>1+4</f>
        <v>5</v>
      </c>
      <c r="L45" s="1026">
        <v>0</v>
      </c>
      <c r="M45" s="1024">
        <f t="shared" si="339"/>
        <v>5</v>
      </c>
      <c r="N45" s="1026">
        <f>1+1</f>
        <v>2</v>
      </c>
      <c r="O45" s="1026">
        <v>0</v>
      </c>
      <c r="P45" s="1024">
        <f t="shared" si="340"/>
        <v>2</v>
      </c>
      <c r="Q45" s="1026">
        <v>0</v>
      </c>
      <c r="R45" s="1026">
        <v>0</v>
      </c>
      <c r="S45" s="1024">
        <f t="shared" si="341"/>
        <v>0</v>
      </c>
      <c r="T45" s="1025">
        <f>0+3</f>
        <v>3</v>
      </c>
      <c r="U45" s="1025">
        <v>0</v>
      </c>
      <c r="V45" s="1025">
        <f>T45+U450</f>
        <v>3</v>
      </c>
      <c r="W45" s="1025">
        <f>0+2</f>
        <v>2</v>
      </c>
      <c r="X45" s="1025">
        <v>0</v>
      </c>
      <c r="Y45" s="1025">
        <f t="shared" si="343"/>
        <v>2</v>
      </c>
      <c r="Z45" s="1025">
        <v>0</v>
      </c>
      <c r="AA45" s="1025">
        <v>0</v>
      </c>
      <c r="AB45" s="1025">
        <f t="shared" si="344"/>
        <v>0</v>
      </c>
      <c r="AC45" s="1024">
        <f t="shared" si="368"/>
        <v>0</v>
      </c>
      <c r="AD45" s="1024">
        <f t="shared" si="368"/>
        <v>0</v>
      </c>
      <c r="AE45" s="1025">
        <f t="shared" si="345"/>
        <v>0</v>
      </c>
      <c r="AF45" s="864" t="e">
        <f t="shared" si="101"/>
        <v>#DIV/0!</v>
      </c>
      <c r="AG45" s="864" t="e">
        <f t="shared" si="101"/>
        <v>#DIV/0!</v>
      </c>
      <c r="AH45" s="864" t="e">
        <f t="shared" si="101"/>
        <v>#DIV/0!</v>
      </c>
      <c r="AI45" s="864">
        <f t="shared" si="346"/>
        <v>0</v>
      </c>
      <c r="AJ45" s="864" t="e">
        <f t="shared" si="346"/>
        <v>#DIV/0!</v>
      </c>
      <c r="AK45" s="864">
        <f t="shared" si="346"/>
        <v>0</v>
      </c>
      <c r="AL45" s="864" t="e">
        <f t="shared" si="28"/>
        <v>#DIV/0!</v>
      </c>
      <c r="AM45" s="864" t="e">
        <f t="shared" si="28"/>
        <v>#DIV/0!</v>
      </c>
      <c r="AN45" s="864" t="e">
        <f t="shared" si="28"/>
        <v>#DIV/0!</v>
      </c>
      <c r="AO45" s="864">
        <f t="shared" si="29"/>
        <v>0</v>
      </c>
      <c r="AP45" s="864" t="e">
        <f t="shared" si="29"/>
        <v>#DIV/0!</v>
      </c>
      <c r="AQ45" s="864">
        <f t="shared" si="29"/>
        <v>0</v>
      </c>
      <c r="AR45" s="864" t="e">
        <f t="shared" si="15"/>
        <v>#DIV/0!</v>
      </c>
      <c r="AS45" s="864" t="e">
        <f t="shared" si="5"/>
        <v>#DIV/0!</v>
      </c>
      <c r="AT45" s="864" t="e">
        <f t="shared" si="5"/>
        <v>#DIV/0!</v>
      </c>
      <c r="AU45" s="864">
        <f t="shared" si="16"/>
        <v>0</v>
      </c>
      <c r="AV45" s="864" t="e">
        <f t="shared" si="16"/>
        <v>#DIV/0!</v>
      </c>
      <c r="AW45" s="864">
        <f t="shared" si="16"/>
        <v>0</v>
      </c>
      <c r="AX45" s="1036">
        <v>0</v>
      </c>
      <c r="AY45" s="1036">
        <v>0</v>
      </c>
      <c r="AZ45" s="1034">
        <f t="shared" si="347"/>
        <v>0</v>
      </c>
      <c r="BA45" s="1036">
        <v>0</v>
      </c>
      <c r="BB45" s="1036">
        <v>0</v>
      </c>
      <c r="BC45" s="1034">
        <f t="shared" si="348"/>
        <v>0</v>
      </c>
      <c r="BD45" s="1025">
        <v>0</v>
      </c>
      <c r="BE45" s="347">
        <v>0</v>
      </c>
      <c r="BF45" s="1025">
        <f t="shared" si="349"/>
        <v>0</v>
      </c>
      <c r="BG45" s="347">
        <v>0</v>
      </c>
      <c r="BH45" s="347">
        <v>0</v>
      </c>
      <c r="BI45" s="1025">
        <f t="shared" si="350"/>
        <v>0</v>
      </c>
      <c r="BJ45" s="347">
        <v>0</v>
      </c>
      <c r="BK45" s="347">
        <v>0</v>
      </c>
      <c r="BL45" s="1025">
        <f t="shared" si="351"/>
        <v>0</v>
      </c>
      <c r="BM45" s="1025">
        <v>0</v>
      </c>
      <c r="BN45" s="347">
        <v>0</v>
      </c>
      <c r="BO45" s="1025">
        <v>0</v>
      </c>
      <c r="BP45" s="347">
        <v>0</v>
      </c>
      <c r="BQ45" s="347">
        <v>0</v>
      </c>
      <c r="BR45" s="1025">
        <f t="shared" si="353"/>
        <v>0</v>
      </c>
      <c r="BS45" s="347">
        <v>0</v>
      </c>
      <c r="BT45" s="347">
        <v>0</v>
      </c>
      <c r="BU45" s="1025">
        <f t="shared" si="354"/>
        <v>0</v>
      </c>
      <c r="BV45" s="1025">
        <v>0</v>
      </c>
      <c r="BW45" s="1025">
        <v>0</v>
      </c>
      <c r="BX45" s="1025">
        <v>0</v>
      </c>
      <c r="BY45" s="1024">
        <f t="shared" si="369"/>
        <v>0</v>
      </c>
      <c r="BZ45" s="1024">
        <f t="shared" si="369"/>
        <v>0</v>
      </c>
      <c r="CA45" s="1025">
        <f t="shared" si="356"/>
        <v>0</v>
      </c>
      <c r="CB45" s="864" t="e">
        <f t="shared" si="107"/>
        <v>#DIV/0!</v>
      </c>
      <c r="CC45" s="864" t="e">
        <f t="shared" si="107"/>
        <v>#DIV/0!</v>
      </c>
      <c r="CD45" s="864" t="e">
        <f t="shared" si="107"/>
        <v>#DIV/0!</v>
      </c>
      <c r="CE45" s="864" t="e">
        <f t="shared" si="357"/>
        <v>#DIV/0!</v>
      </c>
      <c r="CF45" s="864" t="e">
        <f t="shared" si="138"/>
        <v>#DIV/0!</v>
      </c>
      <c r="CG45" s="864" t="e">
        <f t="shared" si="138"/>
        <v>#DIV/0!</v>
      </c>
      <c r="CH45" s="864" t="e">
        <f t="shared" si="33"/>
        <v>#DIV/0!</v>
      </c>
      <c r="CI45" s="864" t="e">
        <f t="shared" si="33"/>
        <v>#DIV/0!</v>
      </c>
      <c r="CJ45" s="864" t="e">
        <f t="shared" si="33"/>
        <v>#DIV/0!</v>
      </c>
      <c r="CK45" s="864" t="e">
        <f t="shared" si="34"/>
        <v>#DIV/0!</v>
      </c>
      <c r="CL45" s="864" t="e">
        <f t="shared" si="34"/>
        <v>#DIV/0!</v>
      </c>
      <c r="CM45" s="864" t="e">
        <f t="shared" si="34"/>
        <v>#DIV/0!</v>
      </c>
      <c r="CN45" s="864" t="e">
        <f t="shared" si="18"/>
        <v>#DIV/0!</v>
      </c>
      <c r="CO45" s="864" t="e">
        <f t="shared" si="12"/>
        <v>#DIV/0!</v>
      </c>
      <c r="CP45" s="864" t="e">
        <f t="shared" si="12"/>
        <v>#DIV/0!</v>
      </c>
      <c r="CQ45" s="864" t="e">
        <f t="shared" si="19"/>
        <v>#DIV/0!</v>
      </c>
      <c r="CR45" s="864" t="e">
        <f t="shared" si="13"/>
        <v>#DIV/0!</v>
      </c>
      <c r="CS45" s="864" t="e">
        <f t="shared" si="13"/>
        <v>#DIV/0!</v>
      </c>
      <c r="CT45" s="960"/>
      <c r="CU45" s="90"/>
      <c r="CV45" s="687"/>
      <c r="CW45" s="353"/>
      <c r="CX45" s="90"/>
      <c r="CY45" s="687"/>
      <c r="CZ45" s="354"/>
      <c r="DA45" s="90"/>
      <c r="DB45" s="687"/>
      <c r="DC45" s="353"/>
      <c r="DD45" s="91"/>
      <c r="DE45" s="688"/>
      <c r="DF45" s="364"/>
      <c r="DG45" s="364"/>
      <c r="DH45" s="700"/>
      <c r="DI45" s="364"/>
      <c r="DJ45" s="364"/>
      <c r="DK45" s="701"/>
      <c r="DL45" s="355"/>
      <c r="DM45" s="358"/>
      <c r="DN45" s="357"/>
      <c r="DO45" s="355"/>
      <c r="DP45" s="358"/>
      <c r="DQ45" s="357"/>
      <c r="DR45" s="355"/>
      <c r="DS45" s="358"/>
      <c r="DT45" s="357"/>
      <c r="DU45" s="355"/>
      <c r="DV45" s="358"/>
      <c r="DW45" s="357"/>
      <c r="DX45" s="359"/>
      <c r="DY45" s="360"/>
      <c r="DZ45" s="361"/>
      <c r="EA45" s="362"/>
      <c r="EB45" s="360"/>
      <c r="EC45" s="363"/>
      <c r="ED45" s="725"/>
      <c r="EE45" s="726"/>
      <c r="EF45" s="344"/>
      <c r="EG45" s="726"/>
      <c r="EH45" s="726"/>
      <c r="EI45" s="344"/>
      <c r="EJ45" s="726"/>
      <c r="EK45" s="726"/>
      <c r="EL45" s="344"/>
      <c r="EM45" s="726"/>
      <c r="EN45" s="726"/>
      <c r="EO45" s="344"/>
      <c r="EP45" s="665"/>
      <c r="EQ45" s="665"/>
      <c r="ER45" s="665"/>
      <c r="ES45" s="665"/>
      <c r="ET45" s="665"/>
      <c r="EU45" s="665"/>
      <c r="EV45" s="727"/>
      <c r="EW45" s="727"/>
      <c r="EX45" s="727"/>
      <c r="EY45" s="727"/>
      <c r="EZ45" s="727"/>
      <c r="FA45" s="727"/>
      <c r="FB45" s="727"/>
      <c r="FC45" s="727"/>
      <c r="FD45" s="727"/>
      <c r="FE45" s="727"/>
      <c r="FF45" s="727"/>
      <c r="FG45" s="727"/>
      <c r="FH45" s="729"/>
      <c r="FI45" s="729"/>
      <c r="FJ45" s="729"/>
      <c r="FK45" s="344"/>
      <c r="FL45" s="344"/>
      <c r="FM45" s="344"/>
      <c r="FN45" s="344"/>
      <c r="FO45" s="344"/>
      <c r="FP45" s="344"/>
      <c r="FQ45" s="344"/>
      <c r="FR45" s="344"/>
      <c r="FS45" s="344"/>
      <c r="FT45" s="344"/>
      <c r="FU45" s="344"/>
      <c r="FV45" s="344"/>
      <c r="FW45" s="665"/>
      <c r="FX45" s="665"/>
      <c r="FY45" s="665"/>
      <c r="FZ45" s="727"/>
      <c r="GA45" s="727"/>
      <c r="GB45" s="727"/>
      <c r="GC45" s="727"/>
      <c r="GD45" s="727"/>
      <c r="GE45" s="727"/>
      <c r="GF45" s="727"/>
      <c r="GG45" s="727"/>
      <c r="GH45" s="727"/>
      <c r="GI45" s="727"/>
      <c r="GJ45" s="727"/>
      <c r="GK45" s="727"/>
      <c r="GL45" s="729"/>
      <c r="GM45" s="729"/>
      <c r="GN45" s="729"/>
      <c r="GO45" s="727"/>
      <c r="GP45" s="810"/>
      <c r="GQ45" s="810"/>
      <c r="GR45" s="810"/>
      <c r="GS45" s="810"/>
      <c r="GT45" s="810"/>
      <c r="GU45" s="810"/>
      <c r="GV45" s="810"/>
      <c r="GW45" s="810"/>
      <c r="GX45" s="810"/>
      <c r="GY45" s="810"/>
      <c r="GZ45" s="810"/>
      <c r="HA45" s="811"/>
      <c r="HB45" s="811"/>
      <c r="HC45" s="811"/>
    </row>
    <row r="46" spans="1:211" s="67" customFormat="1" ht="9.9499999999999993" hidden="1" customHeight="1" x14ac:dyDescent="0.2">
      <c r="A46" s="93" t="s">
        <v>104</v>
      </c>
      <c r="B46" s="1026">
        <f>0+1</f>
        <v>1</v>
      </c>
      <c r="C46" s="1026">
        <v>0</v>
      </c>
      <c r="D46" s="1024">
        <f t="shared" si="367"/>
        <v>1</v>
      </c>
      <c r="E46" s="1026">
        <f>0+1</f>
        <v>1</v>
      </c>
      <c r="F46" s="1026">
        <v>0</v>
      </c>
      <c r="G46" s="1024">
        <f t="shared" si="337"/>
        <v>1</v>
      </c>
      <c r="H46" s="1026">
        <v>0</v>
      </c>
      <c r="I46" s="1026">
        <v>0</v>
      </c>
      <c r="J46" s="1024">
        <f t="shared" si="338"/>
        <v>0</v>
      </c>
      <c r="K46" s="1026">
        <v>1</v>
      </c>
      <c r="L46" s="1026">
        <v>0</v>
      </c>
      <c r="M46" s="1024">
        <f t="shared" si="339"/>
        <v>1</v>
      </c>
      <c r="N46" s="1026">
        <v>1</v>
      </c>
      <c r="O46" s="1026">
        <v>0</v>
      </c>
      <c r="P46" s="1024">
        <f t="shared" si="340"/>
        <v>1</v>
      </c>
      <c r="Q46" s="1026">
        <v>0</v>
      </c>
      <c r="R46" s="1026">
        <v>0</v>
      </c>
      <c r="S46" s="1024">
        <f t="shared" si="341"/>
        <v>0</v>
      </c>
      <c r="T46" s="1025">
        <v>0</v>
      </c>
      <c r="U46" s="1025">
        <v>0</v>
      </c>
      <c r="V46" s="1025">
        <f t="shared" si="342"/>
        <v>0</v>
      </c>
      <c r="W46" s="347">
        <v>0</v>
      </c>
      <c r="X46" s="347">
        <v>0</v>
      </c>
      <c r="Y46" s="1025">
        <f t="shared" si="343"/>
        <v>0</v>
      </c>
      <c r="Z46" s="1025">
        <v>0</v>
      </c>
      <c r="AA46" s="1025">
        <v>0</v>
      </c>
      <c r="AB46" s="1025">
        <f t="shared" si="344"/>
        <v>0</v>
      </c>
      <c r="AC46" s="1024">
        <f t="shared" si="368"/>
        <v>0</v>
      </c>
      <c r="AD46" s="1024">
        <f t="shared" si="368"/>
        <v>0</v>
      </c>
      <c r="AE46" s="1025">
        <f t="shared" si="345"/>
        <v>0</v>
      </c>
      <c r="AF46" s="864" t="e">
        <f t="shared" si="101"/>
        <v>#DIV/0!</v>
      </c>
      <c r="AG46" s="864" t="e">
        <f t="shared" si="101"/>
        <v>#DIV/0!</v>
      </c>
      <c r="AH46" s="864" t="e">
        <f t="shared" si="101"/>
        <v>#DIV/0!</v>
      </c>
      <c r="AI46" s="864">
        <f t="shared" si="346"/>
        <v>0</v>
      </c>
      <c r="AJ46" s="864" t="e">
        <f t="shared" si="346"/>
        <v>#DIV/0!</v>
      </c>
      <c r="AK46" s="864">
        <f>J46/G46</f>
        <v>0</v>
      </c>
      <c r="AL46" s="864" t="e">
        <f t="shared" si="28"/>
        <v>#DIV/0!</v>
      </c>
      <c r="AM46" s="864" t="e">
        <f t="shared" si="28"/>
        <v>#DIV/0!</v>
      </c>
      <c r="AN46" s="864" t="e">
        <f t="shared" si="28"/>
        <v>#DIV/0!</v>
      </c>
      <c r="AO46" s="864">
        <f t="shared" si="29"/>
        <v>0</v>
      </c>
      <c r="AP46" s="864" t="e">
        <f t="shared" si="29"/>
        <v>#DIV/0!</v>
      </c>
      <c r="AQ46" s="864">
        <f t="shared" si="29"/>
        <v>0</v>
      </c>
      <c r="AR46" s="864" t="e">
        <f t="shared" si="15"/>
        <v>#DIV/0!</v>
      </c>
      <c r="AS46" s="864" t="e">
        <f t="shared" si="5"/>
        <v>#DIV/0!</v>
      </c>
      <c r="AT46" s="864" t="e">
        <f t="shared" si="5"/>
        <v>#DIV/0!</v>
      </c>
      <c r="AU46" s="864" t="e">
        <f t="shared" si="16"/>
        <v>#DIV/0!</v>
      </c>
      <c r="AV46" s="864" t="e">
        <f t="shared" si="16"/>
        <v>#DIV/0!</v>
      </c>
      <c r="AW46" s="864" t="e">
        <f t="shared" si="16"/>
        <v>#DIV/0!</v>
      </c>
      <c r="AX46" s="347">
        <f>1+2</f>
        <v>3</v>
      </c>
      <c r="AY46" s="347">
        <v>0</v>
      </c>
      <c r="AZ46" s="1025">
        <f t="shared" si="347"/>
        <v>3</v>
      </c>
      <c r="BA46" s="347">
        <f>0+2</f>
        <v>2</v>
      </c>
      <c r="BB46" s="347">
        <v>0</v>
      </c>
      <c r="BC46" s="1025">
        <f t="shared" si="348"/>
        <v>2</v>
      </c>
      <c r="BD46" s="1025">
        <v>0</v>
      </c>
      <c r="BE46" s="347">
        <v>0</v>
      </c>
      <c r="BF46" s="1025">
        <f t="shared" si="349"/>
        <v>0</v>
      </c>
      <c r="BG46" s="347">
        <v>1</v>
      </c>
      <c r="BH46" s="347">
        <v>0</v>
      </c>
      <c r="BI46" s="1025">
        <f t="shared" si="350"/>
        <v>1</v>
      </c>
      <c r="BJ46" s="347">
        <v>2</v>
      </c>
      <c r="BK46" s="347">
        <v>0</v>
      </c>
      <c r="BL46" s="1025">
        <f t="shared" si="351"/>
        <v>2</v>
      </c>
      <c r="BM46" s="1025">
        <v>0</v>
      </c>
      <c r="BN46" s="347">
        <v>0</v>
      </c>
      <c r="BO46" s="1025">
        <f t="shared" si="352"/>
        <v>0</v>
      </c>
      <c r="BP46" s="347">
        <v>0</v>
      </c>
      <c r="BQ46" s="347">
        <v>0</v>
      </c>
      <c r="BR46" s="1025">
        <f t="shared" si="353"/>
        <v>0</v>
      </c>
      <c r="BS46" s="347">
        <v>0</v>
      </c>
      <c r="BT46" s="347">
        <v>0</v>
      </c>
      <c r="BU46" s="1025">
        <f t="shared" si="354"/>
        <v>0</v>
      </c>
      <c r="BV46" s="1025">
        <v>0</v>
      </c>
      <c r="BW46" s="1025">
        <v>0</v>
      </c>
      <c r="BX46" s="1025">
        <f t="shared" si="355"/>
        <v>0</v>
      </c>
      <c r="BY46" s="1024">
        <f t="shared" si="369"/>
        <v>0</v>
      </c>
      <c r="BZ46" s="1024">
        <f t="shared" si="369"/>
        <v>0</v>
      </c>
      <c r="CA46" s="1025">
        <f t="shared" si="356"/>
        <v>0</v>
      </c>
      <c r="CB46" s="864" t="e">
        <f t="shared" si="107"/>
        <v>#DIV/0!</v>
      </c>
      <c r="CC46" s="864" t="e">
        <f t="shared" si="107"/>
        <v>#DIV/0!</v>
      </c>
      <c r="CD46" s="864" t="e">
        <f t="shared" si="107"/>
        <v>#DIV/0!</v>
      </c>
      <c r="CE46" s="864">
        <f t="shared" si="357"/>
        <v>0</v>
      </c>
      <c r="CF46" s="864" t="e">
        <f t="shared" si="138"/>
        <v>#DIV/0!</v>
      </c>
      <c r="CG46" s="864">
        <f>BF46/BC46</f>
        <v>0</v>
      </c>
      <c r="CH46" s="864" t="e">
        <f t="shared" si="33"/>
        <v>#DIV/0!</v>
      </c>
      <c r="CI46" s="864" t="e">
        <f t="shared" si="33"/>
        <v>#DIV/0!</v>
      </c>
      <c r="CJ46" s="864" t="e">
        <f t="shared" si="33"/>
        <v>#DIV/0!</v>
      </c>
      <c r="CK46" s="864">
        <f t="shared" si="34"/>
        <v>0</v>
      </c>
      <c r="CL46" s="864" t="e">
        <f t="shared" si="34"/>
        <v>#DIV/0!</v>
      </c>
      <c r="CM46" s="864">
        <f t="shared" si="34"/>
        <v>0</v>
      </c>
      <c r="CN46" s="864" t="e">
        <f t="shared" si="18"/>
        <v>#DIV/0!</v>
      </c>
      <c r="CO46" s="864" t="e">
        <f t="shared" si="12"/>
        <v>#DIV/0!</v>
      </c>
      <c r="CP46" s="864" t="e">
        <f t="shared" si="12"/>
        <v>#DIV/0!</v>
      </c>
      <c r="CQ46" s="864" t="e">
        <f t="shared" si="19"/>
        <v>#DIV/0!</v>
      </c>
      <c r="CR46" s="864" t="e">
        <f t="shared" si="13"/>
        <v>#DIV/0!</v>
      </c>
      <c r="CS46" s="864" t="e">
        <f t="shared" si="13"/>
        <v>#DIV/0!</v>
      </c>
      <c r="CT46" s="960">
        <v>1</v>
      </c>
      <c r="CU46" s="90">
        <v>0</v>
      </c>
      <c r="CV46" s="687">
        <f t="shared" si="370"/>
        <v>1</v>
      </c>
      <c r="CW46" s="353">
        <v>0</v>
      </c>
      <c r="CX46" s="90">
        <v>0</v>
      </c>
      <c r="CY46" s="687">
        <f t="shared" si="371"/>
        <v>0</v>
      </c>
      <c r="CZ46" s="354">
        <v>0</v>
      </c>
      <c r="DA46" s="90">
        <v>0</v>
      </c>
      <c r="DB46" s="687">
        <f t="shared" si="372"/>
        <v>0</v>
      </c>
      <c r="DC46" s="353">
        <v>9</v>
      </c>
      <c r="DD46" s="91">
        <v>0</v>
      </c>
      <c r="DE46" s="688">
        <f t="shared" si="373"/>
        <v>9</v>
      </c>
      <c r="DF46" s="364">
        <f t="shared" si="374"/>
        <v>0</v>
      </c>
      <c r="DG46" s="364">
        <v>0</v>
      </c>
      <c r="DH46" s="700">
        <f t="shared" si="324"/>
        <v>0</v>
      </c>
      <c r="DI46" s="364" t="e">
        <f t="shared" si="375"/>
        <v>#DIV/0!</v>
      </c>
      <c r="DJ46" s="364">
        <v>0</v>
      </c>
      <c r="DK46" s="701" t="e">
        <f t="shared" si="325"/>
        <v>#DIV/0!</v>
      </c>
      <c r="DL46" s="365">
        <v>5</v>
      </c>
      <c r="DM46" s="366">
        <v>0</v>
      </c>
      <c r="DN46" s="357">
        <f t="shared" si="376"/>
        <v>5</v>
      </c>
      <c r="DO46" s="365">
        <v>3</v>
      </c>
      <c r="DP46" s="366">
        <v>0</v>
      </c>
      <c r="DQ46" s="357">
        <f t="shared" si="377"/>
        <v>3</v>
      </c>
      <c r="DR46" s="365">
        <v>2</v>
      </c>
      <c r="DS46" s="366">
        <v>0</v>
      </c>
      <c r="DT46" s="367">
        <f t="shared" si="378"/>
        <v>2</v>
      </c>
      <c r="DU46" s="365">
        <v>11</v>
      </c>
      <c r="DV46" s="366">
        <v>0</v>
      </c>
      <c r="DW46" s="367">
        <f t="shared" si="379"/>
        <v>11</v>
      </c>
      <c r="DX46" s="359">
        <f t="shared" si="380"/>
        <v>18.181818181818183</v>
      </c>
      <c r="DY46" s="360">
        <v>0</v>
      </c>
      <c r="DZ46" s="361">
        <f t="shared" si="393"/>
        <v>18.181818181818183</v>
      </c>
      <c r="EA46" s="368">
        <f t="shared" si="358"/>
        <v>66.666666666666657</v>
      </c>
      <c r="EB46" s="369">
        <v>0</v>
      </c>
      <c r="EC46" s="370">
        <f t="shared" si="327"/>
        <v>66.666666666666657</v>
      </c>
      <c r="ED46" s="725">
        <v>15</v>
      </c>
      <c r="EE46" s="726">
        <v>0</v>
      </c>
      <c r="EF46" s="344">
        <f t="shared" si="381"/>
        <v>15</v>
      </c>
      <c r="EG46" s="726">
        <v>5</v>
      </c>
      <c r="EH46" s="726">
        <v>0</v>
      </c>
      <c r="EI46" s="344">
        <f t="shared" si="382"/>
        <v>5</v>
      </c>
      <c r="EJ46" s="726">
        <v>5</v>
      </c>
      <c r="EK46" s="726">
        <v>0</v>
      </c>
      <c r="EL46" s="344">
        <f t="shared" si="383"/>
        <v>5</v>
      </c>
      <c r="EM46" s="726">
        <v>13</v>
      </c>
      <c r="EN46" s="726">
        <v>0</v>
      </c>
      <c r="EO46" s="344">
        <f t="shared" si="384"/>
        <v>13</v>
      </c>
      <c r="EP46" s="665">
        <f t="shared" si="385"/>
        <v>38.461538461538467</v>
      </c>
      <c r="EQ46" s="665">
        <v>0</v>
      </c>
      <c r="ER46" s="665">
        <f t="shared" si="386"/>
        <v>38.461538461538467</v>
      </c>
      <c r="ES46" s="665">
        <v>100</v>
      </c>
      <c r="ET46" s="665">
        <v>0</v>
      </c>
      <c r="EU46" s="665">
        <v>100</v>
      </c>
      <c r="EV46" s="727">
        <v>7</v>
      </c>
      <c r="EW46" s="727">
        <v>0</v>
      </c>
      <c r="EX46" s="727">
        <f t="shared" si="394"/>
        <v>7</v>
      </c>
      <c r="EY46" s="727">
        <v>4</v>
      </c>
      <c r="EZ46" s="727">
        <v>0</v>
      </c>
      <c r="FA46" s="727">
        <f t="shared" si="395"/>
        <v>4</v>
      </c>
      <c r="FB46" s="727">
        <v>2</v>
      </c>
      <c r="FC46" s="727">
        <v>0</v>
      </c>
      <c r="FD46" s="727">
        <f t="shared" si="396"/>
        <v>2</v>
      </c>
      <c r="FE46" s="727">
        <v>8</v>
      </c>
      <c r="FF46" s="727">
        <v>0</v>
      </c>
      <c r="FG46" s="727">
        <f t="shared" si="397"/>
        <v>8</v>
      </c>
      <c r="FH46" s="729">
        <f t="shared" si="359"/>
        <v>25</v>
      </c>
      <c r="FI46" s="729">
        <v>0</v>
      </c>
      <c r="FJ46" s="729">
        <f t="shared" si="331"/>
        <v>25</v>
      </c>
      <c r="FK46" s="344">
        <v>9</v>
      </c>
      <c r="FL46" s="344">
        <v>0</v>
      </c>
      <c r="FM46" s="344">
        <f t="shared" si="360"/>
        <v>9</v>
      </c>
      <c r="FN46" s="344">
        <v>5</v>
      </c>
      <c r="FO46" s="344">
        <v>0</v>
      </c>
      <c r="FP46" s="344">
        <f t="shared" si="361"/>
        <v>5</v>
      </c>
      <c r="FQ46" s="344">
        <v>5</v>
      </c>
      <c r="FR46" s="344">
        <v>0</v>
      </c>
      <c r="FS46" s="344">
        <f t="shared" si="362"/>
        <v>5</v>
      </c>
      <c r="FT46" s="344">
        <v>11</v>
      </c>
      <c r="FU46" s="344">
        <v>0</v>
      </c>
      <c r="FV46" s="344">
        <f t="shared" si="363"/>
        <v>11</v>
      </c>
      <c r="FW46" s="665">
        <f t="shared" si="364"/>
        <v>45.454545454545453</v>
      </c>
      <c r="FX46" s="665">
        <v>0</v>
      </c>
      <c r="FY46" s="665">
        <f t="shared" si="365"/>
        <v>45.454545454545453</v>
      </c>
      <c r="FZ46" s="727">
        <v>9</v>
      </c>
      <c r="GA46" s="727">
        <v>0</v>
      </c>
      <c r="GB46" s="727">
        <f t="shared" si="398"/>
        <v>9</v>
      </c>
      <c r="GC46" s="727">
        <v>4</v>
      </c>
      <c r="GD46" s="727">
        <v>0</v>
      </c>
      <c r="GE46" s="727">
        <f t="shared" si="399"/>
        <v>4</v>
      </c>
      <c r="GF46" s="727">
        <v>4</v>
      </c>
      <c r="GG46" s="727">
        <v>0</v>
      </c>
      <c r="GH46" s="727">
        <f t="shared" si="400"/>
        <v>4</v>
      </c>
      <c r="GI46" s="727">
        <v>9</v>
      </c>
      <c r="GJ46" s="727">
        <v>0</v>
      </c>
      <c r="GK46" s="727">
        <f t="shared" si="401"/>
        <v>9</v>
      </c>
      <c r="GL46" s="729">
        <f t="shared" si="366"/>
        <v>44.444444444444443</v>
      </c>
      <c r="GM46" s="729">
        <v>0</v>
      </c>
      <c r="GN46" s="729">
        <f t="shared" si="334"/>
        <v>44.444444444444443</v>
      </c>
      <c r="GO46" s="727">
        <v>5</v>
      </c>
      <c r="GP46" s="810">
        <v>0</v>
      </c>
      <c r="GQ46" s="810">
        <f t="shared" si="402"/>
        <v>5</v>
      </c>
      <c r="GR46" s="810">
        <v>2</v>
      </c>
      <c r="GS46" s="810">
        <v>0</v>
      </c>
      <c r="GT46" s="810">
        <f t="shared" si="403"/>
        <v>2</v>
      </c>
      <c r="GU46" s="810">
        <v>2</v>
      </c>
      <c r="GV46" s="810">
        <v>0</v>
      </c>
      <c r="GW46" s="810">
        <f t="shared" si="404"/>
        <v>2</v>
      </c>
      <c r="GX46" s="810">
        <v>8</v>
      </c>
      <c r="GY46" s="810">
        <v>0</v>
      </c>
      <c r="GZ46" s="810">
        <f t="shared" si="405"/>
        <v>8</v>
      </c>
      <c r="HA46" s="811">
        <f t="shared" si="406"/>
        <v>25</v>
      </c>
      <c r="HB46" s="811">
        <v>0</v>
      </c>
      <c r="HC46" s="811">
        <f t="shared" si="407"/>
        <v>25</v>
      </c>
    </row>
    <row r="47" spans="1:211" s="68" customFormat="1" ht="9.9499999999999993" hidden="1" customHeight="1" x14ac:dyDescent="0.2">
      <c r="A47" s="86" t="s">
        <v>55</v>
      </c>
      <c r="B47" s="1017">
        <f t="shared" ref="B47" si="408">SUM(B48:B49)</f>
        <v>114</v>
      </c>
      <c r="C47" s="1017">
        <f t="shared" ref="C47:AE47" si="409">SUM(C48:C49)</f>
        <v>0</v>
      </c>
      <c r="D47" s="1018">
        <f t="shared" si="409"/>
        <v>114</v>
      </c>
      <c r="E47" s="1017">
        <f t="shared" si="409"/>
        <v>91</v>
      </c>
      <c r="F47" s="1017">
        <f t="shared" si="409"/>
        <v>0</v>
      </c>
      <c r="G47" s="1017">
        <f t="shared" si="409"/>
        <v>91</v>
      </c>
      <c r="H47" s="1017">
        <f t="shared" si="409"/>
        <v>0</v>
      </c>
      <c r="I47" s="1017">
        <f t="shared" si="409"/>
        <v>0</v>
      </c>
      <c r="J47" s="1017">
        <f t="shared" si="409"/>
        <v>0</v>
      </c>
      <c r="K47" s="1017">
        <f t="shared" si="409"/>
        <v>49</v>
      </c>
      <c r="L47" s="1017">
        <f t="shared" si="409"/>
        <v>0</v>
      </c>
      <c r="M47" s="1017">
        <f t="shared" si="409"/>
        <v>49</v>
      </c>
      <c r="N47" s="1017">
        <f t="shared" si="409"/>
        <v>28</v>
      </c>
      <c r="O47" s="1017">
        <f t="shared" si="409"/>
        <v>0</v>
      </c>
      <c r="P47" s="1017">
        <f t="shared" si="409"/>
        <v>28</v>
      </c>
      <c r="Q47" s="1017">
        <f t="shared" si="409"/>
        <v>0</v>
      </c>
      <c r="R47" s="1017">
        <f t="shared" si="409"/>
        <v>0</v>
      </c>
      <c r="S47" s="1017">
        <f t="shared" si="409"/>
        <v>0</v>
      </c>
      <c r="T47" s="1019">
        <f t="shared" si="409"/>
        <v>0</v>
      </c>
      <c r="U47" s="1019">
        <f t="shared" si="409"/>
        <v>0</v>
      </c>
      <c r="V47" s="1019">
        <f t="shared" si="409"/>
        <v>0</v>
      </c>
      <c r="W47" s="1019">
        <f t="shared" si="409"/>
        <v>0</v>
      </c>
      <c r="X47" s="1019">
        <f t="shared" si="409"/>
        <v>0</v>
      </c>
      <c r="Y47" s="1019">
        <f t="shared" si="409"/>
        <v>0</v>
      </c>
      <c r="Z47" s="1019">
        <f t="shared" si="409"/>
        <v>0</v>
      </c>
      <c r="AA47" s="1019">
        <f t="shared" si="409"/>
        <v>0</v>
      </c>
      <c r="AB47" s="1019">
        <f t="shared" si="409"/>
        <v>0</v>
      </c>
      <c r="AC47" s="1019">
        <f t="shared" si="409"/>
        <v>0</v>
      </c>
      <c r="AD47" s="1019">
        <f t="shared" si="409"/>
        <v>0</v>
      </c>
      <c r="AE47" s="1019">
        <f t="shared" si="409"/>
        <v>0</v>
      </c>
      <c r="AF47" s="863" t="e">
        <f t="shared" si="101"/>
        <v>#DIV/0!</v>
      </c>
      <c r="AG47" s="863" t="e">
        <f t="shared" si="101"/>
        <v>#DIV/0!</v>
      </c>
      <c r="AH47" s="863" t="e">
        <f t="shared" si="101"/>
        <v>#DIV/0!</v>
      </c>
      <c r="AI47" s="863">
        <f>H47/E47</f>
        <v>0</v>
      </c>
      <c r="AJ47" s="863" t="e">
        <f t="shared" si="346"/>
        <v>#DIV/0!</v>
      </c>
      <c r="AK47" s="863">
        <f t="shared" si="346"/>
        <v>0</v>
      </c>
      <c r="AL47" s="863" t="e">
        <f t="shared" si="28"/>
        <v>#DIV/0!</v>
      </c>
      <c r="AM47" s="863" t="e">
        <f t="shared" si="28"/>
        <v>#DIV/0!</v>
      </c>
      <c r="AN47" s="863" t="e">
        <f t="shared" si="28"/>
        <v>#DIV/0!</v>
      </c>
      <c r="AO47" s="863">
        <f t="shared" si="29"/>
        <v>0</v>
      </c>
      <c r="AP47" s="863" t="e">
        <f t="shared" si="29"/>
        <v>#DIV/0!</v>
      </c>
      <c r="AQ47" s="863">
        <f t="shared" si="29"/>
        <v>0</v>
      </c>
      <c r="AR47" s="863" t="e">
        <f t="shared" si="15"/>
        <v>#DIV/0!</v>
      </c>
      <c r="AS47" s="863" t="e">
        <f t="shared" si="5"/>
        <v>#DIV/0!</v>
      </c>
      <c r="AT47" s="863" t="e">
        <f t="shared" si="5"/>
        <v>#DIV/0!</v>
      </c>
      <c r="AU47" s="863" t="e">
        <f t="shared" si="16"/>
        <v>#DIV/0!</v>
      </c>
      <c r="AV47" s="863" t="e">
        <f t="shared" si="16"/>
        <v>#DIV/0!</v>
      </c>
      <c r="AW47" s="863" t="e">
        <f t="shared" si="16"/>
        <v>#DIV/0!</v>
      </c>
      <c r="AX47" s="1019">
        <f t="shared" ref="AX47:CA47" si="410">SUM(AX48:AX49)</f>
        <v>96</v>
      </c>
      <c r="AY47" s="1019">
        <f t="shared" si="410"/>
        <v>0</v>
      </c>
      <c r="AZ47" s="1020">
        <f t="shared" si="410"/>
        <v>96</v>
      </c>
      <c r="BA47" s="1019">
        <f t="shared" si="410"/>
        <v>83</v>
      </c>
      <c r="BB47" s="1019">
        <f t="shared" si="410"/>
        <v>0</v>
      </c>
      <c r="BC47" s="1021">
        <f t="shared" si="410"/>
        <v>83</v>
      </c>
      <c r="BD47" s="1019">
        <f t="shared" si="410"/>
        <v>0</v>
      </c>
      <c r="BE47" s="1019">
        <f t="shared" si="410"/>
        <v>0</v>
      </c>
      <c r="BF47" s="1019">
        <f t="shared" si="410"/>
        <v>0</v>
      </c>
      <c r="BG47" s="1019">
        <f t="shared" si="410"/>
        <v>49</v>
      </c>
      <c r="BH47" s="1019">
        <f t="shared" si="410"/>
        <v>0</v>
      </c>
      <c r="BI47" s="1020">
        <f t="shared" si="410"/>
        <v>49</v>
      </c>
      <c r="BJ47" s="1019">
        <f t="shared" si="410"/>
        <v>25</v>
      </c>
      <c r="BK47" s="1019">
        <f t="shared" si="410"/>
        <v>0</v>
      </c>
      <c r="BL47" s="1021">
        <f t="shared" si="410"/>
        <v>25</v>
      </c>
      <c r="BM47" s="1019">
        <f t="shared" si="410"/>
        <v>0</v>
      </c>
      <c r="BN47" s="1019">
        <f t="shared" si="410"/>
        <v>0</v>
      </c>
      <c r="BO47" s="1019">
        <f t="shared" si="410"/>
        <v>0</v>
      </c>
      <c r="BP47" s="1019">
        <f t="shared" si="410"/>
        <v>0</v>
      </c>
      <c r="BQ47" s="1019">
        <f t="shared" si="410"/>
        <v>0</v>
      </c>
      <c r="BR47" s="1020">
        <f t="shared" si="410"/>
        <v>0</v>
      </c>
      <c r="BS47" s="1019">
        <f t="shared" si="410"/>
        <v>0</v>
      </c>
      <c r="BT47" s="1019">
        <f t="shared" si="410"/>
        <v>0</v>
      </c>
      <c r="BU47" s="1021">
        <f t="shared" si="410"/>
        <v>0</v>
      </c>
      <c r="BV47" s="1019">
        <f t="shared" si="410"/>
        <v>0</v>
      </c>
      <c r="BW47" s="1019">
        <f t="shared" si="410"/>
        <v>0</v>
      </c>
      <c r="BX47" s="1019">
        <f t="shared" si="410"/>
        <v>0</v>
      </c>
      <c r="BY47" s="1019">
        <f t="shared" si="410"/>
        <v>0</v>
      </c>
      <c r="BZ47" s="1019">
        <f t="shared" si="410"/>
        <v>0</v>
      </c>
      <c r="CA47" s="1019">
        <f t="shared" si="410"/>
        <v>0</v>
      </c>
      <c r="CB47" s="863" t="e">
        <f t="shared" si="107"/>
        <v>#DIV/0!</v>
      </c>
      <c r="CC47" s="863" t="e">
        <f t="shared" si="107"/>
        <v>#DIV/0!</v>
      </c>
      <c r="CD47" s="863" t="e">
        <f t="shared" si="107"/>
        <v>#DIV/0!</v>
      </c>
      <c r="CE47" s="863">
        <f>BD47/BA47</f>
        <v>0</v>
      </c>
      <c r="CF47" s="863" t="e">
        <f t="shared" si="138"/>
        <v>#DIV/0!</v>
      </c>
      <c r="CG47" s="863">
        <f t="shared" si="138"/>
        <v>0</v>
      </c>
      <c r="CH47" s="863" t="e">
        <f t="shared" si="33"/>
        <v>#DIV/0!</v>
      </c>
      <c r="CI47" s="863" t="e">
        <f t="shared" si="33"/>
        <v>#DIV/0!</v>
      </c>
      <c r="CJ47" s="863" t="e">
        <f t="shared" si="33"/>
        <v>#DIV/0!</v>
      </c>
      <c r="CK47" s="863">
        <f t="shared" si="34"/>
        <v>0</v>
      </c>
      <c r="CL47" s="863" t="e">
        <f t="shared" si="34"/>
        <v>#DIV/0!</v>
      </c>
      <c r="CM47" s="863">
        <f t="shared" si="34"/>
        <v>0</v>
      </c>
      <c r="CN47" s="863" t="e">
        <f t="shared" si="18"/>
        <v>#DIV/0!</v>
      </c>
      <c r="CO47" s="863" t="e">
        <f t="shared" si="12"/>
        <v>#DIV/0!</v>
      </c>
      <c r="CP47" s="863" t="e">
        <f t="shared" si="12"/>
        <v>#DIV/0!</v>
      </c>
      <c r="CQ47" s="863" t="e">
        <f t="shared" si="19"/>
        <v>#DIV/0!</v>
      </c>
      <c r="CR47" s="863" t="e">
        <f t="shared" si="13"/>
        <v>#DIV/0!</v>
      </c>
      <c r="CS47" s="863" t="e">
        <f t="shared" si="13"/>
        <v>#DIV/0!</v>
      </c>
      <c r="CT47" s="958">
        <f t="shared" ref="CT47:DE47" si="411">SUM(CT48:CT49)</f>
        <v>114</v>
      </c>
      <c r="CU47" s="667">
        <f t="shared" si="411"/>
        <v>0</v>
      </c>
      <c r="CV47" s="668">
        <f t="shared" si="411"/>
        <v>114</v>
      </c>
      <c r="CW47" s="666">
        <f t="shared" si="411"/>
        <v>83</v>
      </c>
      <c r="CX47" s="667">
        <f t="shared" si="411"/>
        <v>0</v>
      </c>
      <c r="CY47" s="668">
        <f t="shared" si="411"/>
        <v>83</v>
      </c>
      <c r="CZ47" s="666">
        <f t="shared" si="411"/>
        <v>76</v>
      </c>
      <c r="DA47" s="667">
        <f t="shared" si="411"/>
        <v>0</v>
      </c>
      <c r="DB47" s="668">
        <f t="shared" si="411"/>
        <v>76</v>
      </c>
      <c r="DC47" s="666">
        <f t="shared" si="411"/>
        <v>99</v>
      </c>
      <c r="DD47" s="667">
        <f t="shared" si="411"/>
        <v>0</v>
      </c>
      <c r="DE47" s="668">
        <f t="shared" si="411"/>
        <v>99</v>
      </c>
      <c r="DF47" s="671">
        <f>CZ47/DC47*100</f>
        <v>76.767676767676761</v>
      </c>
      <c r="DG47" s="672">
        <v>0</v>
      </c>
      <c r="DH47" s="673">
        <f t="shared" si="324"/>
        <v>76.767676767676761</v>
      </c>
      <c r="DI47" s="671">
        <f>CZ47/CW47*100</f>
        <v>91.566265060240966</v>
      </c>
      <c r="DJ47" s="672">
        <v>0</v>
      </c>
      <c r="DK47" s="673">
        <f t="shared" si="325"/>
        <v>91.566265060240966</v>
      </c>
      <c r="DL47" s="674">
        <f>SUM(DL48:DL49)</f>
        <v>140</v>
      </c>
      <c r="DM47" s="675">
        <f>SUM(DM48:DM49)</f>
        <v>0</v>
      </c>
      <c r="DN47" s="676">
        <f t="shared" si="376"/>
        <v>140</v>
      </c>
      <c r="DO47" s="674">
        <f>SUM(DO48:DO49)</f>
        <v>101</v>
      </c>
      <c r="DP47" s="675">
        <f>SUM(DP48:DP49)</f>
        <v>0</v>
      </c>
      <c r="DQ47" s="676">
        <f t="shared" si="377"/>
        <v>101</v>
      </c>
      <c r="DR47" s="674">
        <f>SUM(DR48:DR49)</f>
        <v>101</v>
      </c>
      <c r="DS47" s="675">
        <f>SUM(DS48:DS49)</f>
        <v>0</v>
      </c>
      <c r="DT47" s="676">
        <f t="shared" si="378"/>
        <v>101</v>
      </c>
      <c r="DU47" s="674">
        <f>SUM(DU48:DU49)</f>
        <v>102</v>
      </c>
      <c r="DV47" s="675">
        <f>SUM(DV48:DV49)</f>
        <v>0</v>
      </c>
      <c r="DW47" s="676">
        <f t="shared" si="379"/>
        <v>102</v>
      </c>
      <c r="DX47" s="677">
        <f>DR47/DU47*100</f>
        <v>99.019607843137265</v>
      </c>
      <c r="DY47" s="451">
        <v>0</v>
      </c>
      <c r="DZ47" s="678">
        <f>DT47/DW47*100</f>
        <v>99.019607843137265</v>
      </c>
      <c r="EA47" s="679">
        <f>DR47/DO47*100</f>
        <v>100</v>
      </c>
      <c r="EB47" s="451">
        <v>0</v>
      </c>
      <c r="EC47" s="680">
        <f t="shared" si="327"/>
        <v>100</v>
      </c>
      <c r="ED47" s="681">
        <f>SUM(ED48:ED49)</f>
        <v>118</v>
      </c>
      <c r="EE47" s="682">
        <f t="shared" ref="EE47:EO47" si="412">SUM(EE48:EE49)</f>
        <v>0</v>
      </c>
      <c r="EF47" s="682">
        <f t="shared" si="412"/>
        <v>118</v>
      </c>
      <c r="EG47" s="682">
        <f t="shared" si="412"/>
        <v>107</v>
      </c>
      <c r="EH47" s="682">
        <f t="shared" si="412"/>
        <v>0</v>
      </c>
      <c r="EI47" s="682">
        <f t="shared" si="412"/>
        <v>107</v>
      </c>
      <c r="EJ47" s="682">
        <f t="shared" si="412"/>
        <v>107</v>
      </c>
      <c r="EK47" s="682">
        <f t="shared" si="412"/>
        <v>0</v>
      </c>
      <c r="EL47" s="682">
        <f t="shared" si="412"/>
        <v>107</v>
      </c>
      <c r="EM47" s="682">
        <f t="shared" si="412"/>
        <v>107</v>
      </c>
      <c r="EN47" s="682">
        <f t="shared" si="412"/>
        <v>0</v>
      </c>
      <c r="EO47" s="682">
        <f t="shared" si="412"/>
        <v>107</v>
      </c>
      <c r="EP47" s="683">
        <f>EJ47/EM47*100</f>
        <v>100</v>
      </c>
      <c r="EQ47" s="683">
        <v>0</v>
      </c>
      <c r="ER47" s="683">
        <f t="shared" si="386"/>
        <v>100</v>
      </c>
      <c r="ES47" s="683">
        <f>EJ47/EG47*100</f>
        <v>100</v>
      </c>
      <c r="ET47" s="683">
        <v>0</v>
      </c>
      <c r="EU47" s="683">
        <f t="shared" ref="EU47" si="413">EL47/EI47*100</f>
        <v>100</v>
      </c>
      <c r="EV47" s="682">
        <f>SUM(EV48:EV49)</f>
        <v>133</v>
      </c>
      <c r="EW47" s="682">
        <f t="shared" ref="EW47:FG47" si="414">SUM(EW48:EW49)</f>
        <v>0</v>
      </c>
      <c r="EX47" s="682">
        <f t="shared" si="414"/>
        <v>133</v>
      </c>
      <c r="EY47" s="682">
        <f t="shared" si="414"/>
        <v>103</v>
      </c>
      <c r="EZ47" s="682">
        <f t="shared" si="414"/>
        <v>0</v>
      </c>
      <c r="FA47" s="682">
        <f t="shared" si="414"/>
        <v>103</v>
      </c>
      <c r="FB47" s="682">
        <f t="shared" si="414"/>
        <v>87</v>
      </c>
      <c r="FC47" s="682">
        <f t="shared" si="414"/>
        <v>0</v>
      </c>
      <c r="FD47" s="682">
        <f t="shared" si="414"/>
        <v>87</v>
      </c>
      <c r="FE47" s="682">
        <f t="shared" si="414"/>
        <v>111</v>
      </c>
      <c r="FF47" s="682">
        <f t="shared" si="414"/>
        <v>0</v>
      </c>
      <c r="FG47" s="682">
        <f t="shared" si="414"/>
        <v>111</v>
      </c>
      <c r="FH47" s="683">
        <f>FB47/FE47*100</f>
        <v>78.378378378378372</v>
      </c>
      <c r="FI47" s="683">
        <v>0</v>
      </c>
      <c r="FJ47" s="683">
        <f t="shared" si="331"/>
        <v>78.378378378378372</v>
      </c>
      <c r="FK47" s="682">
        <f>SUM(FK48:FK49)</f>
        <v>136</v>
      </c>
      <c r="FL47" s="682">
        <f t="shared" ref="FL47:FV47" si="415">SUM(FL48:FL49)</f>
        <v>0</v>
      </c>
      <c r="FM47" s="682">
        <f t="shared" si="415"/>
        <v>136</v>
      </c>
      <c r="FN47" s="682">
        <f t="shared" si="415"/>
        <v>91</v>
      </c>
      <c r="FO47" s="682">
        <f t="shared" si="415"/>
        <v>0</v>
      </c>
      <c r="FP47" s="682">
        <f t="shared" si="415"/>
        <v>91</v>
      </c>
      <c r="FQ47" s="682">
        <f t="shared" si="415"/>
        <v>88</v>
      </c>
      <c r="FR47" s="682">
        <f t="shared" si="415"/>
        <v>0</v>
      </c>
      <c r="FS47" s="682">
        <f t="shared" si="415"/>
        <v>88</v>
      </c>
      <c r="FT47" s="682">
        <f t="shared" si="415"/>
        <v>110</v>
      </c>
      <c r="FU47" s="682">
        <f t="shared" si="415"/>
        <v>0</v>
      </c>
      <c r="FV47" s="682">
        <f t="shared" si="415"/>
        <v>110</v>
      </c>
      <c r="FW47" s="683">
        <f>FQ47/FT47*100</f>
        <v>80</v>
      </c>
      <c r="FX47" s="683">
        <v>0</v>
      </c>
      <c r="FY47" s="683">
        <f>FS47/FV47*100</f>
        <v>80</v>
      </c>
      <c r="FZ47" s="682">
        <f>SUM(FZ48:FZ49)</f>
        <v>137</v>
      </c>
      <c r="GA47" s="682">
        <f t="shared" ref="GA47:GK47" si="416">SUM(GA48:GA49)</f>
        <v>0</v>
      </c>
      <c r="GB47" s="682">
        <f t="shared" si="416"/>
        <v>137</v>
      </c>
      <c r="GC47" s="682">
        <f t="shared" si="416"/>
        <v>84</v>
      </c>
      <c r="GD47" s="682">
        <f t="shared" si="416"/>
        <v>0</v>
      </c>
      <c r="GE47" s="682">
        <f t="shared" si="416"/>
        <v>84</v>
      </c>
      <c r="GF47" s="682">
        <f t="shared" si="416"/>
        <v>82</v>
      </c>
      <c r="GG47" s="682">
        <f t="shared" si="416"/>
        <v>0</v>
      </c>
      <c r="GH47" s="682">
        <f t="shared" si="416"/>
        <v>82</v>
      </c>
      <c r="GI47" s="682">
        <f t="shared" si="416"/>
        <v>110</v>
      </c>
      <c r="GJ47" s="682">
        <f t="shared" si="416"/>
        <v>0</v>
      </c>
      <c r="GK47" s="682">
        <f t="shared" si="416"/>
        <v>110</v>
      </c>
      <c r="GL47" s="683">
        <f>GF47/GI47*100</f>
        <v>74.545454545454547</v>
      </c>
      <c r="GM47" s="683">
        <v>0</v>
      </c>
      <c r="GN47" s="683">
        <f t="shared" si="334"/>
        <v>74.545454545454547</v>
      </c>
      <c r="GO47" s="684">
        <f>SUM(GO48:GO49)</f>
        <v>121</v>
      </c>
      <c r="GP47" s="685">
        <f t="shared" ref="GP47:GZ47" si="417">SUM(GP48:GP49)</f>
        <v>0</v>
      </c>
      <c r="GQ47" s="685">
        <f t="shared" si="417"/>
        <v>121</v>
      </c>
      <c r="GR47" s="685">
        <f t="shared" si="417"/>
        <v>82</v>
      </c>
      <c r="GS47" s="685">
        <f t="shared" si="417"/>
        <v>0</v>
      </c>
      <c r="GT47" s="685">
        <f t="shared" si="417"/>
        <v>82</v>
      </c>
      <c r="GU47" s="685">
        <f t="shared" si="417"/>
        <v>77</v>
      </c>
      <c r="GV47" s="685">
        <f t="shared" si="417"/>
        <v>0</v>
      </c>
      <c r="GW47" s="685">
        <f t="shared" si="417"/>
        <v>77</v>
      </c>
      <c r="GX47" s="685">
        <f t="shared" si="417"/>
        <v>106</v>
      </c>
      <c r="GY47" s="685">
        <f t="shared" si="417"/>
        <v>0</v>
      </c>
      <c r="GZ47" s="685">
        <f t="shared" si="417"/>
        <v>106</v>
      </c>
      <c r="HA47" s="686">
        <f>GU47/GX47*100</f>
        <v>72.641509433962256</v>
      </c>
      <c r="HB47" s="686">
        <v>0</v>
      </c>
      <c r="HC47" s="686">
        <f t="shared" si="407"/>
        <v>72.641509433962256</v>
      </c>
    </row>
    <row r="48" spans="1:211" s="66" customFormat="1" ht="9.9499999999999993" hidden="1" customHeight="1" x14ac:dyDescent="0.2">
      <c r="A48" s="87" t="s">
        <v>268</v>
      </c>
      <c r="B48" s="1024">
        <f>40+6</f>
        <v>46</v>
      </c>
      <c r="C48" s="1024">
        <v>0</v>
      </c>
      <c r="D48" s="1024">
        <f t="shared" ref="D48:D49" si="418">SUM(B48:C48)</f>
        <v>46</v>
      </c>
      <c r="E48" s="1024">
        <f>28+4</f>
        <v>32</v>
      </c>
      <c r="F48" s="1024">
        <v>0</v>
      </c>
      <c r="G48" s="1024">
        <f t="shared" ref="G48:G49" si="419">SUM(E48:F48)</f>
        <v>32</v>
      </c>
      <c r="H48" s="1026">
        <v>0</v>
      </c>
      <c r="I48" s="1026">
        <v>0</v>
      </c>
      <c r="J48" s="1024">
        <f t="shared" ref="J48:J49" si="420">SUM(H48:I48)</f>
        <v>0</v>
      </c>
      <c r="K48" s="1024">
        <f>25+2</f>
        <v>27</v>
      </c>
      <c r="L48" s="1024">
        <v>0</v>
      </c>
      <c r="M48" s="1024">
        <f t="shared" ref="M48:M49" si="421">SUM(K48:L48)</f>
        <v>27</v>
      </c>
      <c r="N48" s="1024">
        <v>19</v>
      </c>
      <c r="O48" s="1024">
        <v>0</v>
      </c>
      <c r="P48" s="1024">
        <f t="shared" ref="P48:P49" si="422">SUM(N48:O48)</f>
        <v>19</v>
      </c>
      <c r="Q48" s="1026">
        <v>0</v>
      </c>
      <c r="R48" s="1026">
        <v>0</v>
      </c>
      <c r="S48" s="1024">
        <f t="shared" ref="S48:S49" si="423">SUM(Q48:R48)</f>
        <v>0</v>
      </c>
      <c r="T48" s="1025">
        <v>0</v>
      </c>
      <c r="U48" s="1025">
        <v>0</v>
      </c>
      <c r="V48" s="1025">
        <f t="shared" ref="V48:V49" si="424">SUM(T48:U48)</f>
        <v>0</v>
      </c>
      <c r="W48" s="1025">
        <v>0</v>
      </c>
      <c r="X48" s="1025">
        <v>0</v>
      </c>
      <c r="Y48" s="1025">
        <f t="shared" ref="Y48:Y49" si="425">SUM(W48:X48)</f>
        <v>0</v>
      </c>
      <c r="Z48" s="1025">
        <v>0</v>
      </c>
      <c r="AA48" s="1025">
        <v>0</v>
      </c>
      <c r="AB48" s="1025">
        <f t="shared" ref="AB48:AB49" si="426">SUM(Z48:AA48)</f>
        <v>0</v>
      </c>
      <c r="AC48" s="1024">
        <f t="shared" ref="AC48:AD49" si="427">SUM(H48,Q48,Z48)</f>
        <v>0</v>
      </c>
      <c r="AD48" s="1024">
        <f t="shared" si="427"/>
        <v>0</v>
      </c>
      <c r="AE48" s="1025">
        <f t="shared" ref="AE48:AE49" si="428">SUM(AC48:AD48)</f>
        <v>0</v>
      </c>
      <c r="AF48" s="864" t="e">
        <f t="shared" si="101"/>
        <v>#DIV/0!</v>
      </c>
      <c r="AG48" s="864" t="e">
        <f t="shared" si="101"/>
        <v>#DIV/0!</v>
      </c>
      <c r="AH48" s="864" t="e">
        <f t="shared" si="101"/>
        <v>#DIV/0!</v>
      </c>
      <c r="AI48" s="864">
        <f t="shared" ref="AI48:AI49" si="429">H48/E48</f>
        <v>0</v>
      </c>
      <c r="AJ48" s="864" t="e">
        <f t="shared" si="346"/>
        <v>#DIV/0!</v>
      </c>
      <c r="AK48" s="864">
        <f t="shared" si="346"/>
        <v>0</v>
      </c>
      <c r="AL48" s="864" t="e">
        <f t="shared" si="28"/>
        <v>#DIV/0!</v>
      </c>
      <c r="AM48" s="864" t="e">
        <f t="shared" si="28"/>
        <v>#DIV/0!</v>
      </c>
      <c r="AN48" s="864" t="e">
        <f t="shared" si="28"/>
        <v>#DIV/0!</v>
      </c>
      <c r="AO48" s="864">
        <f t="shared" si="29"/>
        <v>0</v>
      </c>
      <c r="AP48" s="864" t="e">
        <f t="shared" si="29"/>
        <v>#DIV/0!</v>
      </c>
      <c r="AQ48" s="864">
        <f t="shared" si="29"/>
        <v>0</v>
      </c>
      <c r="AR48" s="864" t="e">
        <f t="shared" si="15"/>
        <v>#DIV/0!</v>
      </c>
      <c r="AS48" s="864" t="e">
        <f t="shared" si="5"/>
        <v>#DIV/0!</v>
      </c>
      <c r="AT48" s="864" t="e">
        <f t="shared" si="5"/>
        <v>#DIV/0!</v>
      </c>
      <c r="AU48" s="864" t="e">
        <f t="shared" si="16"/>
        <v>#DIV/0!</v>
      </c>
      <c r="AV48" s="864" t="e">
        <f t="shared" si="16"/>
        <v>#DIV/0!</v>
      </c>
      <c r="AW48" s="864" t="e">
        <f t="shared" si="16"/>
        <v>#DIV/0!</v>
      </c>
      <c r="AX48" s="1025">
        <f>38+2</f>
        <v>40</v>
      </c>
      <c r="AY48" s="1025">
        <v>0</v>
      </c>
      <c r="AZ48" s="1025">
        <f t="shared" ref="AZ48:AZ49" si="430">SUM(AX48:AY48)</f>
        <v>40</v>
      </c>
      <c r="BA48" s="1025">
        <v>31</v>
      </c>
      <c r="BB48" s="1025">
        <v>0</v>
      </c>
      <c r="BC48" s="1025">
        <f t="shared" ref="BC48:BC49" si="431">SUM(BA48:BB48)</f>
        <v>31</v>
      </c>
      <c r="BD48" s="1025">
        <v>0</v>
      </c>
      <c r="BE48" s="1025">
        <v>0</v>
      </c>
      <c r="BF48" s="1025">
        <f t="shared" ref="BF48:BF49" si="432">SUM(BD48:BE48)</f>
        <v>0</v>
      </c>
      <c r="BG48" s="1025">
        <v>19</v>
      </c>
      <c r="BH48" s="1025">
        <v>0</v>
      </c>
      <c r="BI48" s="1025">
        <f t="shared" ref="BI48:BI49" si="433">SUM(BG48:BH48)</f>
        <v>19</v>
      </c>
      <c r="BJ48" s="1025">
        <v>15</v>
      </c>
      <c r="BK48" s="1025">
        <v>0</v>
      </c>
      <c r="BL48" s="1025">
        <f t="shared" ref="BL48:BL49" si="434">SUM(BJ48:BK48)</f>
        <v>15</v>
      </c>
      <c r="BM48" s="1025">
        <v>0</v>
      </c>
      <c r="BN48" s="1025">
        <v>0</v>
      </c>
      <c r="BO48" s="1025">
        <f t="shared" ref="BO48:BO49" si="435">SUM(BM48:BN48)</f>
        <v>0</v>
      </c>
      <c r="BP48" s="1025">
        <v>0</v>
      </c>
      <c r="BQ48" s="1025">
        <v>0</v>
      </c>
      <c r="BR48" s="1025">
        <f t="shared" ref="BR48:BR49" si="436">SUM(BP48:BQ48)</f>
        <v>0</v>
      </c>
      <c r="BS48" s="1025">
        <v>0</v>
      </c>
      <c r="BT48" s="1025">
        <v>0</v>
      </c>
      <c r="BU48" s="1025">
        <f t="shared" ref="BU48:BU49" si="437">SUM(BS48:BT48)</f>
        <v>0</v>
      </c>
      <c r="BV48" s="1025">
        <v>0</v>
      </c>
      <c r="BW48" s="1025">
        <v>0</v>
      </c>
      <c r="BX48" s="1025">
        <f t="shared" ref="BX48:BX49" si="438">SUM(BV48:BW48)</f>
        <v>0</v>
      </c>
      <c r="BY48" s="1024">
        <f t="shared" ref="BY48:BZ49" si="439">SUM(BD48,BM48,BV48)</f>
        <v>0</v>
      </c>
      <c r="BZ48" s="1024">
        <f t="shared" si="439"/>
        <v>0</v>
      </c>
      <c r="CA48" s="1025">
        <f t="shared" ref="CA48:CA49" si="440">SUM(BY48:BZ48)</f>
        <v>0</v>
      </c>
      <c r="CB48" s="864" t="e">
        <f t="shared" si="107"/>
        <v>#DIV/0!</v>
      </c>
      <c r="CC48" s="864" t="e">
        <f t="shared" si="107"/>
        <v>#DIV/0!</v>
      </c>
      <c r="CD48" s="864" t="e">
        <f t="shared" si="107"/>
        <v>#DIV/0!</v>
      </c>
      <c r="CE48" s="864">
        <f t="shared" ref="CE48:CE49" si="441">BD48/BA48</f>
        <v>0</v>
      </c>
      <c r="CF48" s="864" t="e">
        <f t="shared" si="138"/>
        <v>#DIV/0!</v>
      </c>
      <c r="CG48" s="864">
        <f t="shared" si="138"/>
        <v>0</v>
      </c>
      <c r="CH48" s="864" t="e">
        <f t="shared" si="33"/>
        <v>#DIV/0!</v>
      </c>
      <c r="CI48" s="864" t="e">
        <f t="shared" si="33"/>
        <v>#DIV/0!</v>
      </c>
      <c r="CJ48" s="864" t="e">
        <f t="shared" si="33"/>
        <v>#DIV/0!</v>
      </c>
      <c r="CK48" s="864">
        <f t="shared" si="34"/>
        <v>0</v>
      </c>
      <c r="CL48" s="864" t="e">
        <f t="shared" si="34"/>
        <v>#DIV/0!</v>
      </c>
      <c r="CM48" s="864">
        <f t="shared" si="34"/>
        <v>0</v>
      </c>
      <c r="CN48" s="864" t="e">
        <f t="shared" si="18"/>
        <v>#DIV/0!</v>
      </c>
      <c r="CO48" s="864" t="e">
        <f t="shared" si="12"/>
        <v>#DIV/0!</v>
      </c>
      <c r="CP48" s="864" t="e">
        <f t="shared" si="12"/>
        <v>#DIV/0!</v>
      </c>
      <c r="CQ48" s="864" t="e">
        <f t="shared" si="19"/>
        <v>#DIV/0!</v>
      </c>
      <c r="CR48" s="864" t="e">
        <f t="shared" si="13"/>
        <v>#DIV/0!</v>
      </c>
      <c r="CS48" s="864" t="e">
        <f t="shared" si="13"/>
        <v>#DIV/0!</v>
      </c>
      <c r="CT48" s="960">
        <v>76</v>
      </c>
      <c r="CU48" s="90">
        <v>0</v>
      </c>
      <c r="CV48" s="687">
        <f t="shared" ref="CV48:CV49" si="442">CT48+CU48</f>
        <v>76</v>
      </c>
      <c r="CW48" s="353">
        <v>60</v>
      </c>
      <c r="CX48" s="90">
        <v>0</v>
      </c>
      <c r="CY48" s="687">
        <f t="shared" si="371"/>
        <v>60</v>
      </c>
      <c r="CZ48" s="354">
        <v>55</v>
      </c>
      <c r="DA48" s="90">
        <v>0</v>
      </c>
      <c r="DB48" s="687">
        <f t="shared" si="372"/>
        <v>55</v>
      </c>
      <c r="DC48" s="353">
        <v>59</v>
      </c>
      <c r="DD48" s="91">
        <v>0</v>
      </c>
      <c r="DE48" s="688">
        <f t="shared" si="373"/>
        <v>59</v>
      </c>
      <c r="DF48" s="364">
        <f t="shared" ref="DF48:DF49" si="443">CZ48/DC48*100</f>
        <v>93.220338983050837</v>
      </c>
      <c r="DG48" s="364">
        <v>0</v>
      </c>
      <c r="DH48" s="700">
        <f t="shared" si="324"/>
        <v>93.220338983050837</v>
      </c>
      <c r="DI48" s="364">
        <f t="shared" ref="DI48:DI49" si="444">CZ48/CW48*100</f>
        <v>91.666666666666657</v>
      </c>
      <c r="DJ48" s="364">
        <v>0</v>
      </c>
      <c r="DK48" s="701">
        <f t="shared" si="325"/>
        <v>91.666666666666657</v>
      </c>
      <c r="DL48" s="689">
        <v>55</v>
      </c>
      <c r="DM48" s="356">
        <v>0</v>
      </c>
      <c r="DN48" s="690">
        <f t="shared" si="376"/>
        <v>55</v>
      </c>
      <c r="DO48" s="689">
        <v>40</v>
      </c>
      <c r="DP48" s="356">
        <v>0</v>
      </c>
      <c r="DQ48" s="690">
        <f t="shared" si="377"/>
        <v>40</v>
      </c>
      <c r="DR48" s="689">
        <v>40</v>
      </c>
      <c r="DS48" s="356">
        <v>0</v>
      </c>
      <c r="DT48" s="690">
        <f t="shared" si="378"/>
        <v>40</v>
      </c>
      <c r="DU48" s="689">
        <v>43</v>
      </c>
      <c r="DV48" s="356">
        <v>0</v>
      </c>
      <c r="DW48" s="690">
        <f t="shared" si="379"/>
        <v>43</v>
      </c>
      <c r="DX48" s="691">
        <f>DR48/DU48*100</f>
        <v>93.023255813953483</v>
      </c>
      <c r="DY48" s="453">
        <v>0</v>
      </c>
      <c r="DZ48" s="692">
        <f>DT48/DW48*100</f>
        <v>93.023255813953483</v>
      </c>
      <c r="EA48" s="693">
        <f t="shared" ref="EA48:EA49" si="445">DR48/DO48*100</f>
        <v>100</v>
      </c>
      <c r="EB48" s="453">
        <v>0</v>
      </c>
      <c r="EC48" s="694">
        <f t="shared" si="327"/>
        <v>100</v>
      </c>
      <c r="ED48" s="702">
        <v>48</v>
      </c>
      <c r="EE48" s="695">
        <v>0</v>
      </c>
      <c r="EF48" s="695">
        <v>48</v>
      </c>
      <c r="EG48" s="695">
        <v>45</v>
      </c>
      <c r="EH48" s="695">
        <v>0</v>
      </c>
      <c r="EI48" s="695">
        <v>45</v>
      </c>
      <c r="EJ48" s="695">
        <v>44</v>
      </c>
      <c r="EK48" s="695">
        <v>0</v>
      </c>
      <c r="EL48" s="695">
        <v>44</v>
      </c>
      <c r="EM48" s="695">
        <v>44</v>
      </c>
      <c r="EN48" s="695">
        <v>0</v>
      </c>
      <c r="EO48" s="695">
        <v>44</v>
      </c>
      <c r="EP48" s="696">
        <f>SUM(EJ48/EM48)*100</f>
        <v>100</v>
      </c>
      <c r="EQ48" s="696">
        <v>0</v>
      </c>
      <c r="ER48" s="696">
        <f>SUM(EL48/EO48)*100</f>
        <v>100</v>
      </c>
      <c r="ES48" s="696">
        <v>100</v>
      </c>
      <c r="ET48" s="696">
        <v>0</v>
      </c>
      <c r="EU48" s="696">
        <v>100</v>
      </c>
      <c r="EV48" s="695">
        <v>50</v>
      </c>
      <c r="EW48" s="695">
        <v>0</v>
      </c>
      <c r="EX48" s="695">
        <f t="shared" ref="EX48:EX49" si="446">SUM(EV48:EW48)</f>
        <v>50</v>
      </c>
      <c r="EY48" s="695">
        <v>43</v>
      </c>
      <c r="EZ48" s="695">
        <v>0</v>
      </c>
      <c r="FA48" s="695">
        <f t="shared" ref="FA48:FA49" si="447">SUM(EY48:EZ48)</f>
        <v>43</v>
      </c>
      <c r="FB48" s="695">
        <v>37</v>
      </c>
      <c r="FC48" s="695">
        <v>0</v>
      </c>
      <c r="FD48" s="695">
        <f t="shared" ref="FD48:FD49" si="448">SUM(FB48:FC48)</f>
        <v>37</v>
      </c>
      <c r="FE48" s="695">
        <v>48</v>
      </c>
      <c r="FF48" s="695">
        <v>0</v>
      </c>
      <c r="FG48" s="695">
        <f t="shared" ref="FG48:FG49" si="449">SUM(FE48:FF48)</f>
        <v>48</v>
      </c>
      <c r="FH48" s="696">
        <f t="shared" ref="FH48:FH51" si="450">FB48/FE48*100</f>
        <v>77.083333333333343</v>
      </c>
      <c r="FI48" s="696">
        <v>0</v>
      </c>
      <c r="FJ48" s="696">
        <f t="shared" si="331"/>
        <v>77.083333333333343</v>
      </c>
      <c r="FK48" s="344">
        <v>52</v>
      </c>
      <c r="FL48" s="344">
        <v>0</v>
      </c>
      <c r="FM48" s="344">
        <f t="shared" ref="FM48:FM49" si="451">SUM(FK48:FL48)</f>
        <v>52</v>
      </c>
      <c r="FN48" s="344">
        <v>31</v>
      </c>
      <c r="FO48" s="344">
        <v>0</v>
      </c>
      <c r="FP48" s="344">
        <f t="shared" ref="FP48:FP49" si="452">SUM(FN48:FO48)</f>
        <v>31</v>
      </c>
      <c r="FQ48" s="344">
        <v>30</v>
      </c>
      <c r="FR48" s="344">
        <v>0</v>
      </c>
      <c r="FS48" s="344">
        <f t="shared" ref="FS48:FS49" si="453">SUM(FQ48:FR48)</f>
        <v>30</v>
      </c>
      <c r="FT48" s="344">
        <v>48</v>
      </c>
      <c r="FU48" s="344">
        <v>0</v>
      </c>
      <c r="FV48" s="344">
        <f t="shared" ref="FV48:FV49" si="454">SUM(FT48:FU48)</f>
        <v>48</v>
      </c>
      <c r="FW48" s="665">
        <f t="shared" ref="FW48:FW49" si="455">FQ48/FT48*100</f>
        <v>62.5</v>
      </c>
      <c r="FX48" s="665">
        <v>0</v>
      </c>
      <c r="FY48" s="665">
        <f t="shared" ref="FY48:FY49" si="456">FS48/FV48*100</f>
        <v>62.5</v>
      </c>
      <c r="FZ48" s="695">
        <v>53</v>
      </c>
      <c r="GA48" s="695">
        <v>0</v>
      </c>
      <c r="GB48" s="695">
        <f t="shared" ref="GB48:GB49" si="457">SUM(FZ48:GA48)</f>
        <v>53</v>
      </c>
      <c r="GC48" s="695">
        <v>34</v>
      </c>
      <c r="GD48" s="695">
        <v>0</v>
      </c>
      <c r="GE48" s="695">
        <f t="shared" ref="GE48:GE49" si="458">SUM(GC48:GD48)</f>
        <v>34</v>
      </c>
      <c r="GF48" s="695">
        <v>32</v>
      </c>
      <c r="GG48" s="695">
        <v>0</v>
      </c>
      <c r="GH48" s="695">
        <f t="shared" ref="GH48:GH49" si="459">SUM(GF48:GG48)</f>
        <v>32</v>
      </c>
      <c r="GI48" s="695">
        <v>48</v>
      </c>
      <c r="GJ48" s="695">
        <v>0</v>
      </c>
      <c r="GK48" s="695">
        <f t="shared" ref="GK48:GK49" si="460">SUM(GI48:GJ48)</f>
        <v>48</v>
      </c>
      <c r="GL48" s="696">
        <f t="shared" ref="GL48:GM51" si="461">GF48/GI48*100</f>
        <v>66.666666666666657</v>
      </c>
      <c r="GM48" s="696">
        <v>0</v>
      </c>
      <c r="GN48" s="696">
        <f t="shared" si="334"/>
        <v>66.666666666666657</v>
      </c>
      <c r="GO48" s="695">
        <v>36</v>
      </c>
      <c r="GP48" s="697">
        <v>0</v>
      </c>
      <c r="GQ48" s="697">
        <f t="shared" ref="GQ48:GQ49" si="462">SUM(GO48:GP48)</f>
        <v>36</v>
      </c>
      <c r="GR48" s="697">
        <v>26</v>
      </c>
      <c r="GS48" s="697">
        <v>0</v>
      </c>
      <c r="GT48" s="697">
        <f t="shared" ref="GT48:GT49" si="463">SUM(GR48:GS48)</f>
        <v>26</v>
      </c>
      <c r="GU48" s="697">
        <v>25</v>
      </c>
      <c r="GV48" s="697">
        <v>0</v>
      </c>
      <c r="GW48" s="697">
        <f t="shared" ref="GW48:GW49" si="464">SUM(GU48:GV48)</f>
        <v>25</v>
      </c>
      <c r="GX48" s="697">
        <v>46</v>
      </c>
      <c r="GY48" s="697">
        <v>0</v>
      </c>
      <c r="GZ48" s="697">
        <f t="shared" ref="GZ48:GZ49" si="465">SUM(GX48:GY48)</f>
        <v>46</v>
      </c>
      <c r="HA48" s="698">
        <f t="shared" ref="HA48:HA49" si="466">GU48/GX48*100</f>
        <v>54.347826086956516</v>
      </c>
      <c r="HB48" s="698">
        <v>0</v>
      </c>
      <c r="HC48" s="698">
        <f t="shared" si="407"/>
        <v>54.347826086956516</v>
      </c>
    </row>
    <row r="49" spans="1:211" s="66" customFormat="1" ht="9.9499999999999993" hidden="1" customHeight="1" x14ac:dyDescent="0.2">
      <c r="A49" s="87" t="s">
        <v>109</v>
      </c>
      <c r="B49" s="1024">
        <f>61+7</f>
        <v>68</v>
      </c>
      <c r="C49" s="1024">
        <v>0</v>
      </c>
      <c r="D49" s="1024">
        <f t="shared" si="418"/>
        <v>68</v>
      </c>
      <c r="E49" s="1024">
        <f>56+3</f>
        <v>59</v>
      </c>
      <c r="F49" s="1024">
        <v>0</v>
      </c>
      <c r="G49" s="1024">
        <f t="shared" si="419"/>
        <v>59</v>
      </c>
      <c r="H49" s="1026">
        <v>0</v>
      </c>
      <c r="I49" s="1026">
        <v>0</v>
      </c>
      <c r="J49" s="1024">
        <f t="shared" si="420"/>
        <v>0</v>
      </c>
      <c r="K49" s="1024">
        <f>17+5</f>
        <v>22</v>
      </c>
      <c r="L49" s="1024">
        <v>0</v>
      </c>
      <c r="M49" s="1024">
        <f t="shared" si="421"/>
        <v>22</v>
      </c>
      <c r="N49" s="1024">
        <f>6+3</f>
        <v>9</v>
      </c>
      <c r="O49" s="1024">
        <v>0</v>
      </c>
      <c r="P49" s="1024">
        <f t="shared" si="422"/>
        <v>9</v>
      </c>
      <c r="Q49" s="1026">
        <v>0</v>
      </c>
      <c r="R49" s="1026">
        <v>0</v>
      </c>
      <c r="S49" s="1024">
        <f t="shared" si="423"/>
        <v>0</v>
      </c>
      <c r="T49" s="1025">
        <v>0</v>
      </c>
      <c r="U49" s="1025">
        <v>0</v>
      </c>
      <c r="V49" s="1025">
        <f t="shared" si="424"/>
        <v>0</v>
      </c>
      <c r="W49" s="1025">
        <v>0</v>
      </c>
      <c r="X49" s="1025">
        <v>0</v>
      </c>
      <c r="Y49" s="1025">
        <f t="shared" si="425"/>
        <v>0</v>
      </c>
      <c r="Z49" s="1025">
        <v>0</v>
      </c>
      <c r="AA49" s="1025">
        <v>0</v>
      </c>
      <c r="AB49" s="1025">
        <f t="shared" si="426"/>
        <v>0</v>
      </c>
      <c r="AC49" s="1024">
        <f t="shared" si="427"/>
        <v>0</v>
      </c>
      <c r="AD49" s="1024">
        <f t="shared" si="427"/>
        <v>0</v>
      </c>
      <c r="AE49" s="1025">
        <f t="shared" si="428"/>
        <v>0</v>
      </c>
      <c r="AF49" s="864" t="e">
        <f t="shared" si="101"/>
        <v>#DIV/0!</v>
      </c>
      <c r="AG49" s="864" t="e">
        <f t="shared" si="101"/>
        <v>#DIV/0!</v>
      </c>
      <c r="AH49" s="864" t="e">
        <f t="shared" si="101"/>
        <v>#DIV/0!</v>
      </c>
      <c r="AI49" s="864">
        <f t="shared" si="429"/>
        <v>0</v>
      </c>
      <c r="AJ49" s="864" t="e">
        <f t="shared" si="346"/>
        <v>#DIV/0!</v>
      </c>
      <c r="AK49" s="864">
        <f t="shared" si="346"/>
        <v>0</v>
      </c>
      <c r="AL49" s="864" t="e">
        <f t="shared" si="28"/>
        <v>#DIV/0!</v>
      </c>
      <c r="AM49" s="864" t="e">
        <f t="shared" si="28"/>
        <v>#DIV/0!</v>
      </c>
      <c r="AN49" s="864" t="e">
        <f t="shared" si="28"/>
        <v>#DIV/0!</v>
      </c>
      <c r="AO49" s="864">
        <f t="shared" si="29"/>
        <v>0</v>
      </c>
      <c r="AP49" s="864" t="e">
        <f t="shared" si="29"/>
        <v>#DIV/0!</v>
      </c>
      <c r="AQ49" s="864">
        <f t="shared" si="29"/>
        <v>0</v>
      </c>
      <c r="AR49" s="864" t="e">
        <f t="shared" si="15"/>
        <v>#DIV/0!</v>
      </c>
      <c r="AS49" s="864" t="e">
        <f t="shared" si="5"/>
        <v>#DIV/0!</v>
      </c>
      <c r="AT49" s="864" t="e">
        <f t="shared" si="5"/>
        <v>#DIV/0!</v>
      </c>
      <c r="AU49" s="864" t="e">
        <f t="shared" si="16"/>
        <v>#DIV/0!</v>
      </c>
      <c r="AV49" s="864" t="e">
        <f t="shared" si="16"/>
        <v>#DIV/0!</v>
      </c>
      <c r="AW49" s="864" t="e">
        <f t="shared" si="16"/>
        <v>#DIV/0!</v>
      </c>
      <c r="AX49" s="1025">
        <f>54+2</f>
        <v>56</v>
      </c>
      <c r="AY49" s="1025">
        <v>0</v>
      </c>
      <c r="AZ49" s="1025">
        <f t="shared" si="430"/>
        <v>56</v>
      </c>
      <c r="BA49" s="1025">
        <f>50+2</f>
        <v>52</v>
      </c>
      <c r="BB49" s="1025">
        <v>0</v>
      </c>
      <c r="BC49" s="1025">
        <f t="shared" si="431"/>
        <v>52</v>
      </c>
      <c r="BD49" s="1025">
        <v>0</v>
      </c>
      <c r="BE49" s="1025">
        <v>0</v>
      </c>
      <c r="BF49" s="1025">
        <f t="shared" si="432"/>
        <v>0</v>
      </c>
      <c r="BG49" s="1025">
        <v>30</v>
      </c>
      <c r="BH49" s="1025">
        <v>0</v>
      </c>
      <c r="BI49" s="1025">
        <f t="shared" si="433"/>
        <v>30</v>
      </c>
      <c r="BJ49" s="1025">
        <v>10</v>
      </c>
      <c r="BK49" s="1025">
        <v>0</v>
      </c>
      <c r="BL49" s="1025">
        <f t="shared" si="434"/>
        <v>10</v>
      </c>
      <c r="BM49" s="1025">
        <v>0</v>
      </c>
      <c r="BN49" s="1025">
        <v>0</v>
      </c>
      <c r="BO49" s="1025">
        <f t="shared" si="435"/>
        <v>0</v>
      </c>
      <c r="BP49" s="1025">
        <v>0</v>
      </c>
      <c r="BQ49" s="1025">
        <v>0</v>
      </c>
      <c r="BR49" s="1025">
        <f t="shared" si="436"/>
        <v>0</v>
      </c>
      <c r="BS49" s="1025">
        <v>0</v>
      </c>
      <c r="BT49" s="1025">
        <v>0</v>
      </c>
      <c r="BU49" s="1025">
        <f t="shared" si="437"/>
        <v>0</v>
      </c>
      <c r="BV49" s="1025">
        <v>0</v>
      </c>
      <c r="BW49" s="1025">
        <v>0</v>
      </c>
      <c r="BX49" s="1025">
        <f t="shared" si="438"/>
        <v>0</v>
      </c>
      <c r="BY49" s="1024">
        <f t="shared" si="439"/>
        <v>0</v>
      </c>
      <c r="BZ49" s="1024">
        <f t="shared" si="439"/>
        <v>0</v>
      </c>
      <c r="CA49" s="1025">
        <f t="shared" si="440"/>
        <v>0</v>
      </c>
      <c r="CB49" s="864" t="e">
        <f t="shared" si="107"/>
        <v>#DIV/0!</v>
      </c>
      <c r="CC49" s="864" t="e">
        <f t="shared" si="107"/>
        <v>#DIV/0!</v>
      </c>
      <c r="CD49" s="864" t="e">
        <f t="shared" si="107"/>
        <v>#DIV/0!</v>
      </c>
      <c r="CE49" s="864">
        <f t="shared" si="441"/>
        <v>0</v>
      </c>
      <c r="CF49" s="864" t="e">
        <f t="shared" si="138"/>
        <v>#DIV/0!</v>
      </c>
      <c r="CG49" s="864">
        <f t="shared" si="138"/>
        <v>0</v>
      </c>
      <c r="CH49" s="864" t="e">
        <f t="shared" si="33"/>
        <v>#DIV/0!</v>
      </c>
      <c r="CI49" s="864" t="e">
        <f t="shared" si="33"/>
        <v>#DIV/0!</v>
      </c>
      <c r="CJ49" s="864" t="e">
        <f t="shared" si="33"/>
        <v>#DIV/0!</v>
      </c>
      <c r="CK49" s="864">
        <f t="shared" si="34"/>
        <v>0</v>
      </c>
      <c r="CL49" s="864" t="e">
        <f t="shared" si="34"/>
        <v>#DIV/0!</v>
      </c>
      <c r="CM49" s="864">
        <f t="shared" si="34"/>
        <v>0</v>
      </c>
      <c r="CN49" s="864" t="e">
        <f t="shared" si="18"/>
        <v>#DIV/0!</v>
      </c>
      <c r="CO49" s="864" t="e">
        <f t="shared" si="12"/>
        <v>#DIV/0!</v>
      </c>
      <c r="CP49" s="864" t="e">
        <f t="shared" si="12"/>
        <v>#DIV/0!</v>
      </c>
      <c r="CQ49" s="864" t="e">
        <f t="shared" si="19"/>
        <v>#DIV/0!</v>
      </c>
      <c r="CR49" s="864" t="e">
        <f t="shared" si="13"/>
        <v>#DIV/0!</v>
      </c>
      <c r="CS49" s="864" t="e">
        <f t="shared" si="13"/>
        <v>#DIV/0!</v>
      </c>
      <c r="CT49" s="960">
        <v>38</v>
      </c>
      <c r="CU49" s="90">
        <v>0</v>
      </c>
      <c r="CV49" s="687">
        <f t="shared" si="442"/>
        <v>38</v>
      </c>
      <c r="CW49" s="353">
        <v>23</v>
      </c>
      <c r="CX49" s="90">
        <v>0</v>
      </c>
      <c r="CY49" s="687">
        <f t="shared" si="371"/>
        <v>23</v>
      </c>
      <c r="CZ49" s="354">
        <v>21</v>
      </c>
      <c r="DA49" s="90">
        <v>0</v>
      </c>
      <c r="DB49" s="687">
        <f t="shared" si="372"/>
        <v>21</v>
      </c>
      <c r="DC49" s="353">
        <v>40</v>
      </c>
      <c r="DD49" s="91">
        <v>0</v>
      </c>
      <c r="DE49" s="688">
        <f t="shared" si="373"/>
        <v>40</v>
      </c>
      <c r="DF49" s="364">
        <f t="shared" si="443"/>
        <v>52.5</v>
      </c>
      <c r="DG49" s="364">
        <v>0</v>
      </c>
      <c r="DH49" s="700">
        <f t="shared" si="324"/>
        <v>52.5</v>
      </c>
      <c r="DI49" s="364">
        <f t="shared" si="444"/>
        <v>91.304347826086953</v>
      </c>
      <c r="DJ49" s="364">
        <v>0</v>
      </c>
      <c r="DK49" s="701">
        <f t="shared" si="325"/>
        <v>91.304347826086953</v>
      </c>
      <c r="DL49" s="689">
        <v>85</v>
      </c>
      <c r="DM49" s="356">
        <v>0</v>
      </c>
      <c r="DN49" s="690">
        <f t="shared" si="376"/>
        <v>85</v>
      </c>
      <c r="DO49" s="689">
        <v>61</v>
      </c>
      <c r="DP49" s="356">
        <v>0</v>
      </c>
      <c r="DQ49" s="690">
        <f t="shared" si="377"/>
        <v>61</v>
      </c>
      <c r="DR49" s="689">
        <v>61</v>
      </c>
      <c r="DS49" s="356">
        <v>0</v>
      </c>
      <c r="DT49" s="690">
        <f t="shared" si="378"/>
        <v>61</v>
      </c>
      <c r="DU49" s="689">
        <v>59</v>
      </c>
      <c r="DV49" s="356">
        <v>0</v>
      </c>
      <c r="DW49" s="690">
        <f t="shared" si="379"/>
        <v>59</v>
      </c>
      <c r="DX49" s="691">
        <f t="shared" ref="DX49" si="467">DR47/DU47*100</f>
        <v>99.019607843137265</v>
      </c>
      <c r="DY49" s="453">
        <v>0</v>
      </c>
      <c r="DZ49" s="692">
        <f t="shared" ref="DZ49" si="468">DT47/DW47*100</f>
        <v>99.019607843137265</v>
      </c>
      <c r="EA49" s="693">
        <f t="shared" si="445"/>
        <v>100</v>
      </c>
      <c r="EB49" s="453">
        <v>0</v>
      </c>
      <c r="EC49" s="694">
        <f t="shared" si="327"/>
        <v>100</v>
      </c>
      <c r="ED49" s="702">
        <v>70</v>
      </c>
      <c r="EE49" s="695">
        <v>0</v>
      </c>
      <c r="EF49" s="695">
        <v>70</v>
      </c>
      <c r="EG49" s="695">
        <v>62</v>
      </c>
      <c r="EH49" s="695">
        <v>0</v>
      </c>
      <c r="EI49" s="695">
        <v>62</v>
      </c>
      <c r="EJ49" s="695">
        <v>63</v>
      </c>
      <c r="EK49" s="695">
        <v>0</v>
      </c>
      <c r="EL49" s="695">
        <v>63</v>
      </c>
      <c r="EM49" s="695">
        <v>63</v>
      </c>
      <c r="EN49" s="695">
        <v>0</v>
      </c>
      <c r="EO49" s="695">
        <v>63</v>
      </c>
      <c r="EP49" s="696">
        <f>SUM(EJ49/EM49)*100</f>
        <v>100</v>
      </c>
      <c r="EQ49" s="696">
        <v>0</v>
      </c>
      <c r="ER49" s="696">
        <f>SUM(EL49/EO49)*100</f>
        <v>100</v>
      </c>
      <c r="ES49" s="696">
        <v>100</v>
      </c>
      <c r="ET49" s="696">
        <v>0</v>
      </c>
      <c r="EU49" s="696">
        <v>100</v>
      </c>
      <c r="EV49" s="695">
        <v>83</v>
      </c>
      <c r="EW49" s="695">
        <v>0</v>
      </c>
      <c r="EX49" s="695">
        <f t="shared" si="446"/>
        <v>83</v>
      </c>
      <c r="EY49" s="695">
        <v>60</v>
      </c>
      <c r="EZ49" s="695">
        <v>0</v>
      </c>
      <c r="FA49" s="695">
        <f t="shared" si="447"/>
        <v>60</v>
      </c>
      <c r="FB49" s="695">
        <v>50</v>
      </c>
      <c r="FC49" s="695">
        <v>0</v>
      </c>
      <c r="FD49" s="695">
        <f t="shared" si="448"/>
        <v>50</v>
      </c>
      <c r="FE49" s="695">
        <v>63</v>
      </c>
      <c r="FF49" s="695">
        <v>0</v>
      </c>
      <c r="FG49" s="695">
        <f t="shared" si="449"/>
        <v>63</v>
      </c>
      <c r="FH49" s="696">
        <f t="shared" si="450"/>
        <v>79.365079365079367</v>
      </c>
      <c r="FI49" s="696">
        <v>0</v>
      </c>
      <c r="FJ49" s="696">
        <f t="shared" si="331"/>
        <v>79.365079365079367</v>
      </c>
      <c r="FK49" s="344">
        <v>84</v>
      </c>
      <c r="FL49" s="344">
        <v>0</v>
      </c>
      <c r="FM49" s="344">
        <f t="shared" si="451"/>
        <v>84</v>
      </c>
      <c r="FN49" s="344">
        <v>60</v>
      </c>
      <c r="FO49" s="344">
        <v>0</v>
      </c>
      <c r="FP49" s="344">
        <f t="shared" si="452"/>
        <v>60</v>
      </c>
      <c r="FQ49" s="344">
        <v>58</v>
      </c>
      <c r="FR49" s="344">
        <v>0</v>
      </c>
      <c r="FS49" s="344">
        <f t="shared" si="453"/>
        <v>58</v>
      </c>
      <c r="FT49" s="344">
        <v>62</v>
      </c>
      <c r="FU49" s="344">
        <v>0</v>
      </c>
      <c r="FV49" s="344">
        <f t="shared" si="454"/>
        <v>62</v>
      </c>
      <c r="FW49" s="665">
        <f t="shared" si="455"/>
        <v>93.548387096774192</v>
      </c>
      <c r="FX49" s="665">
        <v>0</v>
      </c>
      <c r="FY49" s="665">
        <f t="shared" si="456"/>
        <v>93.548387096774192</v>
      </c>
      <c r="FZ49" s="695">
        <v>84</v>
      </c>
      <c r="GA49" s="695">
        <v>0</v>
      </c>
      <c r="GB49" s="695">
        <f t="shared" si="457"/>
        <v>84</v>
      </c>
      <c r="GC49" s="695">
        <v>50</v>
      </c>
      <c r="GD49" s="695">
        <v>0</v>
      </c>
      <c r="GE49" s="695">
        <f t="shared" si="458"/>
        <v>50</v>
      </c>
      <c r="GF49" s="695">
        <v>50</v>
      </c>
      <c r="GG49" s="695">
        <v>0</v>
      </c>
      <c r="GH49" s="695">
        <f t="shared" si="459"/>
        <v>50</v>
      </c>
      <c r="GI49" s="695">
        <v>62</v>
      </c>
      <c r="GJ49" s="695">
        <v>0</v>
      </c>
      <c r="GK49" s="695">
        <f t="shared" si="460"/>
        <v>62</v>
      </c>
      <c r="GL49" s="696">
        <f t="shared" si="461"/>
        <v>80.645161290322577</v>
      </c>
      <c r="GM49" s="696">
        <v>0</v>
      </c>
      <c r="GN49" s="696">
        <f t="shared" si="334"/>
        <v>80.645161290322577</v>
      </c>
      <c r="GO49" s="695">
        <v>85</v>
      </c>
      <c r="GP49" s="697">
        <v>0</v>
      </c>
      <c r="GQ49" s="697">
        <f t="shared" si="462"/>
        <v>85</v>
      </c>
      <c r="GR49" s="697">
        <v>56</v>
      </c>
      <c r="GS49" s="697">
        <v>0</v>
      </c>
      <c r="GT49" s="697">
        <f t="shared" si="463"/>
        <v>56</v>
      </c>
      <c r="GU49" s="697">
        <v>52</v>
      </c>
      <c r="GV49" s="697">
        <v>0</v>
      </c>
      <c r="GW49" s="697">
        <f t="shared" si="464"/>
        <v>52</v>
      </c>
      <c r="GX49" s="697">
        <v>60</v>
      </c>
      <c r="GY49" s="697">
        <v>0</v>
      </c>
      <c r="GZ49" s="697">
        <f t="shared" si="465"/>
        <v>60</v>
      </c>
      <c r="HA49" s="698">
        <f t="shared" si="466"/>
        <v>86.666666666666671</v>
      </c>
      <c r="HB49" s="698">
        <v>0</v>
      </c>
      <c r="HC49" s="698">
        <f t="shared" si="407"/>
        <v>86.666666666666671</v>
      </c>
    </row>
    <row r="50" spans="1:211" s="68" customFormat="1" ht="9.9499999999999993" customHeight="1" x14ac:dyDescent="0.2">
      <c r="A50" s="86" t="s">
        <v>56</v>
      </c>
      <c r="B50" s="1017">
        <f t="shared" ref="B50:AE50" si="469">SUM(B51:B52)</f>
        <v>79</v>
      </c>
      <c r="C50" s="1017">
        <f t="shared" si="469"/>
        <v>0</v>
      </c>
      <c r="D50" s="1018">
        <f t="shared" si="469"/>
        <v>79</v>
      </c>
      <c r="E50" s="1017">
        <f t="shared" si="469"/>
        <v>55</v>
      </c>
      <c r="F50" s="1017">
        <f t="shared" si="469"/>
        <v>0</v>
      </c>
      <c r="G50" s="1017">
        <f t="shared" si="469"/>
        <v>55</v>
      </c>
      <c r="H50" s="1017">
        <f t="shared" si="469"/>
        <v>0</v>
      </c>
      <c r="I50" s="1017">
        <f t="shared" si="469"/>
        <v>0</v>
      </c>
      <c r="J50" s="1017">
        <f t="shared" si="469"/>
        <v>0</v>
      </c>
      <c r="K50" s="1017">
        <f t="shared" si="469"/>
        <v>29</v>
      </c>
      <c r="L50" s="1017">
        <f t="shared" si="469"/>
        <v>0</v>
      </c>
      <c r="M50" s="1018">
        <f t="shared" si="469"/>
        <v>29</v>
      </c>
      <c r="N50" s="1017">
        <f t="shared" si="469"/>
        <v>23</v>
      </c>
      <c r="O50" s="1017">
        <f t="shared" si="469"/>
        <v>0</v>
      </c>
      <c r="P50" s="1017">
        <f t="shared" si="469"/>
        <v>23</v>
      </c>
      <c r="Q50" s="1017">
        <f t="shared" si="469"/>
        <v>0</v>
      </c>
      <c r="R50" s="1017">
        <f t="shared" si="469"/>
        <v>0</v>
      </c>
      <c r="S50" s="1017">
        <f t="shared" si="469"/>
        <v>0</v>
      </c>
      <c r="T50" s="1019">
        <f t="shared" ref="T50:AB50" si="470">SUM(T51:T52)</f>
        <v>2</v>
      </c>
      <c r="U50" s="1019">
        <f t="shared" si="470"/>
        <v>0</v>
      </c>
      <c r="V50" s="1020">
        <f t="shared" si="470"/>
        <v>2</v>
      </c>
      <c r="W50" s="1019">
        <f t="shared" si="470"/>
        <v>2</v>
      </c>
      <c r="X50" s="1019">
        <f t="shared" si="470"/>
        <v>0</v>
      </c>
      <c r="Y50" s="1019">
        <f t="shared" si="470"/>
        <v>2</v>
      </c>
      <c r="Z50" s="1019">
        <f t="shared" si="470"/>
        <v>0</v>
      </c>
      <c r="AA50" s="1019">
        <f t="shared" si="470"/>
        <v>0</v>
      </c>
      <c r="AB50" s="1019">
        <f t="shared" si="470"/>
        <v>0</v>
      </c>
      <c r="AC50" s="1019">
        <f t="shared" si="469"/>
        <v>0</v>
      </c>
      <c r="AD50" s="1019">
        <f t="shared" si="469"/>
        <v>0</v>
      </c>
      <c r="AE50" s="1019">
        <f t="shared" si="469"/>
        <v>0</v>
      </c>
      <c r="AF50" s="863" t="e">
        <f t="shared" si="101"/>
        <v>#DIV/0!</v>
      </c>
      <c r="AG50" s="863" t="e">
        <f t="shared" si="101"/>
        <v>#DIV/0!</v>
      </c>
      <c r="AH50" s="863" t="e">
        <f t="shared" si="101"/>
        <v>#DIV/0!</v>
      </c>
      <c r="AI50" s="863">
        <f>H50/E50</f>
        <v>0</v>
      </c>
      <c r="AJ50" s="863" t="e">
        <f t="shared" si="346"/>
        <v>#DIV/0!</v>
      </c>
      <c r="AK50" s="863">
        <f>J50/G50</f>
        <v>0</v>
      </c>
      <c r="AL50" s="863" t="e">
        <f t="shared" si="28"/>
        <v>#DIV/0!</v>
      </c>
      <c r="AM50" s="863" t="e">
        <f t="shared" si="28"/>
        <v>#DIV/0!</v>
      </c>
      <c r="AN50" s="863" t="e">
        <f t="shared" si="28"/>
        <v>#DIV/0!</v>
      </c>
      <c r="AO50" s="863">
        <f t="shared" si="29"/>
        <v>0</v>
      </c>
      <c r="AP50" s="863" t="e">
        <f t="shared" si="29"/>
        <v>#DIV/0!</v>
      </c>
      <c r="AQ50" s="863">
        <f t="shared" si="29"/>
        <v>0</v>
      </c>
      <c r="AR50" s="863" t="e">
        <f t="shared" si="15"/>
        <v>#DIV/0!</v>
      </c>
      <c r="AS50" s="863" t="e">
        <f t="shared" si="5"/>
        <v>#DIV/0!</v>
      </c>
      <c r="AT50" s="863" t="e">
        <f t="shared" si="5"/>
        <v>#DIV/0!</v>
      </c>
      <c r="AU50" s="863">
        <f t="shared" si="16"/>
        <v>0</v>
      </c>
      <c r="AV50" s="863" t="e">
        <f t="shared" si="16"/>
        <v>#DIV/0!</v>
      </c>
      <c r="AW50" s="863">
        <f t="shared" si="16"/>
        <v>0</v>
      </c>
      <c r="AX50" s="1019">
        <f t="shared" ref="AX50:CA50" si="471">SUM(AX51:AX52)</f>
        <v>73</v>
      </c>
      <c r="AY50" s="1019">
        <f t="shared" si="471"/>
        <v>0</v>
      </c>
      <c r="AZ50" s="1020">
        <f t="shared" si="471"/>
        <v>73</v>
      </c>
      <c r="BA50" s="1019">
        <f t="shared" si="471"/>
        <v>58</v>
      </c>
      <c r="BB50" s="1019">
        <f t="shared" si="471"/>
        <v>0</v>
      </c>
      <c r="BC50" s="1021">
        <f t="shared" si="471"/>
        <v>58</v>
      </c>
      <c r="BD50" s="1019">
        <f t="shared" si="471"/>
        <v>51</v>
      </c>
      <c r="BE50" s="1019">
        <f t="shared" si="471"/>
        <v>0</v>
      </c>
      <c r="BF50" s="1019">
        <f t="shared" si="471"/>
        <v>51</v>
      </c>
      <c r="BG50" s="1019">
        <f t="shared" si="471"/>
        <v>26</v>
      </c>
      <c r="BH50" s="1019">
        <f t="shared" si="471"/>
        <v>0</v>
      </c>
      <c r="BI50" s="1020">
        <f t="shared" si="471"/>
        <v>26</v>
      </c>
      <c r="BJ50" s="1019">
        <f t="shared" si="471"/>
        <v>19</v>
      </c>
      <c r="BK50" s="1019">
        <f t="shared" si="471"/>
        <v>0</v>
      </c>
      <c r="BL50" s="1021">
        <f t="shared" si="471"/>
        <v>19</v>
      </c>
      <c r="BM50" s="1019">
        <f t="shared" si="471"/>
        <v>16</v>
      </c>
      <c r="BN50" s="1019">
        <f t="shared" si="471"/>
        <v>0</v>
      </c>
      <c r="BO50" s="1019">
        <f t="shared" si="471"/>
        <v>16</v>
      </c>
      <c r="BP50" s="1019">
        <f t="shared" si="471"/>
        <v>5</v>
      </c>
      <c r="BQ50" s="1019">
        <f t="shared" si="471"/>
        <v>0</v>
      </c>
      <c r="BR50" s="1020">
        <f t="shared" si="471"/>
        <v>5</v>
      </c>
      <c r="BS50" s="1019">
        <f t="shared" si="471"/>
        <v>4</v>
      </c>
      <c r="BT50" s="1019">
        <f t="shared" si="471"/>
        <v>0</v>
      </c>
      <c r="BU50" s="1021">
        <f t="shared" si="471"/>
        <v>4</v>
      </c>
      <c r="BV50" s="1019">
        <f t="shared" si="471"/>
        <v>2</v>
      </c>
      <c r="BW50" s="1019">
        <f t="shared" si="471"/>
        <v>0</v>
      </c>
      <c r="BX50" s="1019">
        <f t="shared" si="471"/>
        <v>2</v>
      </c>
      <c r="BY50" s="1019">
        <f t="shared" si="471"/>
        <v>69</v>
      </c>
      <c r="BZ50" s="1019">
        <f t="shared" si="471"/>
        <v>0</v>
      </c>
      <c r="CA50" s="1019">
        <f t="shared" si="471"/>
        <v>69</v>
      </c>
      <c r="CB50" s="863">
        <f t="shared" si="107"/>
        <v>0.73913043478260865</v>
      </c>
      <c r="CC50" s="863" t="e">
        <f t="shared" si="107"/>
        <v>#DIV/0!</v>
      </c>
      <c r="CD50" s="863">
        <f t="shared" si="107"/>
        <v>0.73913043478260865</v>
      </c>
      <c r="CE50" s="863">
        <f>BD50/BA50</f>
        <v>0.87931034482758619</v>
      </c>
      <c r="CF50" s="863" t="e">
        <f t="shared" si="138"/>
        <v>#DIV/0!</v>
      </c>
      <c r="CG50" s="863">
        <f>BF50/BC50</f>
        <v>0.87931034482758619</v>
      </c>
      <c r="CH50" s="863">
        <f t="shared" si="33"/>
        <v>0.2318840579710145</v>
      </c>
      <c r="CI50" s="863" t="e">
        <f t="shared" si="33"/>
        <v>#DIV/0!</v>
      </c>
      <c r="CJ50" s="863">
        <f t="shared" si="33"/>
        <v>0.2318840579710145</v>
      </c>
      <c r="CK50" s="863">
        <f t="shared" si="34"/>
        <v>0.84210526315789469</v>
      </c>
      <c r="CL50" s="863" t="e">
        <f t="shared" si="34"/>
        <v>#DIV/0!</v>
      </c>
      <c r="CM50" s="863">
        <f t="shared" si="34"/>
        <v>0.84210526315789469</v>
      </c>
      <c r="CN50" s="863">
        <f t="shared" si="18"/>
        <v>2.8985507246376812E-2</v>
      </c>
      <c r="CO50" s="863" t="e">
        <f t="shared" si="12"/>
        <v>#DIV/0!</v>
      </c>
      <c r="CP50" s="863">
        <f t="shared" si="12"/>
        <v>2.8985507246376812E-2</v>
      </c>
      <c r="CQ50" s="863">
        <f t="shared" si="19"/>
        <v>0.5</v>
      </c>
      <c r="CR50" s="863" t="e">
        <f t="shared" si="13"/>
        <v>#DIV/0!</v>
      </c>
      <c r="CS50" s="863">
        <f t="shared" si="13"/>
        <v>0.5</v>
      </c>
      <c r="CT50" s="958">
        <f>CT51+CT52</f>
        <v>68</v>
      </c>
      <c r="CU50" s="667">
        <f>CU51+CU52</f>
        <v>0</v>
      </c>
      <c r="CV50" s="668">
        <f>CT50+CU50</f>
        <v>68</v>
      </c>
      <c r="CW50" s="666">
        <f>CW51+CW52</f>
        <v>55</v>
      </c>
      <c r="CX50" s="667">
        <f>CX51+CX52</f>
        <v>0</v>
      </c>
      <c r="CY50" s="668">
        <f>CW50+CX50</f>
        <v>55</v>
      </c>
      <c r="CZ50" s="666">
        <f>CZ51+CZ52</f>
        <v>49</v>
      </c>
      <c r="DA50" s="667">
        <f>DA51+DA52</f>
        <v>0</v>
      </c>
      <c r="DB50" s="668">
        <f>CZ50+DA50</f>
        <v>49</v>
      </c>
      <c r="DC50" s="666">
        <f>DC51+DC52</f>
        <v>76</v>
      </c>
      <c r="DD50" s="667">
        <f>DD51+DD52</f>
        <v>0</v>
      </c>
      <c r="DE50" s="668">
        <f>DC50+DD50</f>
        <v>76</v>
      </c>
      <c r="DF50" s="671">
        <f>CZ50/DC50*100</f>
        <v>64.473684210526315</v>
      </c>
      <c r="DG50" s="672">
        <v>0</v>
      </c>
      <c r="DH50" s="673">
        <f t="shared" si="324"/>
        <v>64.473684210526315</v>
      </c>
      <c r="DI50" s="671">
        <f>CZ50/CW50*100</f>
        <v>89.090909090909093</v>
      </c>
      <c r="DJ50" s="672">
        <v>0</v>
      </c>
      <c r="DK50" s="673">
        <f t="shared" si="325"/>
        <v>89.090909090909093</v>
      </c>
      <c r="DL50" s="674">
        <f>SUM(DL51:DL52)</f>
        <v>64</v>
      </c>
      <c r="DM50" s="675">
        <f>SUM(DM51:DM52)</f>
        <v>0</v>
      </c>
      <c r="DN50" s="676">
        <f t="shared" si="376"/>
        <v>64</v>
      </c>
      <c r="DO50" s="674">
        <f>SUM(DO51:DO52)</f>
        <v>40</v>
      </c>
      <c r="DP50" s="675">
        <f>SUM(DP51:DP52)</f>
        <v>0</v>
      </c>
      <c r="DQ50" s="676">
        <f t="shared" si="377"/>
        <v>40</v>
      </c>
      <c r="DR50" s="674">
        <f>SUM(DR51:DR52)</f>
        <v>33</v>
      </c>
      <c r="DS50" s="675">
        <f>SUM(DS51:DS52)</f>
        <v>0</v>
      </c>
      <c r="DT50" s="676">
        <f t="shared" si="378"/>
        <v>33</v>
      </c>
      <c r="DU50" s="674">
        <f>SUM(DU51:DU52)</f>
        <v>44</v>
      </c>
      <c r="DV50" s="675">
        <f>SUM(DV51:DV52)</f>
        <v>0</v>
      </c>
      <c r="DW50" s="676">
        <f t="shared" si="379"/>
        <v>44</v>
      </c>
      <c r="DX50" s="677">
        <f>DR50/DU50*100</f>
        <v>75</v>
      </c>
      <c r="DY50" s="451">
        <v>0</v>
      </c>
      <c r="DZ50" s="678">
        <f t="shared" ref="DZ50" si="472">DT50/DW50*100</f>
        <v>75</v>
      </c>
      <c r="EA50" s="679">
        <f>DR50/DO50*100</f>
        <v>82.5</v>
      </c>
      <c r="EB50" s="451">
        <v>0</v>
      </c>
      <c r="EC50" s="680">
        <f t="shared" si="327"/>
        <v>82.5</v>
      </c>
      <c r="ED50" s="681">
        <f>SUM(ED51)</f>
        <v>63</v>
      </c>
      <c r="EE50" s="682">
        <f t="shared" ref="EE50:EO50" si="473">SUM(EE51)</f>
        <v>0</v>
      </c>
      <c r="EF50" s="682">
        <f t="shared" si="473"/>
        <v>63</v>
      </c>
      <c r="EG50" s="682">
        <f t="shared" si="473"/>
        <v>50</v>
      </c>
      <c r="EH50" s="682">
        <f t="shared" si="473"/>
        <v>0</v>
      </c>
      <c r="EI50" s="682">
        <f t="shared" si="473"/>
        <v>50</v>
      </c>
      <c r="EJ50" s="682">
        <f t="shared" si="473"/>
        <v>39</v>
      </c>
      <c r="EK50" s="682">
        <f t="shared" si="473"/>
        <v>0</v>
      </c>
      <c r="EL50" s="682">
        <f t="shared" si="473"/>
        <v>39</v>
      </c>
      <c r="EM50" s="682">
        <f t="shared" si="473"/>
        <v>48</v>
      </c>
      <c r="EN50" s="682">
        <f t="shared" si="473"/>
        <v>0</v>
      </c>
      <c r="EO50" s="682">
        <f t="shared" si="473"/>
        <v>48</v>
      </c>
      <c r="EP50" s="683">
        <f>EJ50/EM50*100</f>
        <v>81.25</v>
      </c>
      <c r="EQ50" s="683">
        <v>0</v>
      </c>
      <c r="ER50" s="683">
        <f>EL50/EO50*100</f>
        <v>81.25</v>
      </c>
      <c r="ES50" s="683">
        <f>EJ50/EG50*100</f>
        <v>78</v>
      </c>
      <c r="ET50" s="683">
        <v>0</v>
      </c>
      <c r="EU50" s="683">
        <f t="shared" ref="EU50" si="474">EL50/EI50*100</f>
        <v>78</v>
      </c>
      <c r="EV50" s="682">
        <f>EV51</f>
        <v>50</v>
      </c>
      <c r="EW50" s="682">
        <f t="shared" ref="EW50:FG50" si="475">EW51</f>
        <v>0</v>
      </c>
      <c r="EX50" s="682">
        <f t="shared" si="475"/>
        <v>50</v>
      </c>
      <c r="EY50" s="682">
        <f t="shared" si="475"/>
        <v>42</v>
      </c>
      <c r="EZ50" s="682">
        <f t="shared" si="475"/>
        <v>0</v>
      </c>
      <c r="FA50" s="682">
        <f t="shared" si="475"/>
        <v>42</v>
      </c>
      <c r="FB50" s="682">
        <f t="shared" si="475"/>
        <v>33</v>
      </c>
      <c r="FC50" s="682">
        <f t="shared" si="475"/>
        <v>0</v>
      </c>
      <c r="FD50" s="682">
        <f t="shared" si="475"/>
        <v>33</v>
      </c>
      <c r="FE50" s="682">
        <f t="shared" si="475"/>
        <v>51</v>
      </c>
      <c r="FF50" s="682">
        <f t="shared" si="475"/>
        <v>0</v>
      </c>
      <c r="FG50" s="682">
        <f t="shared" si="475"/>
        <v>51</v>
      </c>
      <c r="FH50" s="683">
        <f t="shared" si="450"/>
        <v>64.705882352941174</v>
      </c>
      <c r="FI50" s="683">
        <v>0</v>
      </c>
      <c r="FJ50" s="683">
        <f t="shared" si="331"/>
        <v>64.705882352941174</v>
      </c>
      <c r="FK50" s="682">
        <f>SUM(FK51)</f>
        <v>53</v>
      </c>
      <c r="FL50" s="682">
        <f t="shared" ref="FL50:FV50" si="476">SUM(FL51)</f>
        <v>0</v>
      </c>
      <c r="FM50" s="682">
        <f t="shared" si="476"/>
        <v>53</v>
      </c>
      <c r="FN50" s="682">
        <f t="shared" si="476"/>
        <v>42</v>
      </c>
      <c r="FO50" s="682">
        <f t="shared" si="476"/>
        <v>0</v>
      </c>
      <c r="FP50" s="682">
        <f t="shared" si="476"/>
        <v>42</v>
      </c>
      <c r="FQ50" s="682">
        <f t="shared" si="476"/>
        <v>35</v>
      </c>
      <c r="FR50" s="682">
        <f t="shared" si="476"/>
        <v>0</v>
      </c>
      <c r="FS50" s="682">
        <f t="shared" si="476"/>
        <v>35</v>
      </c>
      <c r="FT50" s="682">
        <f t="shared" si="476"/>
        <v>50</v>
      </c>
      <c r="FU50" s="682">
        <f t="shared" si="476"/>
        <v>0</v>
      </c>
      <c r="FV50" s="682">
        <f t="shared" si="476"/>
        <v>50</v>
      </c>
      <c r="FW50" s="683">
        <f>FQ50/FT50*100</f>
        <v>70</v>
      </c>
      <c r="FX50" s="683">
        <v>0</v>
      </c>
      <c r="FY50" s="683">
        <f>FS50/FV50*100</f>
        <v>70</v>
      </c>
      <c r="FZ50" s="682">
        <f>FZ51</f>
        <v>68</v>
      </c>
      <c r="GA50" s="682">
        <f t="shared" ref="GA50:GK50" si="477">GA51</f>
        <v>18</v>
      </c>
      <c r="GB50" s="682">
        <f t="shared" si="477"/>
        <v>86</v>
      </c>
      <c r="GC50" s="682">
        <f t="shared" si="477"/>
        <v>45</v>
      </c>
      <c r="GD50" s="682">
        <f t="shared" si="477"/>
        <v>13</v>
      </c>
      <c r="GE50" s="682">
        <f t="shared" si="477"/>
        <v>58</v>
      </c>
      <c r="GF50" s="682">
        <f t="shared" si="477"/>
        <v>39</v>
      </c>
      <c r="GG50" s="682">
        <f t="shared" si="477"/>
        <v>0</v>
      </c>
      <c r="GH50" s="682">
        <f t="shared" si="477"/>
        <v>39</v>
      </c>
      <c r="GI50" s="682">
        <f t="shared" si="477"/>
        <v>57</v>
      </c>
      <c r="GJ50" s="682">
        <f t="shared" si="477"/>
        <v>1</v>
      </c>
      <c r="GK50" s="682">
        <f t="shared" si="477"/>
        <v>58</v>
      </c>
      <c r="GL50" s="683">
        <f t="shared" si="461"/>
        <v>68.421052631578945</v>
      </c>
      <c r="GM50" s="683">
        <f t="shared" si="461"/>
        <v>0</v>
      </c>
      <c r="GN50" s="683">
        <f t="shared" si="334"/>
        <v>67.241379310344826</v>
      </c>
      <c r="GO50" s="684">
        <f>SUM(GO51)</f>
        <v>59</v>
      </c>
      <c r="GP50" s="685">
        <f t="shared" ref="GP50:GZ50" si="478">SUM(GP51)</f>
        <v>18</v>
      </c>
      <c r="GQ50" s="685">
        <f t="shared" si="478"/>
        <v>77</v>
      </c>
      <c r="GR50" s="685">
        <f t="shared" si="478"/>
        <v>43</v>
      </c>
      <c r="GS50" s="685">
        <f t="shared" si="478"/>
        <v>11</v>
      </c>
      <c r="GT50" s="685">
        <f t="shared" si="478"/>
        <v>54</v>
      </c>
      <c r="GU50" s="685">
        <f t="shared" si="478"/>
        <v>37</v>
      </c>
      <c r="GV50" s="685">
        <f t="shared" si="478"/>
        <v>0</v>
      </c>
      <c r="GW50" s="685">
        <f t="shared" si="478"/>
        <v>37</v>
      </c>
      <c r="GX50" s="685">
        <f t="shared" si="478"/>
        <v>55</v>
      </c>
      <c r="GY50" s="685">
        <f t="shared" si="478"/>
        <v>1</v>
      </c>
      <c r="GZ50" s="685">
        <f t="shared" si="478"/>
        <v>56</v>
      </c>
      <c r="HA50" s="686">
        <f>GU50/GX50*100</f>
        <v>67.272727272727266</v>
      </c>
      <c r="HB50" s="686">
        <f t="shared" ref="HB50" si="479">GV50/GY50*100</f>
        <v>0</v>
      </c>
      <c r="HC50" s="686">
        <f t="shared" si="407"/>
        <v>66.071428571428569</v>
      </c>
    </row>
    <row r="51" spans="1:211" s="66" customFormat="1" ht="9.9499999999999993" customHeight="1" x14ac:dyDescent="0.2">
      <c r="A51" s="87" t="s">
        <v>108</v>
      </c>
      <c r="B51" s="1024">
        <f>54+14</f>
        <v>68</v>
      </c>
      <c r="C51" s="1024">
        <v>0</v>
      </c>
      <c r="D51" s="1024">
        <f t="shared" ref="D51:D52" si="480">SUM(B51:C51)</f>
        <v>68</v>
      </c>
      <c r="E51" s="1024">
        <f>39+6</f>
        <v>45</v>
      </c>
      <c r="F51" s="1024">
        <v>0</v>
      </c>
      <c r="G51" s="1024">
        <f t="shared" ref="G51:G52" si="481">SUM(E51:F51)</f>
        <v>45</v>
      </c>
      <c r="H51" s="1024">
        <v>0</v>
      </c>
      <c r="I51" s="1024">
        <v>0</v>
      </c>
      <c r="J51" s="1024">
        <f t="shared" ref="J51:J52" si="482">SUM(H51:I51)</f>
        <v>0</v>
      </c>
      <c r="K51" s="1024">
        <f>19+4</f>
        <v>23</v>
      </c>
      <c r="L51" s="1024">
        <v>0</v>
      </c>
      <c r="M51" s="1024">
        <f t="shared" ref="M51:M52" si="483">SUM(K51:L51)</f>
        <v>23</v>
      </c>
      <c r="N51" s="1024">
        <f>18+1</f>
        <v>19</v>
      </c>
      <c r="O51" s="1024">
        <v>0</v>
      </c>
      <c r="P51" s="1024">
        <f t="shared" ref="P51:P52" si="484">SUM(N51:O51)</f>
        <v>19</v>
      </c>
      <c r="Q51" s="1024">
        <v>0</v>
      </c>
      <c r="R51" s="1024">
        <v>0</v>
      </c>
      <c r="S51" s="1024">
        <f t="shared" ref="S51:S52" si="485">SUM(Q51:R51)</f>
        <v>0</v>
      </c>
      <c r="T51" s="1025">
        <v>0</v>
      </c>
      <c r="U51" s="1025">
        <v>0</v>
      </c>
      <c r="V51" s="1025">
        <f t="shared" ref="V51:V52" si="486">SUM(T51:U51)</f>
        <v>0</v>
      </c>
      <c r="W51" s="1025">
        <v>0</v>
      </c>
      <c r="X51" s="1025">
        <v>0</v>
      </c>
      <c r="Y51" s="1025">
        <f t="shared" ref="Y51:Y52" si="487">SUM(W51:X51)</f>
        <v>0</v>
      </c>
      <c r="Z51" s="1025">
        <v>0</v>
      </c>
      <c r="AA51" s="1025">
        <v>0</v>
      </c>
      <c r="AB51" s="1025">
        <f t="shared" ref="AB51:AB52" si="488">SUM(Z51:AA51)</f>
        <v>0</v>
      </c>
      <c r="AC51" s="1024">
        <f t="shared" ref="AC51:AD52" si="489">SUM(H51,Q51,Z51)</f>
        <v>0</v>
      </c>
      <c r="AD51" s="1024">
        <f t="shared" si="489"/>
        <v>0</v>
      </c>
      <c r="AE51" s="1025">
        <f t="shared" ref="AE51:AE54" si="490">SUM(AC51:AD51)</f>
        <v>0</v>
      </c>
      <c r="AF51" s="864" t="e">
        <f t="shared" si="101"/>
        <v>#DIV/0!</v>
      </c>
      <c r="AG51" s="864" t="e">
        <f t="shared" si="101"/>
        <v>#DIV/0!</v>
      </c>
      <c r="AH51" s="864" t="e">
        <f t="shared" si="101"/>
        <v>#DIV/0!</v>
      </c>
      <c r="AI51" s="864">
        <f t="shared" ref="AI51:AI52" si="491">H51/E51</f>
        <v>0</v>
      </c>
      <c r="AJ51" s="864" t="e">
        <f t="shared" si="346"/>
        <v>#DIV/0!</v>
      </c>
      <c r="AK51" s="864">
        <f t="shared" si="346"/>
        <v>0</v>
      </c>
      <c r="AL51" s="864" t="e">
        <f t="shared" si="28"/>
        <v>#DIV/0!</v>
      </c>
      <c r="AM51" s="864" t="e">
        <f t="shared" si="28"/>
        <v>#DIV/0!</v>
      </c>
      <c r="AN51" s="864" t="e">
        <f t="shared" si="28"/>
        <v>#DIV/0!</v>
      </c>
      <c r="AO51" s="864">
        <f t="shared" si="29"/>
        <v>0</v>
      </c>
      <c r="AP51" s="864" t="e">
        <f t="shared" si="29"/>
        <v>#DIV/0!</v>
      </c>
      <c r="AQ51" s="864">
        <f t="shared" si="29"/>
        <v>0</v>
      </c>
      <c r="AR51" s="864" t="e">
        <f t="shared" si="15"/>
        <v>#DIV/0!</v>
      </c>
      <c r="AS51" s="864" t="e">
        <f t="shared" si="5"/>
        <v>#DIV/0!</v>
      </c>
      <c r="AT51" s="864" t="e">
        <f t="shared" si="5"/>
        <v>#DIV/0!</v>
      </c>
      <c r="AU51" s="864" t="e">
        <f t="shared" si="16"/>
        <v>#DIV/0!</v>
      </c>
      <c r="AV51" s="864" t="e">
        <f t="shared" si="16"/>
        <v>#DIV/0!</v>
      </c>
      <c r="AW51" s="864" t="e">
        <f t="shared" si="16"/>
        <v>#DIV/0!</v>
      </c>
      <c r="AX51" s="1025">
        <f>39+10</f>
        <v>49</v>
      </c>
      <c r="AY51" s="1025">
        <v>0</v>
      </c>
      <c r="AZ51" s="1025">
        <f t="shared" ref="AZ51:AZ52" si="492">SUM(AX51:AY51)</f>
        <v>49</v>
      </c>
      <c r="BA51" s="1025">
        <f>38+4</f>
        <v>42</v>
      </c>
      <c r="BB51" s="1025">
        <v>0</v>
      </c>
      <c r="BC51" s="1025">
        <f t="shared" ref="BC51:BC52" si="493">SUM(BA51:BB51)</f>
        <v>42</v>
      </c>
      <c r="BD51" s="1276">
        <v>37</v>
      </c>
      <c r="BE51" s="1025">
        <v>0</v>
      </c>
      <c r="BF51" s="1025">
        <v>37</v>
      </c>
      <c r="BG51" s="1025">
        <v>16</v>
      </c>
      <c r="BH51" s="1025">
        <v>0</v>
      </c>
      <c r="BI51" s="1025">
        <f t="shared" ref="BI51:BI52" si="494">SUM(BG51:BH51)</f>
        <v>16</v>
      </c>
      <c r="BJ51" s="1025">
        <f>6+1</f>
        <v>7</v>
      </c>
      <c r="BK51" s="1025">
        <v>0</v>
      </c>
      <c r="BL51" s="1025">
        <f t="shared" ref="BL51:BL52" si="495">SUM(BJ51:BK51)</f>
        <v>7</v>
      </c>
      <c r="BM51" s="1276">
        <v>7</v>
      </c>
      <c r="BN51" s="1025">
        <v>0</v>
      </c>
      <c r="BO51" s="1025">
        <f t="shared" ref="BO51:BO52" si="496">SUM(BM51:BN51)</f>
        <v>7</v>
      </c>
      <c r="BP51" s="1025">
        <v>0</v>
      </c>
      <c r="BQ51" s="1025">
        <v>0</v>
      </c>
      <c r="BR51" s="1025">
        <f t="shared" ref="BR51:BR52" si="497">SUM(BP51:BQ51)</f>
        <v>0</v>
      </c>
      <c r="BS51" s="1025">
        <v>0</v>
      </c>
      <c r="BT51" s="1025">
        <v>0</v>
      </c>
      <c r="BU51" s="1025">
        <f t="shared" ref="BU51:BU52" si="498">SUM(BS51:BT51)</f>
        <v>0</v>
      </c>
      <c r="BV51" s="1025"/>
      <c r="BW51" s="1025">
        <v>0</v>
      </c>
      <c r="BX51" s="1025">
        <f t="shared" ref="BX51:BX52" si="499">SUM(BV51:BW51)</f>
        <v>0</v>
      </c>
      <c r="BY51" s="1024">
        <v>44</v>
      </c>
      <c r="BZ51" s="1024">
        <f t="shared" ref="BZ51:BZ52" si="500">SUM(BE51,BN51,BW51)</f>
        <v>0</v>
      </c>
      <c r="CA51" s="1025">
        <f t="shared" ref="CA51:CA52" si="501">SUM(BY51:BZ51)</f>
        <v>44</v>
      </c>
      <c r="CB51" s="864">
        <f t="shared" si="107"/>
        <v>0.84090909090909094</v>
      </c>
      <c r="CC51" s="864" t="e">
        <f t="shared" si="107"/>
        <v>#DIV/0!</v>
      </c>
      <c r="CD51" s="864">
        <f t="shared" si="107"/>
        <v>0.84090909090909094</v>
      </c>
      <c r="CE51" s="864">
        <f t="shared" ref="CE51:CE52" si="502">BD51/BA51</f>
        <v>0.88095238095238093</v>
      </c>
      <c r="CF51" s="864" t="e">
        <f t="shared" si="138"/>
        <v>#DIV/0!</v>
      </c>
      <c r="CG51" s="864">
        <f t="shared" si="138"/>
        <v>0.88095238095238093</v>
      </c>
      <c r="CH51" s="864">
        <f t="shared" si="33"/>
        <v>0.15909090909090909</v>
      </c>
      <c r="CI51" s="864" t="e">
        <f t="shared" si="33"/>
        <v>#DIV/0!</v>
      </c>
      <c r="CJ51" s="864">
        <f t="shared" si="33"/>
        <v>0.15909090909090909</v>
      </c>
      <c r="CK51" s="864">
        <f t="shared" si="34"/>
        <v>1</v>
      </c>
      <c r="CL51" s="864" t="e">
        <f t="shared" si="34"/>
        <v>#DIV/0!</v>
      </c>
      <c r="CM51" s="864">
        <f t="shared" si="34"/>
        <v>1</v>
      </c>
      <c r="CN51" s="864">
        <f t="shared" si="18"/>
        <v>0</v>
      </c>
      <c r="CO51" s="864" t="e">
        <f t="shared" si="12"/>
        <v>#DIV/0!</v>
      </c>
      <c r="CP51" s="864">
        <f t="shared" si="12"/>
        <v>0</v>
      </c>
      <c r="CQ51" s="864" t="e">
        <f t="shared" si="19"/>
        <v>#DIV/0!</v>
      </c>
      <c r="CR51" s="864" t="e">
        <f t="shared" si="13"/>
        <v>#DIV/0!</v>
      </c>
      <c r="CS51" s="864" t="e">
        <f t="shared" si="13"/>
        <v>#DIV/0!</v>
      </c>
      <c r="CT51" s="960">
        <v>54</v>
      </c>
      <c r="CU51" s="90">
        <v>0</v>
      </c>
      <c r="CV51" s="687">
        <f>CT51+CU51</f>
        <v>54</v>
      </c>
      <c r="CW51" s="353">
        <v>40</v>
      </c>
      <c r="CX51" s="90">
        <v>0</v>
      </c>
      <c r="CY51" s="687">
        <f t="shared" si="371"/>
        <v>40</v>
      </c>
      <c r="CZ51" s="354">
        <v>37</v>
      </c>
      <c r="DA51" s="90">
        <v>0</v>
      </c>
      <c r="DB51" s="687">
        <f t="shared" si="372"/>
        <v>37</v>
      </c>
      <c r="DC51" s="353">
        <v>45</v>
      </c>
      <c r="DD51" s="91">
        <v>0</v>
      </c>
      <c r="DE51" s="688">
        <f t="shared" si="373"/>
        <v>45</v>
      </c>
      <c r="DF51" s="364">
        <f t="shared" ref="DF51:DF52" si="503">CZ51/DC51*100</f>
        <v>82.222222222222214</v>
      </c>
      <c r="DG51" s="364">
        <v>0</v>
      </c>
      <c r="DH51" s="700">
        <f t="shared" si="324"/>
        <v>82.222222222222214</v>
      </c>
      <c r="DI51" s="364">
        <f t="shared" ref="DI51:DI52" si="504">CZ51/CW51*100</f>
        <v>92.5</v>
      </c>
      <c r="DJ51" s="364">
        <v>0</v>
      </c>
      <c r="DK51" s="701">
        <f t="shared" si="325"/>
        <v>92.5</v>
      </c>
      <c r="DL51" s="689">
        <v>64</v>
      </c>
      <c r="DM51" s="356">
        <v>0</v>
      </c>
      <c r="DN51" s="690">
        <f t="shared" si="376"/>
        <v>64</v>
      </c>
      <c r="DO51" s="689">
        <v>40</v>
      </c>
      <c r="DP51" s="356">
        <v>0</v>
      </c>
      <c r="DQ51" s="690">
        <f t="shared" si="377"/>
        <v>40</v>
      </c>
      <c r="DR51" s="689">
        <v>33</v>
      </c>
      <c r="DS51" s="356">
        <v>0</v>
      </c>
      <c r="DT51" s="690">
        <f t="shared" si="378"/>
        <v>33</v>
      </c>
      <c r="DU51" s="689">
        <v>44</v>
      </c>
      <c r="DV51" s="356">
        <v>0</v>
      </c>
      <c r="DW51" s="690">
        <f t="shared" si="379"/>
        <v>44</v>
      </c>
      <c r="DX51" s="691">
        <f>DR51/DU51*100</f>
        <v>75</v>
      </c>
      <c r="DY51" s="453">
        <v>0</v>
      </c>
      <c r="DZ51" s="692">
        <f>DT51/DW51*100</f>
        <v>75</v>
      </c>
      <c r="EA51" s="693">
        <f t="shared" ref="EA51" si="505">DR51/DO51*100</f>
        <v>82.5</v>
      </c>
      <c r="EB51" s="453">
        <v>0</v>
      </c>
      <c r="EC51" s="694">
        <f t="shared" si="327"/>
        <v>82.5</v>
      </c>
      <c r="ED51" s="343">
        <v>63</v>
      </c>
      <c r="EE51" s="344">
        <v>0</v>
      </c>
      <c r="EF51" s="344">
        <f t="shared" ref="EF51" si="506">SUM(ED51:EE51)</f>
        <v>63</v>
      </c>
      <c r="EG51" s="344">
        <v>50</v>
      </c>
      <c r="EH51" s="344">
        <v>0</v>
      </c>
      <c r="EI51" s="344">
        <f>SUM(EG51:EH51)</f>
        <v>50</v>
      </c>
      <c r="EJ51" s="344">
        <v>39</v>
      </c>
      <c r="EK51" s="344">
        <v>0</v>
      </c>
      <c r="EL51" s="344">
        <f>SUM(EJ51:EK51)</f>
        <v>39</v>
      </c>
      <c r="EM51" s="344">
        <v>48</v>
      </c>
      <c r="EN51" s="695">
        <v>0</v>
      </c>
      <c r="EO51" s="344">
        <f>SUM(EM51:EN51)</f>
        <v>48</v>
      </c>
      <c r="EP51" s="665">
        <f>EJ51/EM51*100</f>
        <v>81.25</v>
      </c>
      <c r="EQ51" s="665">
        <v>0</v>
      </c>
      <c r="ER51" s="665">
        <f t="shared" ref="ER51" si="507">EL51/EO51*100</f>
        <v>81.25</v>
      </c>
      <c r="ES51" s="665">
        <v>100</v>
      </c>
      <c r="ET51" s="665">
        <v>0</v>
      </c>
      <c r="EU51" s="665">
        <v>100</v>
      </c>
      <c r="EV51" s="695">
        <v>50</v>
      </c>
      <c r="EW51" s="695">
        <v>0</v>
      </c>
      <c r="EX51" s="695">
        <f>SUM(EV51:EW51)</f>
        <v>50</v>
      </c>
      <c r="EY51" s="695">
        <v>42</v>
      </c>
      <c r="EZ51" s="695">
        <v>0</v>
      </c>
      <c r="FA51" s="695">
        <f>SUM(EY51:EZ51)</f>
        <v>42</v>
      </c>
      <c r="FB51" s="695">
        <v>33</v>
      </c>
      <c r="FC51" s="695">
        <v>0</v>
      </c>
      <c r="FD51" s="695">
        <f>SUM(FB51:FC51)</f>
        <v>33</v>
      </c>
      <c r="FE51" s="695">
        <v>51</v>
      </c>
      <c r="FF51" s="695">
        <v>0</v>
      </c>
      <c r="FG51" s="695">
        <f>SUM(FE51:FF51)</f>
        <v>51</v>
      </c>
      <c r="FH51" s="696">
        <f t="shared" si="450"/>
        <v>64.705882352941174</v>
      </c>
      <c r="FI51" s="696">
        <v>0</v>
      </c>
      <c r="FJ51" s="696">
        <f t="shared" si="331"/>
        <v>64.705882352941174</v>
      </c>
      <c r="FK51" s="344">
        <v>53</v>
      </c>
      <c r="FL51" s="344"/>
      <c r="FM51" s="344">
        <f t="shared" ref="FM51" si="508">SUM(FK51:FL51)</f>
        <v>53</v>
      </c>
      <c r="FN51" s="344">
        <v>42</v>
      </c>
      <c r="FO51" s="344"/>
      <c r="FP51" s="344">
        <f>SUM(FN51:FO51)</f>
        <v>42</v>
      </c>
      <c r="FQ51" s="344">
        <v>35</v>
      </c>
      <c r="FR51" s="344"/>
      <c r="FS51" s="344">
        <f>SUM(FQ51:FR51)</f>
        <v>35</v>
      </c>
      <c r="FT51" s="344">
        <v>50</v>
      </c>
      <c r="FU51" s="695">
        <v>0</v>
      </c>
      <c r="FV51" s="344">
        <f>SUM(FT51:FU51)</f>
        <v>50</v>
      </c>
      <c r="FW51" s="665">
        <f t="shared" ref="FW51" si="509">FQ51/FT51*100</f>
        <v>70</v>
      </c>
      <c r="FX51" s="665">
        <v>0</v>
      </c>
      <c r="FY51" s="665">
        <f t="shared" ref="FY51" si="510">FS51/FV51*100</f>
        <v>70</v>
      </c>
      <c r="FZ51" s="695">
        <v>68</v>
      </c>
      <c r="GA51" s="695">
        <f>17+1</f>
        <v>18</v>
      </c>
      <c r="GB51" s="695">
        <f>SUM(FZ51:GA51)</f>
        <v>86</v>
      </c>
      <c r="GC51" s="695">
        <v>45</v>
      </c>
      <c r="GD51" s="695">
        <f>12+1</f>
        <v>13</v>
      </c>
      <c r="GE51" s="695">
        <f>SUM(GC51:GD51)</f>
        <v>58</v>
      </c>
      <c r="GF51" s="695">
        <v>39</v>
      </c>
      <c r="GG51" s="695">
        <v>0</v>
      </c>
      <c r="GH51" s="695">
        <f>SUM(GF51:GG51)</f>
        <v>39</v>
      </c>
      <c r="GI51" s="695">
        <v>57</v>
      </c>
      <c r="GJ51" s="695">
        <v>1</v>
      </c>
      <c r="GK51" s="695">
        <f>SUM(GI51:GJ51)</f>
        <v>58</v>
      </c>
      <c r="GL51" s="696">
        <f t="shared" si="461"/>
        <v>68.421052631578945</v>
      </c>
      <c r="GM51" s="696">
        <f>GH51/GK51</f>
        <v>0.67241379310344829</v>
      </c>
      <c r="GN51" s="696">
        <f t="shared" si="334"/>
        <v>67.241379310344826</v>
      </c>
      <c r="GO51" s="695">
        <f>59</f>
        <v>59</v>
      </c>
      <c r="GP51" s="697">
        <f>16+2</f>
        <v>18</v>
      </c>
      <c r="GQ51" s="697">
        <f t="shared" ref="GQ51" si="511">SUM(GO51:GP51)</f>
        <v>77</v>
      </c>
      <c r="GR51" s="697">
        <f>43</f>
        <v>43</v>
      </c>
      <c r="GS51" s="697">
        <f>10+1</f>
        <v>11</v>
      </c>
      <c r="GT51" s="697">
        <f t="shared" ref="GT51" si="512">SUM(GR51:GS51)</f>
        <v>54</v>
      </c>
      <c r="GU51" s="697">
        <f>37</f>
        <v>37</v>
      </c>
      <c r="GV51" s="697">
        <f>0+0</f>
        <v>0</v>
      </c>
      <c r="GW51" s="697">
        <f t="shared" ref="GW51" si="513">SUM(GU51:GV51)</f>
        <v>37</v>
      </c>
      <c r="GX51" s="697">
        <f>55</f>
        <v>55</v>
      </c>
      <c r="GY51" s="697">
        <f>1+0</f>
        <v>1</v>
      </c>
      <c r="GZ51" s="697">
        <f t="shared" ref="GZ51" si="514">SUM(GX51:GY51)</f>
        <v>56</v>
      </c>
      <c r="HA51" s="698">
        <f t="shared" ref="HA51" si="515">GU51/GX51*100</f>
        <v>67.272727272727266</v>
      </c>
      <c r="HB51" s="698">
        <v>0</v>
      </c>
      <c r="HC51" s="698">
        <f t="shared" si="407"/>
        <v>66.071428571428569</v>
      </c>
    </row>
    <row r="52" spans="1:211" s="66" customFormat="1" ht="9.9499999999999993" customHeight="1" x14ac:dyDescent="0.2">
      <c r="A52" s="87" t="s">
        <v>171</v>
      </c>
      <c r="B52" s="1024">
        <f>11+0</f>
        <v>11</v>
      </c>
      <c r="C52" s="1024">
        <v>0</v>
      </c>
      <c r="D52" s="1024">
        <f t="shared" si="480"/>
        <v>11</v>
      </c>
      <c r="E52" s="1024">
        <v>10</v>
      </c>
      <c r="F52" s="1024">
        <v>0</v>
      </c>
      <c r="G52" s="1024">
        <f t="shared" si="481"/>
        <v>10</v>
      </c>
      <c r="H52" s="1024">
        <v>0</v>
      </c>
      <c r="I52" s="1024">
        <v>0</v>
      </c>
      <c r="J52" s="1024">
        <f t="shared" si="482"/>
        <v>0</v>
      </c>
      <c r="K52" s="1024">
        <f>4+2</f>
        <v>6</v>
      </c>
      <c r="L52" s="1024">
        <v>0</v>
      </c>
      <c r="M52" s="1024">
        <f t="shared" si="483"/>
        <v>6</v>
      </c>
      <c r="N52" s="1024">
        <f>2+2</f>
        <v>4</v>
      </c>
      <c r="O52" s="1024">
        <v>0</v>
      </c>
      <c r="P52" s="1024">
        <f t="shared" si="484"/>
        <v>4</v>
      </c>
      <c r="Q52" s="1024">
        <v>0</v>
      </c>
      <c r="R52" s="1024">
        <v>0</v>
      </c>
      <c r="S52" s="1024">
        <f t="shared" si="485"/>
        <v>0</v>
      </c>
      <c r="T52" s="1025">
        <f>0+2</f>
        <v>2</v>
      </c>
      <c r="U52" s="1025">
        <v>0</v>
      </c>
      <c r="V52" s="1025">
        <f t="shared" si="486"/>
        <v>2</v>
      </c>
      <c r="W52" s="1025">
        <f>0+2</f>
        <v>2</v>
      </c>
      <c r="X52" s="1025">
        <v>0</v>
      </c>
      <c r="Y52" s="1025">
        <f t="shared" si="487"/>
        <v>2</v>
      </c>
      <c r="Z52" s="1025">
        <v>0</v>
      </c>
      <c r="AA52" s="1025">
        <v>0</v>
      </c>
      <c r="AB52" s="1025">
        <f t="shared" si="488"/>
        <v>0</v>
      </c>
      <c r="AC52" s="1024">
        <f t="shared" si="489"/>
        <v>0</v>
      </c>
      <c r="AD52" s="1024">
        <f t="shared" si="489"/>
        <v>0</v>
      </c>
      <c r="AE52" s="1025">
        <f t="shared" si="490"/>
        <v>0</v>
      </c>
      <c r="AF52" s="864" t="e">
        <f t="shared" si="101"/>
        <v>#DIV/0!</v>
      </c>
      <c r="AG52" s="864" t="e">
        <f t="shared" si="101"/>
        <v>#DIV/0!</v>
      </c>
      <c r="AH52" s="864" t="e">
        <f t="shared" si="101"/>
        <v>#DIV/0!</v>
      </c>
      <c r="AI52" s="864">
        <f t="shared" si="491"/>
        <v>0</v>
      </c>
      <c r="AJ52" s="864" t="e">
        <f t="shared" si="346"/>
        <v>#DIV/0!</v>
      </c>
      <c r="AK52" s="864">
        <f t="shared" si="346"/>
        <v>0</v>
      </c>
      <c r="AL52" s="864" t="e">
        <f t="shared" si="28"/>
        <v>#DIV/0!</v>
      </c>
      <c r="AM52" s="864" t="e">
        <f t="shared" si="28"/>
        <v>#DIV/0!</v>
      </c>
      <c r="AN52" s="864" t="e">
        <f t="shared" si="28"/>
        <v>#DIV/0!</v>
      </c>
      <c r="AO52" s="864">
        <f t="shared" si="29"/>
        <v>0</v>
      </c>
      <c r="AP52" s="864" t="e">
        <f t="shared" si="29"/>
        <v>#DIV/0!</v>
      </c>
      <c r="AQ52" s="864">
        <f t="shared" si="29"/>
        <v>0</v>
      </c>
      <c r="AR52" s="864" t="e">
        <f t="shared" si="15"/>
        <v>#DIV/0!</v>
      </c>
      <c r="AS52" s="864" t="e">
        <f t="shared" si="5"/>
        <v>#DIV/0!</v>
      </c>
      <c r="AT52" s="864" t="e">
        <f t="shared" si="5"/>
        <v>#DIV/0!</v>
      </c>
      <c r="AU52" s="864">
        <f t="shared" si="16"/>
        <v>0</v>
      </c>
      <c r="AV52" s="864" t="e">
        <f t="shared" si="16"/>
        <v>#DIV/0!</v>
      </c>
      <c r="AW52" s="864">
        <f t="shared" si="16"/>
        <v>0</v>
      </c>
      <c r="AX52" s="1025">
        <f>23+1</f>
        <v>24</v>
      </c>
      <c r="AY52" s="1025">
        <v>0</v>
      </c>
      <c r="AZ52" s="1025">
        <f t="shared" si="492"/>
        <v>24</v>
      </c>
      <c r="BA52" s="1025">
        <f>15+1</f>
        <v>16</v>
      </c>
      <c r="BB52" s="1025">
        <v>0</v>
      </c>
      <c r="BC52" s="1025">
        <f t="shared" si="493"/>
        <v>16</v>
      </c>
      <c r="BD52" s="1276">
        <v>14</v>
      </c>
      <c r="BE52" s="1025">
        <v>0</v>
      </c>
      <c r="BF52" s="1025">
        <v>14</v>
      </c>
      <c r="BG52" s="1025">
        <v>10</v>
      </c>
      <c r="BH52" s="1025">
        <v>0</v>
      </c>
      <c r="BI52" s="1025">
        <f t="shared" si="494"/>
        <v>10</v>
      </c>
      <c r="BJ52" s="1025">
        <v>12</v>
      </c>
      <c r="BK52" s="1025">
        <v>0</v>
      </c>
      <c r="BL52" s="1025">
        <f t="shared" si="495"/>
        <v>12</v>
      </c>
      <c r="BM52" s="1276">
        <v>9</v>
      </c>
      <c r="BN52" s="1025">
        <v>0</v>
      </c>
      <c r="BO52" s="1025">
        <f t="shared" si="496"/>
        <v>9</v>
      </c>
      <c r="BP52" s="1025">
        <f>3+2</f>
        <v>5</v>
      </c>
      <c r="BQ52" s="1025">
        <v>0</v>
      </c>
      <c r="BR52" s="1025">
        <f t="shared" si="497"/>
        <v>5</v>
      </c>
      <c r="BS52" s="1025">
        <f>3+1</f>
        <v>4</v>
      </c>
      <c r="BT52" s="1025">
        <v>0</v>
      </c>
      <c r="BU52" s="1025">
        <f t="shared" si="498"/>
        <v>4</v>
      </c>
      <c r="BV52" s="1276">
        <v>2</v>
      </c>
      <c r="BW52" s="1025">
        <v>0</v>
      </c>
      <c r="BX52" s="1025">
        <f t="shared" si="499"/>
        <v>2</v>
      </c>
      <c r="BY52" s="1024">
        <v>25</v>
      </c>
      <c r="BZ52" s="1024">
        <f t="shared" si="500"/>
        <v>0</v>
      </c>
      <c r="CA52" s="1025">
        <f t="shared" si="501"/>
        <v>25</v>
      </c>
      <c r="CB52" s="864">
        <f t="shared" si="107"/>
        <v>0.56000000000000005</v>
      </c>
      <c r="CC52" s="864" t="e">
        <f t="shared" si="107"/>
        <v>#DIV/0!</v>
      </c>
      <c r="CD52" s="864">
        <f t="shared" si="107"/>
        <v>0.56000000000000005</v>
      </c>
      <c r="CE52" s="864">
        <f t="shared" si="502"/>
        <v>0.875</v>
      </c>
      <c r="CF52" s="864" t="e">
        <f t="shared" si="138"/>
        <v>#DIV/0!</v>
      </c>
      <c r="CG52" s="864">
        <f t="shared" si="138"/>
        <v>0.875</v>
      </c>
      <c r="CH52" s="864">
        <f t="shared" si="33"/>
        <v>0.36</v>
      </c>
      <c r="CI52" s="864" t="e">
        <f t="shared" si="33"/>
        <v>#DIV/0!</v>
      </c>
      <c r="CJ52" s="864">
        <f t="shared" si="33"/>
        <v>0.36</v>
      </c>
      <c r="CK52" s="864">
        <f t="shared" si="34"/>
        <v>0.75</v>
      </c>
      <c r="CL52" s="864" t="e">
        <f t="shared" si="34"/>
        <v>#DIV/0!</v>
      </c>
      <c r="CM52" s="864">
        <f t="shared" si="34"/>
        <v>0.75</v>
      </c>
      <c r="CN52" s="864">
        <f t="shared" si="18"/>
        <v>0.08</v>
      </c>
      <c r="CO52" s="864" t="e">
        <f t="shared" si="12"/>
        <v>#DIV/0!</v>
      </c>
      <c r="CP52" s="864">
        <f t="shared" si="12"/>
        <v>0.08</v>
      </c>
      <c r="CQ52" s="864">
        <f t="shared" si="19"/>
        <v>0.5</v>
      </c>
      <c r="CR52" s="864" t="e">
        <f t="shared" si="13"/>
        <v>#DIV/0!</v>
      </c>
      <c r="CS52" s="864">
        <f t="shared" si="13"/>
        <v>0.5</v>
      </c>
      <c r="CT52" s="960">
        <v>14</v>
      </c>
      <c r="CU52" s="90">
        <v>0</v>
      </c>
      <c r="CV52" s="687">
        <f t="shared" ref="CV52" si="516">CT52+CU52</f>
        <v>14</v>
      </c>
      <c r="CW52" s="353">
        <v>15</v>
      </c>
      <c r="CX52" s="90">
        <v>0</v>
      </c>
      <c r="CY52" s="687">
        <f t="shared" si="371"/>
        <v>15</v>
      </c>
      <c r="CZ52" s="354">
        <v>12</v>
      </c>
      <c r="DA52" s="90">
        <v>0</v>
      </c>
      <c r="DB52" s="687">
        <f t="shared" si="372"/>
        <v>12</v>
      </c>
      <c r="DC52" s="353">
        <v>31</v>
      </c>
      <c r="DD52" s="91">
        <v>0</v>
      </c>
      <c r="DE52" s="688">
        <f t="shared" si="373"/>
        <v>31</v>
      </c>
      <c r="DF52" s="364">
        <f t="shared" si="503"/>
        <v>38.70967741935484</v>
      </c>
      <c r="DG52" s="364">
        <v>1</v>
      </c>
      <c r="DH52" s="700">
        <f t="shared" si="324"/>
        <v>38.70967741935484</v>
      </c>
      <c r="DI52" s="364">
        <f t="shared" si="504"/>
        <v>80</v>
      </c>
      <c r="DJ52" s="364">
        <v>1</v>
      </c>
      <c r="DK52" s="701">
        <f t="shared" si="325"/>
        <v>80</v>
      </c>
      <c r="DL52" s="815"/>
      <c r="DM52" s="816"/>
      <c r="DN52" s="817"/>
      <c r="DO52" s="815"/>
      <c r="DP52" s="816"/>
      <c r="DQ52" s="817"/>
      <c r="DR52" s="815"/>
      <c r="DS52" s="816"/>
      <c r="DT52" s="817"/>
      <c r="DU52" s="815"/>
      <c r="DV52" s="816"/>
      <c r="DW52" s="817"/>
      <c r="DX52" s="818"/>
      <c r="DY52" s="819"/>
      <c r="DZ52" s="820"/>
      <c r="EA52" s="821"/>
      <c r="EB52" s="819"/>
      <c r="EC52" s="822"/>
      <c r="ED52" s="725"/>
      <c r="EE52" s="726"/>
      <c r="EF52" s="344"/>
      <c r="EG52" s="726"/>
      <c r="EH52" s="726"/>
      <c r="EI52" s="344"/>
      <c r="EJ52" s="726"/>
      <c r="EK52" s="726"/>
      <c r="EL52" s="344"/>
      <c r="EM52" s="726"/>
      <c r="EN52" s="727"/>
      <c r="EO52" s="726"/>
      <c r="EP52" s="665"/>
      <c r="EQ52" s="665"/>
      <c r="ER52" s="665"/>
      <c r="ES52" s="665"/>
      <c r="ET52" s="665"/>
      <c r="EU52" s="665"/>
      <c r="EV52" s="695"/>
      <c r="EW52" s="695"/>
      <c r="EX52" s="727"/>
      <c r="EY52" s="695"/>
      <c r="EZ52" s="695"/>
      <c r="FA52" s="727"/>
      <c r="FB52" s="695"/>
      <c r="FC52" s="695"/>
      <c r="FD52" s="727"/>
      <c r="FE52" s="695"/>
      <c r="FF52" s="695"/>
      <c r="FG52" s="727"/>
      <c r="FH52" s="729"/>
      <c r="FI52" s="729"/>
      <c r="FJ52" s="729"/>
      <c r="FK52" s="344"/>
      <c r="FL52" s="344"/>
      <c r="FM52" s="344"/>
      <c r="FN52" s="344"/>
      <c r="FO52" s="344"/>
      <c r="FP52" s="344"/>
      <c r="FQ52" s="344"/>
      <c r="FR52" s="344"/>
      <c r="FS52" s="344"/>
      <c r="FT52" s="344"/>
      <c r="FU52" s="695"/>
      <c r="FV52" s="344"/>
      <c r="FW52" s="665"/>
      <c r="FX52" s="665"/>
      <c r="FY52" s="665"/>
      <c r="FZ52" s="695"/>
      <c r="GA52" s="695"/>
      <c r="GB52" s="727"/>
      <c r="GC52" s="695"/>
      <c r="GD52" s="695"/>
      <c r="GE52" s="727"/>
      <c r="GF52" s="695"/>
      <c r="GG52" s="695"/>
      <c r="GH52" s="727"/>
      <c r="GI52" s="695"/>
      <c r="GJ52" s="695"/>
      <c r="GK52" s="727"/>
      <c r="GL52" s="729"/>
      <c r="GM52" s="729"/>
      <c r="GN52" s="729"/>
      <c r="GO52" s="695"/>
      <c r="GP52" s="697"/>
      <c r="GQ52" s="810"/>
      <c r="GR52" s="697"/>
      <c r="GS52" s="697"/>
      <c r="GT52" s="810"/>
      <c r="GU52" s="697"/>
      <c r="GV52" s="697"/>
      <c r="GW52" s="810"/>
      <c r="GX52" s="697"/>
      <c r="GY52" s="697"/>
      <c r="GZ52" s="810"/>
      <c r="HA52" s="811"/>
      <c r="HB52" s="811"/>
      <c r="HC52" s="811"/>
    </row>
    <row r="53" spans="1:211" s="66" customFormat="1" ht="9.9499999999999993" hidden="1" customHeight="1" x14ac:dyDescent="0.2">
      <c r="A53" s="86" t="s">
        <v>57</v>
      </c>
      <c r="B53" s="1017">
        <f t="shared" ref="B53:F53" si="517">SUM(B54)</f>
        <v>73</v>
      </c>
      <c r="C53" s="1017">
        <f t="shared" si="517"/>
        <v>0</v>
      </c>
      <c r="D53" s="1018">
        <f t="shared" si="517"/>
        <v>73</v>
      </c>
      <c r="E53" s="1017">
        <f t="shared" si="517"/>
        <v>49</v>
      </c>
      <c r="F53" s="1017">
        <f t="shared" si="517"/>
        <v>0</v>
      </c>
      <c r="G53" s="1017">
        <f>SUM(G54)</f>
        <v>49</v>
      </c>
      <c r="H53" s="1017">
        <f t="shared" ref="H53:AE53" si="518">SUM(H54)</f>
        <v>0</v>
      </c>
      <c r="I53" s="1017">
        <f t="shared" si="518"/>
        <v>0</v>
      </c>
      <c r="J53" s="1017">
        <f t="shared" si="518"/>
        <v>0</v>
      </c>
      <c r="K53" s="1017">
        <f t="shared" si="518"/>
        <v>24</v>
      </c>
      <c r="L53" s="1017">
        <f t="shared" si="518"/>
        <v>0</v>
      </c>
      <c r="M53" s="1018">
        <f t="shared" si="518"/>
        <v>24</v>
      </c>
      <c r="N53" s="1017">
        <f t="shared" si="518"/>
        <v>10</v>
      </c>
      <c r="O53" s="1017">
        <f t="shared" si="518"/>
        <v>0</v>
      </c>
      <c r="P53" s="1017">
        <f t="shared" si="518"/>
        <v>8</v>
      </c>
      <c r="Q53" s="1017">
        <f t="shared" si="518"/>
        <v>0</v>
      </c>
      <c r="R53" s="1017">
        <f t="shared" si="518"/>
        <v>0</v>
      </c>
      <c r="S53" s="1017">
        <f t="shared" si="518"/>
        <v>0</v>
      </c>
      <c r="T53" s="1019">
        <f t="shared" si="518"/>
        <v>0</v>
      </c>
      <c r="U53" s="1019">
        <f t="shared" si="518"/>
        <v>0</v>
      </c>
      <c r="V53" s="1019">
        <f t="shared" si="518"/>
        <v>0</v>
      </c>
      <c r="W53" s="1019">
        <f t="shared" si="518"/>
        <v>0</v>
      </c>
      <c r="X53" s="1019">
        <f t="shared" si="518"/>
        <v>0</v>
      </c>
      <c r="Y53" s="1019">
        <f t="shared" si="518"/>
        <v>0</v>
      </c>
      <c r="Z53" s="1019">
        <f t="shared" si="518"/>
        <v>0</v>
      </c>
      <c r="AA53" s="1019">
        <f t="shared" si="518"/>
        <v>0</v>
      </c>
      <c r="AB53" s="1019">
        <f t="shared" si="518"/>
        <v>0</v>
      </c>
      <c r="AC53" s="1019">
        <f t="shared" si="518"/>
        <v>0</v>
      </c>
      <c r="AD53" s="1019">
        <f t="shared" si="518"/>
        <v>0</v>
      </c>
      <c r="AE53" s="1019">
        <f t="shared" si="518"/>
        <v>0</v>
      </c>
      <c r="AF53" s="863" t="e">
        <f t="shared" si="101"/>
        <v>#DIV/0!</v>
      </c>
      <c r="AG53" s="863" t="e">
        <f t="shared" si="101"/>
        <v>#DIV/0!</v>
      </c>
      <c r="AH53" s="863" t="e">
        <f t="shared" si="101"/>
        <v>#DIV/0!</v>
      </c>
      <c r="AI53" s="863">
        <f>H53/E53</f>
        <v>0</v>
      </c>
      <c r="AJ53" s="863" t="e">
        <f t="shared" ref="AJ53:AK60" si="519">I53/F53</f>
        <v>#DIV/0!</v>
      </c>
      <c r="AK53" s="863">
        <f>J53/G53</f>
        <v>0</v>
      </c>
      <c r="AL53" s="863" t="e">
        <f t="shared" si="28"/>
        <v>#DIV/0!</v>
      </c>
      <c r="AM53" s="863" t="e">
        <f t="shared" si="28"/>
        <v>#DIV/0!</v>
      </c>
      <c r="AN53" s="863" t="e">
        <f t="shared" si="28"/>
        <v>#DIV/0!</v>
      </c>
      <c r="AO53" s="863">
        <f t="shared" si="29"/>
        <v>0</v>
      </c>
      <c r="AP53" s="863" t="e">
        <f t="shared" si="29"/>
        <v>#DIV/0!</v>
      </c>
      <c r="AQ53" s="863">
        <f t="shared" si="29"/>
        <v>0</v>
      </c>
      <c r="AR53" s="863" t="e">
        <f t="shared" si="15"/>
        <v>#DIV/0!</v>
      </c>
      <c r="AS53" s="863" t="e">
        <f t="shared" si="5"/>
        <v>#DIV/0!</v>
      </c>
      <c r="AT53" s="863" t="e">
        <f t="shared" si="5"/>
        <v>#DIV/0!</v>
      </c>
      <c r="AU53" s="863" t="e">
        <f t="shared" si="16"/>
        <v>#DIV/0!</v>
      </c>
      <c r="AV53" s="863" t="e">
        <f t="shared" si="16"/>
        <v>#DIV/0!</v>
      </c>
      <c r="AW53" s="863" t="e">
        <f t="shared" si="16"/>
        <v>#DIV/0!</v>
      </c>
      <c r="AX53" s="1019">
        <f t="shared" ref="AX53:CA53" si="520">SUM(AX54)</f>
        <v>0</v>
      </c>
      <c r="AY53" s="1019">
        <f t="shared" si="520"/>
        <v>0</v>
      </c>
      <c r="AZ53" s="1019">
        <f t="shared" si="520"/>
        <v>0</v>
      </c>
      <c r="BA53" s="1019">
        <f t="shared" si="520"/>
        <v>0</v>
      </c>
      <c r="BB53" s="1019">
        <f t="shared" si="520"/>
        <v>0</v>
      </c>
      <c r="BC53" s="1019">
        <f t="shared" si="520"/>
        <v>0</v>
      </c>
      <c r="BD53" s="1019">
        <f t="shared" si="520"/>
        <v>0</v>
      </c>
      <c r="BE53" s="1019">
        <f t="shared" si="520"/>
        <v>0</v>
      </c>
      <c r="BF53" s="1019">
        <f t="shared" si="520"/>
        <v>0</v>
      </c>
      <c r="BG53" s="1019">
        <f t="shared" si="520"/>
        <v>15</v>
      </c>
      <c r="BH53" s="1019">
        <f t="shared" si="520"/>
        <v>0</v>
      </c>
      <c r="BI53" s="1019">
        <f t="shared" si="520"/>
        <v>0</v>
      </c>
      <c r="BJ53" s="1019">
        <f t="shared" si="520"/>
        <v>0</v>
      </c>
      <c r="BK53" s="1019">
        <f t="shared" si="520"/>
        <v>0</v>
      </c>
      <c r="BL53" s="1019">
        <f t="shared" si="520"/>
        <v>0</v>
      </c>
      <c r="BM53" s="1019">
        <f t="shared" si="520"/>
        <v>0</v>
      </c>
      <c r="BN53" s="1019">
        <f t="shared" si="520"/>
        <v>0</v>
      </c>
      <c r="BO53" s="1019">
        <f t="shared" si="520"/>
        <v>0</v>
      </c>
      <c r="BP53" s="1019">
        <f t="shared" si="520"/>
        <v>0</v>
      </c>
      <c r="BQ53" s="1019">
        <f t="shared" si="520"/>
        <v>0</v>
      </c>
      <c r="BR53" s="1019">
        <f t="shared" si="520"/>
        <v>0</v>
      </c>
      <c r="BS53" s="1019">
        <f t="shared" si="520"/>
        <v>0</v>
      </c>
      <c r="BT53" s="1019">
        <f t="shared" si="520"/>
        <v>0</v>
      </c>
      <c r="BU53" s="1019">
        <f t="shared" si="520"/>
        <v>0</v>
      </c>
      <c r="BV53" s="1019">
        <f t="shared" si="520"/>
        <v>0</v>
      </c>
      <c r="BW53" s="1019">
        <f t="shared" si="520"/>
        <v>0</v>
      </c>
      <c r="BX53" s="1019">
        <f t="shared" si="520"/>
        <v>0</v>
      </c>
      <c r="BY53" s="1019">
        <f t="shared" si="520"/>
        <v>0</v>
      </c>
      <c r="BZ53" s="1019">
        <f t="shared" si="520"/>
        <v>0</v>
      </c>
      <c r="CA53" s="1019">
        <f t="shared" si="520"/>
        <v>0</v>
      </c>
      <c r="CB53" s="863" t="e">
        <f t="shared" si="107"/>
        <v>#DIV/0!</v>
      </c>
      <c r="CC53" s="863" t="e">
        <f t="shared" si="107"/>
        <v>#DIV/0!</v>
      </c>
      <c r="CD53" s="863" t="e">
        <f t="shared" si="107"/>
        <v>#DIV/0!</v>
      </c>
      <c r="CE53" s="863" t="e">
        <f>BD53/BA53</f>
        <v>#DIV/0!</v>
      </c>
      <c r="CF53" s="863" t="e">
        <f t="shared" si="138"/>
        <v>#DIV/0!</v>
      </c>
      <c r="CG53" s="863" t="e">
        <f t="shared" si="138"/>
        <v>#DIV/0!</v>
      </c>
      <c r="CH53" s="863" t="e">
        <f t="shared" si="33"/>
        <v>#DIV/0!</v>
      </c>
      <c r="CI53" s="863" t="e">
        <f t="shared" si="33"/>
        <v>#DIV/0!</v>
      </c>
      <c r="CJ53" s="863" t="e">
        <f t="shared" si="33"/>
        <v>#DIV/0!</v>
      </c>
      <c r="CK53" s="863" t="e">
        <f t="shared" si="34"/>
        <v>#DIV/0!</v>
      </c>
      <c r="CL53" s="863" t="e">
        <f t="shared" si="34"/>
        <v>#DIV/0!</v>
      </c>
      <c r="CM53" s="863" t="e">
        <f t="shared" si="34"/>
        <v>#DIV/0!</v>
      </c>
      <c r="CN53" s="863" t="e">
        <f t="shared" si="18"/>
        <v>#DIV/0!</v>
      </c>
      <c r="CO53" s="863" t="e">
        <f t="shared" si="12"/>
        <v>#DIV/0!</v>
      </c>
      <c r="CP53" s="863" t="e">
        <f t="shared" si="12"/>
        <v>#DIV/0!</v>
      </c>
      <c r="CQ53" s="863" t="e">
        <f t="shared" si="19"/>
        <v>#DIV/0!</v>
      </c>
      <c r="CR53" s="863" t="e">
        <f t="shared" si="13"/>
        <v>#DIV/0!</v>
      </c>
      <c r="CS53" s="863" t="e">
        <f t="shared" si="13"/>
        <v>#DIV/0!</v>
      </c>
      <c r="CT53" s="960"/>
      <c r="CU53" s="960"/>
      <c r="CV53" s="1037"/>
      <c r="CW53" s="353"/>
      <c r="CX53" s="960"/>
      <c r="CY53" s="1037"/>
      <c r="CZ53" s="354"/>
      <c r="DA53" s="960"/>
      <c r="DB53" s="1037"/>
      <c r="DC53" s="353"/>
      <c r="DD53" s="1038"/>
      <c r="DE53" s="1039"/>
      <c r="DF53" s="364"/>
      <c r="DG53" s="364"/>
      <c r="DH53" s="1040"/>
      <c r="DI53" s="364"/>
      <c r="DJ53" s="364"/>
      <c r="DK53" s="699"/>
      <c r="DL53" s="815"/>
      <c r="DM53" s="815"/>
      <c r="DN53" s="1041"/>
      <c r="DO53" s="815"/>
      <c r="DP53" s="815"/>
      <c r="DQ53" s="1041"/>
      <c r="DR53" s="815"/>
      <c r="DS53" s="815"/>
      <c r="DT53" s="1041"/>
      <c r="DU53" s="815"/>
      <c r="DV53" s="815"/>
      <c r="DW53" s="1041"/>
      <c r="DX53" s="818"/>
      <c r="DY53" s="818"/>
      <c r="DZ53" s="1042"/>
      <c r="EA53" s="821"/>
      <c r="EB53" s="818"/>
      <c r="EC53" s="1042"/>
      <c r="ED53" s="725"/>
      <c r="EE53" s="725"/>
      <c r="EF53" s="343"/>
      <c r="EG53" s="725"/>
      <c r="EH53" s="725"/>
      <c r="EI53" s="343"/>
      <c r="EJ53" s="725"/>
      <c r="EK53" s="725"/>
      <c r="EL53" s="343"/>
      <c r="EM53" s="725"/>
      <c r="EN53" s="1043"/>
      <c r="EO53" s="725"/>
      <c r="EP53" s="1044"/>
      <c r="EQ53" s="1044"/>
      <c r="ER53" s="1044"/>
      <c r="ES53" s="1044"/>
      <c r="ET53" s="1044"/>
      <c r="EU53" s="1044"/>
      <c r="EV53" s="702"/>
      <c r="EW53" s="702"/>
      <c r="EX53" s="1043"/>
      <c r="EY53" s="702"/>
      <c r="EZ53" s="702"/>
      <c r="FA53" s="1043"/>
      <c r="FB53" s="702"/>
      <c r="FC53" s="702"/>
      <c r="FD53" s="1043"/>
      <c r="FE53" s="702"/>
      <c r="FF53" s="702"/>
      <c r="FG53" s="1043"/>
      <c r="FH53" s="1045"/>
      <c r="FI53" s="1045"/>
      <c r="FJ53" s="1045"/>
      <c r="FK53" s="343"/>
      <c r="FL53" s="343"/>
      <c r="FM53" s="343"/>
      <c r="FN53" s="343"/>
      <c r="FO53" s="343"/>
      <c r="FP53" s="343"/>
      <c r="FQ53" s="343"/>
      <c r="FR53" s="343"/>
      <c r="FS53" s="343"/>
      <c r="FT53" s="343"/>
      <c r="FU53" s="702"/>
      <c r="FV53" s="343"/>
      <c r="FW53" s="1044"/>
      <c r="FX53" s="1044"/>
      <c r="FY53" s="1044"/>
      <c r="FZ53" s="702"/>
      <c r="GA53" s="702"/>
      <c r="GB53" s="1043"/>
      <c r="GC53" s="702"/>
      <c r="GD53" s="702"/>
      <c r="GE53" s="1043"/>
      <c r="GF53" s="702"/>
      <c r="GG53" s="702"/>
      <c r="GH53" s="1043"/>
      <c r="GI53" s="702"/>
      <c r="GJ53" s="702"/>
      <c r="GK53" s="1043"/>
      <c r="GL53" s="1045"/>
      <c r="GM53" s="1045"/>
      <c r="GN53" s="1045"/>
      <c r="GO53" s="702"/>
      <c r="GP53" s="1046"/>
      <c r="GQ53" s="1047"/>
      <c r="GR53" s="1046"/>
      <c r="GS53" s="1046"/>
      <c r="GT53" s="1047"/>
      <c r="GU53" s="1046"/>
      <c r="GV53" s="1046"/>
      <c r="GW53" s="1047"/>
      <c r="GX53" s="1046"/>
      <c r="GY53" s="1046"/>
      <c r="GZ53" s="1047"/>
      <c r="HA53" s="1048"/>
      <c r="HB53" s="1048"/>
      <c r="HC53" s="1048"/>
    </row>
    <row r="54" spans="1:211" s="66" customFormat="1" ht="9.9499999999999993" hidden="1" customHeight="1" x14ac:dyDescent="0.2">
      <c r="A54" s="1032" t="s">
        <v>98</v>
      </c>
      <c r="B54" s="1024">
        <f>64+9</f>
        <v>73</v>
      </c>
      <c r="C54" s="1024">
        <v>0</v>
      </c>
      <c r="D54" s="1024">
        <f>B54+C54</f>
        <v>73</v>
      </c>
      <c r="E54" s="1024">
        <f>45+4</f>
        <v>49</v>
      </c>
      <c r="F54" s="1024">
        <v>0</v>
      </c>
      <c r="G54" s="1024">
        <f>SUM(E54:F54)</f>
        <v>49</v>
      </c>
      <c r="H54" s="1024">
        <v>0</v>
      </c>
      <c r="I54" s="1024">
        <v>0</v>
      </c>
      <c r="J54" s="1024">
        <v>0</v>
      </c>
      <c r="K54" s="1024">
        <f>22+2</f>
        <v>24</v>
      </c>
      <c r="L54" s="1024">
        <v>0</v>
      </c>
      <c r="M54" s="1024">
        <f>K54+L54</f>
        <v>24</v>
      </c>
      <c r="N54" s="1024">
        <f>8+2</f>
        <v>10</v>
      </c>
      <c r="O54" s="1024">
        <v>0</v>
      </c>
      <c r="P54" s="1024">
        <v>8</v>
      </c>
      <c r="Q54" s="1024">
        <v>0</v>
      </c>
      <c r="R54" s="1024">
        <v>0</v>
      </c>
      <c r="S54" s="1024">
        <v>0</v>
      </c>
      <c r="T54" s="1025">
        <v>0</v>
      </c>
      <c r="U54" s="1025">
        <v>0</v>
      </c>
      <c r="V54" s="1025">
        <v>0</v>
      </c>
      <c r="W54" s="1025">
        <v>0</v>
      </c>
      <c r="X54" s="1025">
        <v>0</v>
      </c>
      <c r="Y54" s="1025">
        <v>0</v>
      </c>
      <c r="Z54" s="1025">
        <v>0</v>
      </c>
      <c r="AA54" s="1025">
        <v>0</v>
      </c>
      <c r="AB54" s="1025">
        <v>0</v>
      </c>
      <c r="AC54" s="1024">
        <f t="shared" ref="AC54:AD54" si="521">SUM(H54,Q54,Z54)</f>
        <v>0</v>
      </c>
      <c r="AD54" s="1024">
        <f t="shared" si="521"/>
        <v>0</v>
      </c>
      <c r="AE54" s="1025">
        <f t="shared" si="490"/>
        <v>0</v>
      </c>
      <c r="AF54" s="864" t="e">
        <f t="shared" si="101"/>
        <v>#DIV/0!</v>
      </c>
      <c r="AG54" s="864" t="e">
        <f t="shared" si="101"/>
        <v>#DIV/0!</v>
      </c>
      <c r="AH54" s="864" t="e">
        <f t="shared" si="101"/>
        <v>#DIV/0!</v>
      </c>
      <c r="AI54" s="864">
        <f t="shared" ref="AI54" si="522">H54/E54</f>
        <v>0</v>
      </c>
      <c r="AJ54" s="864" t="e">
        <f t="shared" si="519"/>
        <v>#DIV/0!</v>
      </c>
      <c r="AK54" s="864">
        <f t="shared" si="519"/>
        <v>0</v>
      </c>
      <c r="AL54" s="864" t="e">
        <f t="shared" si="28"/>
        <v>#DIV/0!</v>
      </c>
      <c r="AM54" s="864" t="e">
        <f t="shared" si="28"/>
        <v>#DIV/0!</v>
      </c>
      <c r="AN54" s="864" t="e">
        <f t="shared" si="28"/>
        <v>#DIV/0!</v>
      </c>
      <c r="AO54" s="864">
        <f t="shared" si="29"/>
        <v>0</v>
      </c>
      <c r="AP54" s="864" t="e">
        <f t="shared" si="29"/>
        <v>#DIV/0!</v>
      </c>
      <c r="AQ54" s="864">
        <f t="shared" si="29"/>
        <v>0</v>
      </c>
      <c r="AR54" s="864" t="e">
        <f t="shared" si="15"/>
        <v>#DIV/0!</v>
      </c>
      <c r="AS54" s="864" t="e">
        <f t="shared" si="5"/>
        <v>#DIV/0!</v>
      </c>
      <c r="AT54" s="864" t="e">
        <f t="shared" si="5"/>
        <v>#DIV/0!</v>
      </c>
      <c r="AU54" s="864" t="e">
        <f t="shared" si="16"/>
        <v>#DIV/0!</v>
      </c>
      <c r="AV54" s="864" t="e">
        <f t="shared" si="16"/>
        <v>#DIV/0!</v>
      </c>
      <c r="AW54" s="864" t="e">
        <f t="shared" si="16"/>
        <v>#DIV/0!</v>
      </c>
      <c r="AX54" s="1049">
        <v>0</v>
      </c>
      <c r="AY54" s="1049">
        <v>0</v>
      </c>
      <c r="AZ54" s="1049">
        <v>0</v>
      </c>
      <c r="BA54" s="1049"/>
      <c r="BB54" s="1049"/>
      <c r="BC54" s="1049"/>
      <c r="BD54" s="1025">
        <v>0</v>
      </c>
      <c r="BE54" s="1025">
        <v>0</v>
      </c>
      <c r="BF54" s="1025">
        <v>0</v>
      </c>
      <c r="BG54" s="1025">
        <v>15</v>
      </c>
      <c r="BH54" s="1025">
        <v>0</v>
      </c>
      <c r="BI54" s="1049"/>
      <c r="BJ54" s="1049"/>
      <c r="BK54" s="1049"/>
      <c r="BL54" s="1049"/>
      <c r="BM54" s="1025">
        <v>0</v>
      </c>
      <c r="BN54" s="1025">
        <v>0</v>
      </c>
      <c r="BO54" s="1025">
        <v>0</v>
      </c>
      <c r="BP54" s="1025">
        <v>0</v>
      </c>
      <c r="BQ54" s="1025">
        <v>0</v>
      </c>
      <c r="BR54" s="1025">
        <v>0</v>
      </c>
      <c r="BS54" s="1025">
        <v>0</v>
      </c>
      <c r="BT54" s="1025">
        <v>0</v>
      </c>
      <c r="BU54" s="1025">
        <v>0</v>
      </c>
      <c r="BV54" s="1025">
        <v>0</v>
      </c>
      <c r="BW54" s="1025">
        <v>0</v>
      </c>
      <c r="BX54" s="1025">
        <v>0</v>
      </c>
      <c r="BY54" s="1024">
        <f t="shared" ref="BY54:BZ54" si="523">SUM(BD54,BM54,BV54)</f>
        <v>0</v>
      </c>
      <c r="BZ54" s="1024">
        <f t="shared" si="523"/>
        <v>0</v>
      </c>
      <c r="CA54" s="1025">
        <f t="shared" ref="CA54" si="524">SUM(BY54:BZ54)</f>
        <v>0</v>
      </c>
      <c r="CB54" s="864" t="e">
        <f t="shared" si="107"/>
        <v>#DIV/0!</v>
      </c>
      <c r="CC54" s="864" t="e">
        <f t="shared" si="107"/>
        <v>#DIV/0!</v>
      </c>
      <c r="CD54" s="864" t="e">
        <f t="shared" si="107"/>
        <v>#DIV/0!</v>
      </c>
      <c r="CE54" s="864" t="e">
        <f t="shared" ref="CE54" si="525">BD54/BA54</f>
        <v>#DIV/0!</v>
      </c>
      <c r="CF54" s="864" t="e">
        <f t="shared" si="138"/>
        <v>#DIV/0!</v>
      </c>
      <c r="CG54" s="864" t="e">
        <f t="shared" si="138"/>
        <v>#DIV/0!</v>
      </c>
      <c r="CH54" s="864" t="e">
        <f t="shared" si="33"/>
        <v>#DIV/0!</v>
      </c>
      <c r="CI54" s="864" t="e">
        <f t="shared" si="33"/>
        <v>#DIV/0!</v>
      </c>
      <c r="CJ54" s="864" t="e">
        <f t="shared" si="33"/>
        <v>#DIV/0!</v>
      </c>
      <c r="CK54" s="864" t="e">
        <f t="shared" si="34"/>
        <v>#DIV/0!</v>
      </c>
      <c r="CL54" s="864" t="e">
        <f t="shared" si="34"/>
        <v>#DIV/0!</v>
      </c>
      <c r="CM54" s="864" t="e">
        <f t="shared" si="34"/>
        <v>#DIV/0!</v>
      </c>
      <c r="CN54" s="864" t="e">
        <f t="shared" si="18"/>
        <v>#DIV/0!</v>
      </c>
      <c r="CO54" s="864" t="e">
        <f t="shared" si="12"/>
        <v>#DIV/0!</v>
      </c>
      <c r="CP54" s="864" t="e">
        <f t="shared" si="12"/>
        <v>#DIV/0!</v>
      </c>
      <c r="CQ54" s="864" t="e">
        <f t="shared" si="19"/>
        <v>#DIV/0!</v>
      </c>
      <c r="CR54" s="864" t="e">
        <f t="shared" si="13"/>
        <v>#DIV/0!</v>
      </c>
      <c r="CS54" s="864" t="e">
        <f t="shared" si="13"/>
        <v>#DIV/0!</v>
      </c>
      <c r="CT54" s="960">
        <v>73</v>
      </c>
      <c r="CU54" s="960">
        <v>0</v>
      </c>
      <c r="CV54" s="1037">
        <v>73</v>
      </c>
      <c r="CW54" s="353">
        <v>49</v>
      </c>
      <c r="CX54" s="960">
        <v>0</v>
      </c>
      <c r="CY54" s="1037">
        <v>49</v>
      </c>
      <c r="CZ54" s="354">
        <v>40</v>
      </c>
      <c r="DA54" s="960">
        <v>0</v>
      </c>
      <c r="DB54" s="1037">
        <v>40</v>
      </c>
      <c r="DC54" s="353">
        <v>45</v>
      </c>
      <c r="DD54" s="1038">
        <v>0</v>
      </c>
      <c r="DE54" s="1039">
        <v>45</v>
      </c>
      <c r="DF54" s="364">
        <v>88.888888888888886</v>
      </c>
      <c r="DG54" s="364">
        <v>0</v>
      </c>
      <c r="DH54" s="1040">
        <v>88.888888888888886</v>
      </c>
      <c r="DI54" s="364">
        <v>81.632653061224488</v>
      </c>
      <c r="DJ54" s="364">
        <v>0</v>
      </c>
      <c r="DK54" s="699">
        <v>81.632653061224488</v>
      </c>
      <c r="DL54" s="815">
        <v>83</v>
      </c>
      <c r="DM54" s="815">
        <v>0</v>
      </c>
      <c r="DN54" s="1041">
        <v>83</v>
      </c>
      <c r="DO54" s="815">
        <v>49</v>
      </c>
      <c r="DP54" s="815">
        <v>0</v>
      </c>
      <c r="DQ54" s="1041">
        <v>49</v>
      </c>
      <c r="DR54" s="815">
        <v>44</v>
      </c>
      <c r="DS54" s="815">
        <v>0</v>
      </c>
      <c r="DT54" s="1041">
        <v>44</v>
      </c>
      <c r="DU54" s="815">
        <v>45</v>
      </c>
      <c r="DV54" s="815">
        <v>0</v>
      </c>
      <c r="DW54" s="1041">
        <v>45</v>
      </c>
      <c r="DX54" s="818">
        <v>97.77</v>
      </c>
      <c r="DY54" s="818">
        <v>0</v>
      </c>
      <c r="DZ54" s="1042">
        <v>97.77</v>
      </c>
      <c r="EA54" s="821">
        <v>89.795918367346943</v>
      </c>
      <c r="EB54" s="818">
        <v>0</v>
      </c>
      <c r="EC54" s="1042">
        <v>89.795918367346943</v>
      </c>
      <c r="ED54" s="725">
        <v>74</v>
      </c>
      <c r="EE54" s="725">
        <v>0</v>
      </c>
      <c r="EF54" s="343">
        <v>74</v>
      </c>
      <c r="EG54" s="725">
        <v>46</v>
      </c>
      <c r="EH54" s="725">
        <v>0</v>
      </c>
      <c r="EI54" s="343">
        <v>46</v>
      </c>
      <c r="EJ54" s="725">
        <v>37</v>
      </c>
      <c r="EK54" s="725">
        <v>0</v>
      </c>
      <c r="EL54" s="343">
        <v>37</v>
      </c>
      <c r="EM54" s="725">
        <v>46</v>
      </c>
      <c r="EN54" s="1043">
        <v>0</v>
      </c>
      <c r="EO54" s="725">
        <v>46</v>
      </c>
      <c r="EP54" s="1044">
        <v>80.434782608695656</v>
      </c>
      <c r="EQ54" s="1044">
        <v>0</v>
      </c>
      <c r="ER54" s="1044">
        <v>80.434782608695656</v>
      </c>
      <c r="ES54" s="1044">
        <v>100</v>
      </c>
      <c r="ET54" s="1044">
        <v>0</v>
      </c>
      <c r="EU54" s="1044">
        <v>100</v>
      </c>
      <c r="EV54" s="702">
        <v>81</v>
      </c>
      <c r="EW54" s="702"/>
      <c r="EX54" s="1043">
        <v>81</v>
      </c>
      <c r="EY54" s="702">
        <v>54</v>
      </c>
      <c r="EZ54" s="702"/>
      <c r="FA54" s="1043">
        <v>54</v>
      </c>
      <c r="FB54" s="702">
        <v>50</v>
      </c>
      <c r="FC54" s="702"/>
      <c r="FD54" s="1043">
        <v>50</v>
      </c>
      <c r="FE54" s="702">
        <v>50</v>
      </c>
      <c r="FF54" s="702"/>
      <c r="FG54" s="1043">
        <v>50</v>
      </c>
      <c r="FH54" s="1045">
        <v>100</v>
      </c>
      <c r="FI54" s="1045">
        <v>0</v>
      </c>
      <c r="FJ54" s="1045">
        <v>100</v>
      </c>
      <c r="FK54" s="343">
        <v>49</v>
      </c>
      <c r="FL54" s="343">
        <v>0</v>
      </c>
      <c r="FM54" s="343">
        <v>49</v>
      </c>
      <c r="FN54" s="343">
        <v>37</v>
      </c>
      <c r="FO54" s="343">
        <v>0</v>
      </c>
      <c r="FP54" s="343">
        <v>37</v>
      </c>
      <c r="FQ54" s="343">
        <v>37</v>
      </c>
      <c r="FR54" s="343">
        <v>0</v>
      </c>
      <c r="FS54" s="343">
        <v>37</v>
      </c>
      <c r="FT54" s="343">
        <v>48</v>
      </c>
      <c r="FU54" s="702">
        <v>0</v>
      </c>
      <c r="FV54" s="343">
        <v>48</v>
      </c>
      <c r="FW54" s="1044">
        <v>77.083333333333343</v>
      </c>
      <c r="FX54" s="1044">
        <v>0</v>
      </c>
      <c r="FY54" s="1044">
        <v>77.083333333333343</v>
      </c>
      <c r="FZ54" s="702">
        <v>36</v>
      </c>
      <c r="GA54" s="702">
        <v>0</v>
      </c>
      <c r="GB54" s="1043">
        <v>36</v>
      </c>
      <c r="GC54" s="702">
        <v>33</v>
      </c>
      <c r="GD54" s="702">
        <v>0</v>
      </c>
      <c r="GE54" s="1043">
        <v>33</v>
      </c>
      <c r="GF54" s="702">
        <v>26</v>
      </c>
      <c r="GG54" s="702">
        <v>0</v>
      </c>
      <c r="GH54" s="1043">
        <v>26</v>
      </c>
      <c r="GI54" s="702">
        <v>46</v>
      </c>
      <c r="GJ54" s="702">
        <v>0</v>
      </c>
      <c r="GK54" s="1043">
        <v>46</v>
      </c>
      <c r="GL54" s="1045">
        <v>56.521739130434781</v>
      </c>
      <c r="GM54" s="1045">
        <v>0</v>
      </c>
      <c r="GN54" s="1045">
        <v>56.521739130434781</v>
      </c>
      <c r="GO54" s="702"/>
      <c r="GP54" s="1046"/>
      <c r="GQ54" s="1047"/>
      <c r="GR54" s="1046"/>
      <c r="GS54" s="1046"/>
      <c r="GT54" s="1047"/>
      <c r="GU54" s="1046"/>
      <c r="GV54" s="1046"/>
      <c r="GW54" s="1047"/>
      <c r="GX54" s="1046"/>
      <c r="GY54" s="1046"/>
      <c r="GZ54" s="1047"/>
      <c r="HA54" s="1048"/>
      <c r="HB54" s="1048"/>
      <c r="HC54" s="1048"/>
    </row>
    <row r="55" spans="1:211" s="69" customFormat="1" ht="9.9499999999999993" customHeight="1" x14ac:dyDescent="0.2">
      <c r="A55" s="941" t="s">
        <v>256</v>
      </c>
      <c r="B55" s="1015">
        <f t="shared" ref="B55:AD55" si="526">SUM(B56,B62,B70,B74)</f>
        <v>610</v>
      </c>
      <c r="C55" s="1015">
        <f t="shared" si="526"/>
        <v>397</v>
      </c>
      <c r="D55" s="1015">
        <f t="shared" si="526"/>
        <v>1007</v>
      </c>
      <c r="E55" s="1015">
        <f t="shared" si="526"/>
        <v>409</v>
      </c>
      <c r="F55" s="1015">
        <f t="shared" si="526"/>
        <v>259</v>
      </c>
      <c r="G55" s="1015">
        <f t="shared" si="526"/>
        <v>668</v>
      </c>
      <c r="H55" s="1015">
        <f t="shared" si="526"/>
        <v>0</v>
      </c>
      <c r="I55" s="1015">
        <f t="shared" si="526"/>
        <v>0</v>
      </c>
      <c r="J55" s="1015">
        <f t="shared" si="526"/>
        <v>0</v>
      </c>
      <c r="K55" s="1015">
        <f t="shared" si="526"/>
        <v>195</v>
      </c>
      <c r="L55" s="1015">
        <f t="shared" si="526"/>
        <v>168</v>
      </c>
      <c r="M55" s="1015">
        <f t="shared" si="526"/>
        <v>363</v>
      </c>
      <c r="N55" s="1015">
        <f t="shared" si="526"/>
        <v>142</v>
      </c>
      <c r="O55" s="1015">
        <f t="shared" si="526"/>
        <v>67</v>
      </c>
      <c r="P55" s="1015">
        <f t="shared" si="526"/>
        <v>209</v>
      </c>
      <c r="Q55" s="1015">
        <f t="shared" si="526"/>
        <v>0</v>
      </c>
      <c r="R55" s="1015">
        <f t="shared" si="526"/>
        <v>0</v>
      </c>
      <c r="S55" s="1015">
        <f t="shared" si="526"/>
        <v>0</v>
      </c>
      <c r="T55" s="1016">
        <f t="shared" si="526"/>
        <v>11</v>
      </c>
      <c r="U55" s="1016">
        <f t="shared" si="526"/>
        <v>1</v>
      </c>
      <c r="V55" s="1016">
        <f t="shared" si="526"/>
        <v>12</v>
      </c>
      <c r="W55" s="1016">
        <f t="shared" si="526"/>
        <v>9</v>
      </c>
      <c r="X55" s="1016">
        <f t="shared" si="526"/>
        <v>0</v>
      </c>
      <c r="Y55" s="1016">
        <f t="shared" si="526"/>
        <v>9</v>
      </c>
      <c r="Z55" s="1016">
        <f t="shared" si="526"/>
        <v>0</v>
      </c>
      <c r="AA55" s="1016">
        <f t="shared" si="526"/>
        <v>0</v>
      </c>
      <c r="AB55" s="1016">
        <f t="shared" si="526"/>
        <v>0</v>
      </c>
      <c r="AC55" s="1016">
        <f t="shared" si="526"/>
        <v>0</v>
      </c>
      <c r="AD55" s="1016">
        <f t="shared" si="526"/>
        <v>0</v>
      </c>
      <c r="AE55" s="1016">
        <f>SUM(AE56,AE62,AE70,AE74)</f>
        <v>0</v>
      </c>
      <c r="AF55" s="935" t="e">
        <f t="shared" si="101"/>
        <v>#DIV/0!</v>
      </c>
      <c r="AG55" s="935" t="e">
        <f t="shared" si="101"/>
        <v>#DIV/0!</v>
      </c>
      <c r="AH55" s="935" t="e">
        <f t="shared" si="101"/>
        <v>#DIV/0!</v>
      </c>
      <c r="AI55" s="935">
        <f>H55/E55</f>
        <v>0</v>
      </c>
      <c r="AJ55" s="935">
        <f t="shared" si="519"/>
        <v>0</v>
      </c>
      <c r="AK55" s="935">
        <f t="shared" si="519"/>
        <v>0</v>
      </c>
      <c r="AL55" s="863" t="e">
        <f t="shared" si="28"/>
        <v>#DIV/0!</v>
      </c>
      <c r="AM55" s="863" t="e">
        <f t="shared" si="28"/>
        <v>#DIV/0!</v>
      </c>
      <c r="AN55" s="863" t="e">
        <f t="shared" si="28"/>
        <v>#DIV/0!</v>
      </c>
      <c r="AO55" s="935">
        <f t="shared" si="29"/>
        <v>0</v>
      </c>
      <c r="AP55" s="935">
        <f t="shared" si="29"/>
        <v>0</v>
      </c>
      <c r="AQ55" s="935">
        <f t="shared" si="29"/>
        <v>0</v>
      </c>
      <c r="AR55" s="935" t="e">
        <f t="shared" si="15"/>
        <v>#DIV/0!</v>
      </c>
      <c r="AS55" s="935" t="e">
        <f t="shared" si="5"/>
        <v>#DIV/0!</v>
      </c>
      <c r="AT55" s="935" t="e">
        <f t="shared" si="5"/>
        <v>#DIV/0!</v>
      </c>
      <c r="AU55" s="935">
        <f t="shared" si="16"/>
        <v>0</v>
      </c>
      <c r="AV55" s="935" t="e">
        <f t="shared" si="16"/>
        <v>#DIV/0!</v>
      </c>
      <c r="AW55" s="935">
        <f t="shared" si="16"/>
        <v>0</v>
      </c>
      <c r="AX55" s="1016">
        <f t="shared" ref="AX55:BZ55" si="527">SUM(AX56,AX62,AX70,AX74)</f>
        <v>632</v>
      </c>
      <c r="AY55" s="1016">
        <f t="shared" si="527"/>
        <v>245</v>
      </c>
      <c r="AZ55" s="1016">
        <f t="shared" si="527"/>
        <v>877</v>
      </c>
      <c r="BA55" s="1016">
        <f t="shared" si="527"/>
        <v>426</v>
      </c>
      <c r="BB55" s="1016">
        <f t="shared" si="527"/>
        <v>228</v>
      </c>
      <c r="BC55" s="1016">
        <f t="shared" si="527"/>
        <v>654</v>
      </c>
      <c r="BD55" s="1016">
        <f t="shared" si="527"/>
        <v>56</v>
      </c>
      <c r="BE55" s="1016">
        <f t="shared" si="527"/>
        <v>10</v>
      </c>
      <c r="BF55" s="1016">
        <f t="shared" si="527"/>
        <v>66</v>
      </c>
      <c r="BG55" s="1016">
        <f t="shared" si="527"/>
        <v>147</v>
      </c>
      <c r="BH55" s="1016">
        <f t="shared" si="527"/>
        <v>139</v>
      </c>
      <c r="BI55" s="1016">
        <f t="shared" si="527"/>
        <v>286</v>
      </c>
      <c r="BJ55" s="1016">
        <f t="shared" si="527"/>
        <v>117</v>
      </c>
      <c r="BK55" s="1016">
        <f t="shared" si="527"/>
        <v>74</v>
      </c>
      <c r="BL55" s="1016">
        <f t="shared" si="527"/>
        <v>191</v>
      </c>
      <c r="BM55" s="1016">
        <f t="shared" si="527"/>
        <v>11</v>
      </c>
      <c r="BN55" s="1016">
        <f t="shared" si="527"/>
        <v>5</v>
      </c>
      <c r="BO55" s="1016">
        <f t="shared" si="527"/>
        <v>16</v>
      </c>
      <c r="BP55" s="1016">
        <f t="shared" si="527"/>
        <v>1</v>
      </c>
      <c r="BQ55" s="1016">
        <f t="shared" si="527"/>
        <v>40</v>
      </c>
      <c r="BR55" s="1016">
        <f t="shared" si="527"/>
        <v>41</v>
      </c>
      <c r="BS55" s="1016">
        <f t="shared" si="527"/>
        <v>1</v>
      </c>
      <c r="BT55" s="1016">
        <f t="shared" si="527"/>
        <v>36</v>
      </c>
      <c r="BU55" s="1016">
        <f t="shared" si="527"/>
        <v>37</v>
      </c>
      <c r="BV55" s="1016">
        <f t="shared" si="527"/>
        <v>0</v>
      </c>
      <c r="BW55" s="1016">
        <f t="shared" si="527"/>
        <v>8</v>
      </c>
      <c r="BX55" s="1016">
        <f t="shared" si="527"/>
        <v>8</v>
      </c>
      <c r="BY55" s="1016">
        <f t="shared" si="527"/>
        <v>67</v>
      </c>
      <c r="BZ55" s="1016">
        <f t="shared" si="527"/>
        <v>23</v>
      </c>
      <c r="CA55" s="1016">
        <f>SUM(CA56,CA62,CA70,CA74)</f>
        <v>90</v>
      </c>
      <c r="CB55" s="935">
        <f t="shared" si="107"/>
        <v>0.83582089552238803</v>
      </c>
      <c r="CC55" s="935">
        <f t="shared" si="107"/>
        <v>0.43478260869565216</v>
      </c>
      <c r="CD55" s="935">
        <f t="shared" si="107"/>
        <v>0.73333333333333328</v>
      </c>
      <c r="CE55" s="935">
        <f>BD55/BA55</f>
        <v>0.13145539906103287</v>
      </c>
      <c r="CF55" s="935">
        <f t="shared" si="138"/>
        <v>4.3859649122807015E-2</v>
      </c>
      <c r="CG55" s="935">
        <f t="shared" si="138"/>
        <v>0.10091743119266056</v>
      </c>
      <c r="CH55" s="863">
        <f t="shared" si="33"/>
        <v>0.16417910447761194</v>
      </c>
      <c r="CI55" s="863">
        <f t="shared" si="33"/>
        <v>0.21739130434782608</v>
      </c>
      <c r="CJ55" s="863">
        <f t="shared" si="33"/>
        <v>0.17777777777777778</v>
      </c>
      <c r="CK55" s="935">
        <f t="shared" si="34"/>
        <v>9.4017094017094016E-2</v>
      </c>
      <c r="CL55" s="935">
        <f t="shared" si="34"/>
        <v>6.7567567567567571E-2</v>
      </c>
      <c r="CM55" s="935">
        <f t="shared" si="34"/>
        <v>8.3769633507853408E-2</v>
      </c>
      <c r="CN55" s="935">
        <f t="shared" si="18"/>
        <v>0</v>
      </c>
      <c r="CO55" s="935">
        <f t="shared" si="12"/>
        <v>0.34782608695652173</v>
      </c>
      <c r="CP55" s="935">
        <f t="shared" si="12"/>
        <v>8.8888888888888892E-2</v>
      </c>
      <c r="CQ55" s="935">
        <f t="shared" si="19"/>
        <v>0</v>
      </c>
      <c r="CR55" s="935">
        <f t="shared" si="13"/>
        <v>0.22222222222222221</v>
      </c>
      <c r="CS55" s="935">
        <f t="shared" si="13"/>
        <v>0.21621621621621623</v>
      </c>
      <c r="CT55" s="964">
        <f t="shared" ref="CT55:FE55" si="528">CT56+CT62+CT70+CT74</f>
        <v>611</v>
      </c>
      <c r="CU55" s="823">
        <f t="shared" si="528"/>
        <v>194</v>
      </c>
      <c r="CV55" s="823">
        <f t="shared" si="528"/>
        <v>805</v>
      </c>
      <c r="CW55" s="823">
        <f t="shared" si="528"/>
        <v>415</v>
      </c>
      <c r="CX55" s="823">
        <f t="shared" si="528"/>
        <v>210</v>
      </c>
      <c r="CY55" s="823">
        <f t="shared" si="528"/>
        <v>625</v>
      </c>
      <c r="CZ55" s="823">
        <f t="shared" si="528"/>
        <v>344</v>
      </c>
      <c r="DA55" s="823">
        <f t="shared" si="528"/>
        <v>166</v>
      </c>
      <c r="DB55" s="823">
        <f t="shared" si="528"/>
        <v>510</v>
      </c>
      <c r="DC55" s="823">
        <f t="shared" si="528"/>
        <v>492</v>
      </c>
      <c r="DD55" s="823">
        <f t="shared" si="528"/>
        <v>262</v>
      </c>
      <c r="DE55" s="823">
        <f t="shared" si="528"/>
        <v>754</v>
      </c>
      <c r="DF55" s="823">
        <f t="shared" si="528"/>
        <v>300.71430633930635</v>
      </c>
      <c r="DG55" s="823">
        <f t="shared" si="528"/>
        <v>151.21212121212122</v>
      </c>
      <c r="DH55" s="823">
        <f t="shared" si="528"/>
        <v>268.62096935487682</v>
      </c>
      <c r="DI55" s="823">
        <f t="shared" si="528"/>
        <v>337.29143090726825</v>
      </c>
      <c r="DJ55" s="823">
        <f t="shared" si="528"/>
        <v>218.55192514189292</v>
      </c>
      <c r="DK55" s="823">
        <f t="shared" si="528"/>
        <v>323.48995695839312</v>
      </c>
      <c r="DL55" s="823">
        <f t="shared" si="528"/>
        <v>787</v>
      </c>
      <c r="DM55" s="823">
        <f t="shared" si="528"/>
        <v>178</v>
      </c>
      <c r="DN55" s="823">
        <f t="shared" si="528"/>
        <v>965</v>
      </c>
      <c r="DO55" s="823">
        <f t="shared" si="528"/>
        <v>502</v>
      </c>
      <c r="DP55" s="823">
        <f t="shared" si="528"/>
        <v>186</v>
      </c>
      <c r="DQ55" s="823">
        <f t="shared" si="528"/>
        <v>688</v>
      </c>
      <c r="DR55" s="823">
        <f t="shared" si="528"/>
        <v>436</v>
      </c>
      <c r="DS55" s="823">
        <f t="shared" si="528"/>
        <v>170</v>
      </c>
      <c r="DT55" s="823">
        <f t="shared" si="528"/>
        <v>606</v>
      </c>
      <c r="DU55" s="823">
        <f t="shared" si="528"/>
        <v>560</v>
      </c>
      <c r="DV55" s="823">
        <f t="shared" si="528"/>
        <v>270</v>
      </c>
      <c r="DW55" s="823">
        <f t="shared" si="528"/>
        <v>830</v>
      </c>
      <c r="DX55" s="823">
        <f t="shared" si="528"/>
        <v>329.83177984827677</v>
      </c>
      <c r="DY55" s="823">
        <f t="shared" si="528"/>
        <v>133.22160148975792</v>
      </c>
      <c r="DZ55" s="823">
        <f t="shared" si="528"/>
        <v>290.56302199410192</v>
      </c>
      <c r="EA55" s="823">
        <f t="shared" si="528"/>
        <v>352.95081292447003</v>
      </c>
      <c r="EB55" s="823">
        <f t="shared" si="528"/>
        <v>216.66666666666666</v>
      </c>
      <c r="EC55" s="823">
        <f t="shared" si="528"/>
        <v>347.63164501641205</v>
      </c>
      <c r="ED55" s="823">
        <f t="shared" si="528"/>
        <v>826</v>
      </c>
      <c r="EE55" s="823">
        <f t="shared" si="528"/>
        <v>259</v>
      </c>
      <c r="EF55" s="823">
        <f t="shared" si="528"/>
        <v>1085</v>
      </c>
      <c r="EG55" s="823">
        <f t="shared" si="528"/>
        <v>547</v>
      </c>
      <c r="EH55" s="823">
        <f t="shared" si="528"/>
        <v>231</v>
      </c>
      <c r="EI55" s="823">
        <f t="shared" si="528"/>
        <v>778</v>
      </c>
      <c r="EJ55" s="823">
        <f t="shared" si="528"/>
        <v>426</v>
      </c>
      <c r="EK55" s="823">
        <f t="shared" si="528"/>
        <v>221</v>
      </c>
      <c r="EL55" s="823">
        <f t="shared" si="528"/>
        <v>647</v>
      </c>
      <c r="EM55" s="823">
        <f t="shared" si="528"/>
        <v>612</v>
      </c>
      <c r="EN55" s="823">
        <f t="shared" si="528"/>
        <v>283</v>
      </c>
      <c r="EO55" s="823">
        <f t="shared" si="528"/>
        <v>895</v>
      </c>
      <c r="EP55" s="823">
        <f t="shared" si="528"/>
        <v>312.20853347565674</v>
      </c>
      <c r="EQ55" s="823">
        <f t="shared" si="528"/>
        <v>160.73338426279605</v>
      </c>
      <c r="ER55" s="823">
        <f t="shared" si="528"/>
        <v>288.33385749411923</v>
      </c>
      <c r="ES55" s="823">
        <f t="shared" si="528"/>
        <v>324.27527151211359</v>
      </c>
      <c r="ET55" s="823">
        <f t="shared" si="528"/>
        <v>0</v>
      </c>
      <c r="EU55" s="823">
        <f t="shared" si="528"/>
        <v>324.8215949604994</v>
      </c>
      <c r="EV55" s="823">
        <f t="shared" si="528"/>
        <v>851</v>
      </c>
      <c r="EW55" s="823">
        <f t="shared" si="528"/>
        <v>412</v>
      </c>
      <c r="EX55" s="823">
        <f t="shared" si="528"/>
        <v>1263</v>
      </c>
      <c r="EY55" s="823">
        <f t="shared" si="528"/>
        <v>514</v>
      </c>
      <c r="EZ55" s="823">
        <f t="shared" si="528"/>
        <v>263</v>
      </c>
      <c r="FA55" s="823">
        <f t="shared" si="528"/>
        <v>777</v>
      </c>
      <c r="FB55" s="823">
        <f t="shared" si="528"/>
        <v>427</v>
      </c>
      <c r="FC55" s="823">
        <f t="shared" si="528"/>
        <v>185</v>
      </c>
      <c r="FD55" s="823">
        <f t="shared" si="528"/>
        <v>612</v>
      </c>
      <c r="FE55" s="823">
        <f t="shared" si="528"/>
        <v>729</v>
      </c>
      <c r="FF55" s="823">
        <f t="shared" ref="FF55:HC55" si="529">FF56+FF62+FF70+FF74</f>
        <v>302</v>
      </c>
      <c r="FG55" s="823">
        <f t="shared" si="529"/>
        <v>1031</v>
      </c>
      <c r="FH55" s="823">
        <f t="shared" si="529"/>
        <v>266.91174701974614</v>
      </c>
      <c r="FI55" s="823">
        <f t="shared" si="529"/>
        <v>145.48269068392906</v>
      </c>
      <c r="FJ55" s="823">
        <f t="shared" si="529"/>
        <v>244.8263890597147</v>
      </c>
      <c r="FK55" s="823">
        <f t="shared" si="529"/>
        <v>746</v>
      </c>
      <c r="FL55" s="823">
        <f t="shared" si="529"/>
        <v>399</v>
      </c>
      <c r="FM55" s="823">
        <f t="shared" si="529"/>
        <v>1145</v>
      </c>
      <c r="FN55" s="823">
        <f t="shared" si="529"/>
        <v>538</v>
      </c>
      <c r="FO55" s="823">
        <f t="shared" si="529"/>
        <v>278</v>
      </c>
      <c r="FP55" s="823">
        <f t="shared" si="529"/>
        <v>772</v>
      </c>
      <c r="FQ55" s="823">
        <f t="shared" si="529"/>
        <v>456</v>
      </c>
      <c r="FR55" s="823">
        <f t="shared" si="529"/>
        <v>214</v>
      </c>
      <c r="FS55" s="823">
        <f t="shared" si="529"/>
        <v>628</v>
      </c>
      <c r="FT55" s="823">
        <f t="shared" si="529"/>
        <v>704</v>
      </c>
      <c r="FU55" s="823">
        <f t="shared" si="529"/>
        <v>316</v>
      </c>
      <c r="FV55" s="823">
        <f t="shared" si="529"/>
        <v>973</v>
      </c>
      <c r="FW55" s="823">
        <f t="shared" si="529"/>
        <v>288.33055933856019</v>
      </c>
      <c r="FX55" s="823">
        <f t="shared" si="529"/>
        <v>204.20242914979758</v>
      </c>
      <c r="FY55" s="823">
        <f t="shared" si="529"/>
        <v>265.30617995180285</v>
      </c>
      <c r="FZ55" s="823">
        <f t="shared" si="529"/>
        <v>826</v>
      </c>
      <c r="GA55" s="823">
        <f t="shared" si="529"/>
        <v>494</v>
      </c>
      <c r="GB55" s="823">
        <f t="shared" si="529"/>
        <v>1320</v>
      </c>
      <c r="GC55" s="823">
        <f t="shared" si="529"/>
        <v>550</v>
      </c>
      <c r="GD55" s="823">
        <f t="shared" si="529"/>
        <v>294</v>
      </c>
      <c r="GE55" s="823">
        <f t="shared" si="529"/>
        <v>844</v>
      </c>
      <c r="GF55" s="823">
        <f t="shared" si="529"/>
        <v>440</v>
      </c>
      <c r="GG55" s="823">
        <f t="shared" si="529"/>
        <v>224</v>
      </c>
      <c r="GH55" s="823">
        <f t="shared" si="529"/>
        <v>664</v>
      </c>
      <c r="GI55" s="823">
        <f t="shared" si="529"/>
        <v>651</v>
      </c>
      <c r="GJ55" s="823">
        <f t="shared" si="529"/>
        <v>325</v>
      </c>
      <c r="GK55" s="823">
        <f t="shared" si="529"/>
        <v>976</v>
      </c>
      <c r="GL55" s="823">
        <f t="shared" si="529"/>
        <v>290.44756188414237</v>
      </c>
      <c r="GM55" s="823">
        <f t="shared" si="529"/>
        <v>216.29926792230458</v>
      </c>
      <c r="GN55" s="823">
        <f t="shared" si="529"/>
        <v>272.48305200682262</v>
      </c>
      <c r="GO55" s="823">
        <f t="shared" si="529"/>
        <v>735</v>
      </c>
      <c r="GP55" s="823">
        <f t="shared" si="529"/>
        <v>611</v>
      </c>
      <c r="GQ55" s="823">
        <f t="shared" si="529"/>
        <v>1346</v>
      </c>
      <c r="GR55" s="823">
        <f t="shared" si="529"/>
        <v>512</v>
      </c>
      <c r="GS55" s="823">
        <f t="shared" si="529"/>
        <v>297</v>
      </c>
      <c r="GT55" s="823">
        <f t="shared" si="529"/>
        <v>867.22222222222217</v>
      </c>
      <c r="GU55" s="823">
        <f t="shared" si="529"/>
        <v>430</v>
      </c>
      <c r="GV55" s="823">
        <f t="shared" si="529"/>
        <v>237</v>
      </c>
      <c r="GW55" s="823">
        <f t="shared" si="529"/>
        <v>667</v>
      </c>
      <c r="GX55" s="823">
        <f t="shared" si="529"/>
        <v>594</v>
      </c>
      <c r="GY55" s="823">
        <f t="shared" si="529"/>
        <v>418</v>
      </c>
      <c r="GZ55" s="823">
        <f t="shared" si="529"/>
        <v>1012</v>
      </c>
      <c r="HA55" s="823">
        <f t="shared" si="529"/>
        <v>305.25823839139815</v>
      </c>
      <c r="HB55" s="823">
        <f t="shared" si="529"/>
        <v>185.63954200567636</v>
      </c>
      <c r="HC55" s="823">
        <f t="shared" si="529"/>
        <v>265.38364070610066</v>
      </c>
    </row>
    <row r="56" spans="1:211" s="68" customFormat="1" ht="9.9499999999999993" hidden="1" customHeight="1" x14ac:dyDescent="0.2">
      <c r="A56" s="86" t="s">
        <v>53</v>
      </c>
      <c r="B56" s="1017">
        <f t="shared" ref="B56:C56" si="530">SUM(B57)</f>
        <v>139</v>
      </c>
      <c r="C56" s="1017">
        <f t="shared" si="530"/>
        <v>0</v>
      </c>
      <c r="D56" s="1018">
        <f>SUM(D57)</f>
        <v>139</v>
      </c>
      <c r="E56" s="1017">
        <f t="shared" ref="E56:AE56" si="531">SUM(E57)</f>
        <v>117</v>
      </c>
      <c r="F56" s="1017">
        <f t="shared" si="531"/>
        <v>0</v>
      </c>
      <c r="G56" s="1017">
        <f t="shared" si="531"/>
        <v>117</v>
      </c>
      <c r="H56" s="1017">
        <f t="shared" si="531"/>
        <v>0</v>
      </c>
      <c r="I56" s="1017">
        <f t="shared" si="531"/>
        <v>0</v>
      </c>
      <c r="J56" s="1017">
        <f t="shared" si="531"/>
        <v>0</v>
      </c>
      <c r="K56" s="1017">
        <f t="shared" si="531"/>
        <v>88</v>
      </c>
      <c r="L56" s="1017">
        <f t="shared" si="531"/>
        <v>0</v>
      </c>
      <c r="M56" s="1018">
        <f>SUM(M57)</f>
        <v>88</v>
      </c>
      <c r="N56" s="1017">
        <f t="shared" ref="N56:S56" si="532">SUM(N57)</f>
        <v>92</v>
      </c>
      <c r="O56" s="1017">
        <f t="shared" si="532"/>
        <v>0</v>
      </c>
      <c r="P56" s="1017">
        <f t="shared" si="532"/>
        <v>92</v>
      </c>
      <c r="Q56" s="1017">
        <f t="shared" si="532"/>
        <v>0</v>
      </c>
      <c r="R56" s="1017">
        <f t="shared" si="532"/>
        <v>0</v>
      </c>
      <c r="S56" s="1017">
        <f t="shared" si="532"/>
        <v>0</v>
      </c>
      <c r="T56" s="1019">
        <f t="shared" si="531"/>
        <v>5</v>
      </c>
      <c r="U56" s="1019">
        <f t="shared" si="531"/>
        <v>0</v>
      </c>
      <c r="V56" s="1020">
        <f>SUM(V57)</f>
        <v>5</v>
      </c>
      <c r="W56" s="1019">
        <f t="shared" ref="W56:AB56" si="533">SUM(W57)</f>
        <v>5</v>
      </c>
      <c r="X56" s="1019">
        <f t="shared" si="533"/>
        <v>0</v>
      </c>
      <c r="Y56" s="1019">
        <f t="shared" si="533"/>
        <v>5</v>
      </c>
      <c r="Z56" s="1019">
        <f t="shared" si="533"/>
        <v>0</v>
      </c>
      <c r="AA56" s="1019">
        <f t="shared" si="533"/>
        <v>0</v>
      </c>
      <c r="AB56" s="1019">
        <f t="shared" si="533"/>
        <v>0</v>
      </c>
      <c r="AC56" s="1019">
        <f t="shared" si="531"/>
        <v>0</v>
      </c>
      <c r="AD56" s="1019">
        <f t="shared" si="531"/>
        <v>0</v>
      </c>
      <c r="AE56" s="1019">
        <f t="shared" si="531"/>
        <v>0</v>
      </c>
      <c r="AF56" s="863" t="e">
        <f t="shared" si="101"/>
        <v>#DIV/0!</v>
      </c>
      <c r="AG56" s="863" t="e">
        <f t="shared" si="101"/>
        <v>#DIV/0!</v>
      </c>
      <c r="AH56" s="863" t="e">
        <f t="shared" si="101"/>
        <v>#DIV/0!</v>
      </c>
      <c r="AI56" s="863">
        <f>H56/E56</f>
        <v>0</v>
      </c>
      <c r="AJ56" s="863" t="e">
        <f t="shared" si="519"/>
        <v>#DIV/0!</v>
      </c>
      <c r="AK56" s="863">
        <f t="shared" si="519"/>
        <v>0</v>
      </c>
      <c r="AL56" s="863" t="e">
        <f t="shared" si="28"/>
        <v>#DIV/0!</v>
      </c>
      <c r="AM56" s="863" t="e">
        <f t="shared" si="28"/>
        <v>#DIV/0!</v>
      </c>
      <c r="AN56" s="863" t="e">
        <f t="shared" si="28"/>
        <v>#DIV/0!</v>
      </c>
      <c r="AO56" s="863">
        <f t="shared" si="29"/>
        <v>0</v>
      </c>
      <c r="AP56" s="863" t="e">
        <f t="shared" si="29"/>
        <v>#DIV/0!</v>
      </c>
      <c r="AQ56" s="863">
        <f t="shared" si="29"/>
        <v>0</v>
      </c>
      <c r="AR56" s="863" t="e">
        <f t="shared" si="15"/>
        <v>#DIV/0!</v>
      </c>
      <c r="AS56" s="863" t="e">
        <f t="shared" si="5"/>
        <v>#DIV/0!</v>
      </c>
      <c r="AT56" s="863" t="e">
        <f t="shared" si="5"/>
        <v>#DIV/0!</v>
      </c>
      <c r="AU56" s="863">
        <f t="shared" si="16"/>
        <v>0</v>
      </c>
      <c r="AV56" s="863" t="e">
        <f t="shared" si="16"/>
        <v>#DIV/0!</v>
      </c>
      <c r="AW56" s="863">
        <f t="shared" si="16"/>
        <v>0</v>
      </c>
      <c r="AX56" s="1019">
        <f t="shared" ref="AX56:AY56" si="534">SUM(AX57)</f>
        <v>146</v>
      </c>
      <c r="AY56" s="1019">
        <f t="shared" si="534"/>
        <v>0</v>
      </c>
      <c r="AZ56" s="1020">
        <f>SUM(AZ57)</f>
        <v>146</v>
      </c>
      <c r="BA56" s="1019">
        <f t="shared" ref="BA56:BQ56" si="535">SUM(BA57)</f>
        <v>127</v>
      </c>
      <c r="BB56" s="1019">
        <f t="shared" si="535"/>
        <v>0</v>
      </c>
      <c r="BC56" s="1021">
        <f t="shared" si="535"/>
        <v>127</v>
      </c>
      <c r="BD56" s="1019">
        <f t="shared" si="535"/>
        <v>0</v>
      </c>
      <c r="BE56" s="1019">
        <f t="shared" si="535"/>
        <v>0</v>
      </c>
      <c r="BF56" s="1019">
        <f t="shared" si="535"/>
        <v>0</v>
      </c>
      <c r="BG56" s="1019">
        <f t="shared" si="535"/>
        <v>84</v>
      </c>
      <c r="BH56" s="1019">
        <f t="shared" si="535"/>
        <v>0</v>
      </c>
      <c r="BI56" s="1020">
        <f>SUM(BI57)</f>
        <v>84</v>
      </c>
      <c r="BJ56" s="1019">
        <f t="shared" ref="BJ56:BO56" si="536">SUM(BJ57)</f>
        <v>78</v>
      </c>
      <c r="BK56" s="1019">
        <f t="shared" si="536"/>
        <v>0</v>
      </c>
      <c r="BL56" s="1021">
        <f t="shared" si="536"/>
        <v>78</v>
      </c>
      <c r="BM56" s="1019">
        <f t="shared" si="536"/>
        <v>0</v>
      </c>
      <c r="BN56" s="1019">
        <f t="shared" si="536"/>
        <v>0</v>
      </c>
      <c r="BO56" s="1019">
        <f t="shared" si="536"/>
        <v>0</v>
      </c>
      <c r="BP56" s="1019">
        <f t="shared" si="535"/>
        <v>1</v>
      </c>
      <c r="BQ56" s="1019">
        <f t="shared" si="535"/>
        <v>0</v>
      </c>
      <c r="BR56" s="1020">
        <f>SUM(BR57)</f>
        <v>1</v>
      </c>
      <c r="BS56" s="1019">
        <f t="shared" ref="BS56:CA56" si="537">SUM(BS57)</f>
        <v>1</v>
      </c>
      <c r="BT56" s="1019">
        <f t="shared" si="537"/>
        <v>0</v>
      </c>
      <c r="BU56" s="1019">
        <f t="shared" si="537"/>
        <v>1</v>
      </c>
      <c r="BV56" s="1019">
        <f t="shared" si="537"/>
        <v>0</v>
      </c>
      <c r="BW56" s="1019">
        <f t="shared" si="537"/>
        <v>0</v>
      </c>
      <c r="BX56" s="1019">
        <f t="shared" si="537"/>
        <v>0</v>
      </c>
      <c r="BY56" s="1019">
        <f t="shared" si="537"/>
        <v>0</v>
      </c>
      <c r="BZ56" s="1019">
        <f t="shared" si="537"/>
        <v>0</v>
      </c>
      <c r="CA56" s="1019">
        <f t="shared" si="537"/>
        <v>0</v>
      </c>
      <c r="CB56" s="863" t="e">
        <f t="shared" si="107"/>
        <v>#DIV/0!</v>
      </c>
      <c r="CC56" s="863" t="e">
        <f t="shared" si="107"/>
        <v>#DIV/0!</v>
      </c>
      <c r="CD56" s="863" t="e">
        <f t="shared" si="107"/>
        <v>#DIV/0!</v>
      </c>
      <c r="CE56" s="863">
        <f>BD56/BA56</f>
        <v>0</v>
      </c>
      <c r="CF56" s="863" t="e">
        <f t="shared" si="138"/>
        <v>#DIV/0!</v>
      </c>
      <c r="CG56" s="863">
        <f t="shared" si="138"/>
        <v>0</v>
      </c>
      <c r="CH56" s="863" t="e">
        <f t="shared" si="33"/>
        <v>#DIV/0!</v>
      </c>
      <c r="CI56" s="863" t="e">
        <f t="shared" si="33"/>
        <v>#DIV/0!</v>
      </c>
      <c r="CJ56" s="863" t="e">
        <f t="shared" si="33"/>
        <v>#DIV/0!</v>
      </c>
      <c r="CK56" s="863">
        <f t="shared" si="34"/>
        <v>0</v>
      </c>
      <c r="CL56" s="863" t="e">
        <f t="shared" si="34"/>
        <v>#DIV/0!</v>
      </c>
      <c r="CM56" s="863">
        <f t="shared" si="34"/>
        <v>0</v>
      </c>
      <c r="CN56" s="863" t="e">
        <f t="shared" si="18"/>
        <v>#DIV/0!</v>
      </c>
      <c r="CO56" s="863" t="e">
        <f t="shared" si="12"/>
        <v>#DIV/0!</v>
      </c>
      <c r="CP56" s="863" t="e">
        <f t="shared" si="12"/>
        <v>#DIV/0!</v>
      </c>
      <c r="CQ56" s="863">
        <f t="shared" si="19"/>
        <v>0</v>
      </c>
      <c r="CR56" s="863" t="e">
        <f t="shared" si="13"/>
        <v>#DIV/0!</v>
      </c>
      <c r="CS56" s="863">
        <f t="shared" si="13"/>
        <v>0</v>
      </c>
      <c r="CT56" s="958">
        <f>CT57</f>
        <v>151</v>
      </c>
      <c r="CU56" s="667">
        <f>CU57</f>
        <v>0</v>
      </c>
      <c r="CV56" s="668">
        <f>CT56+CU56</f>
        <v>151</v>
      </c>
      <c r="CW56" s="669">
        <f>CW57</f>
        <v>136</v>
      </c>
      <c r="CX56" s="667">
        <f>CX57</f>
        <v>0</v>
      </c>
      <c r="CY56" s="670">
        <f>CW56+CX56</f>
        <v>136</v>
      </c>
      <c r="CZ56" s="666">
        <f>CZ57</f>
        <v>109</v>
      </c>
      <c r="DA56" s="667">
        <f>DA57</f>
        <v>0</v>
      </c>
      <c r="DB56" s="668">
        <f>CZ56+DA56</f>
        <v>109</v>
      </c>
      <c r="DC56" s="666">
        <f>DC57</f>
        <v>195</v>
      </c>
      <c r="DD56" s="667">
        <f>DD57</f>
        <v>0</v>
      </c>
      <c r="DE56" s="668">
        <f>DC56+DD56</f>
        <v>195</v>
      </c>
      <c r="DF56" s="671">
        <f>CZ56/DC56*100</f>
        <v>55.897435897435898</v>
      </c>
      <c r="DG56" s="672">
        <v>0</v>
      </c>
      <c r="DH56" s="673">
        <f t="shared" si="324"/>
        <v>55.897435897435898</v>
      </c>
      <c r="DI56" s="671">
        <f>CZ56/CW56*100</f>
        <v>80.14705882352942</v>
      </c>
      <c r="DJ56" s="672">
        <v>0</v>
      </c>
      <c r="DK56" s="673">
        <f t="shared" si="325"/>
        <v>80.14705882352942</v>
      </c>
      <c r="DL56" s="674">
        <f>SUM(DL57:DL58)</f>
        <v>202</v>
      </c>
      <c r="DM56" s="675">
        <f>SUM(DM57:DM58)</f>
        <v>0</v>
      </c>
      <c r="DN56" s="676">
        <f t="shared" ref="DN56:DN57" si="538">DL56+DM56</f>
        <v>202</v>
      </c>
      <c r="DO56" s="674">
        <f>SUM(DO57:DO58)</f>
        <v>172</v>
      </c>
      <c r="DP56" s="675">
        <f>SUM(DP57:DP58)</f>
        <v>0</v>
      </c>
      <c r="DQ56" s="676">
        <f t="shared" ref="DQ56:DQ57" si="539">DO56+DP56</f>
        <v>172</v>
      </c>
      <c r="DR56" s="674">
        <f>SUM(DR57:DR58)</f>
        <v>154</v>
      </c>
      <c r="DS56" s="675">
        <f>SUM(DS57:DS58)</f>
        <v>0</v>
      </c>
      <c r="DT56" s="676">
        <f t="shared" ref="DT56:DT57" si="540">DR56+DS56</f>
        <v>154</v>
      </c>
      <c r="DU56" s="674">
        <f>SUM(DU57:DU58)</f>
        <v>228</v>
      </c>
      <c r="DV56" s="675">
        <f>SUM(DV57:DV58)</f>
        <v>0</v>
      </c>
      <c r="DW56" s="676">
        <f t="shared" ref="DW56:DW57" si="541">DU56+DV56</f>
        <v>228</v>
      </c>
      <c r="DX56" s="677">
        <f>DR56/DU56*100</f>
        <v>67.543859649122808</v>
      </c>
      <c r="DY56" s="451">
        <v>0</v>
      </c>
      <c r="DZ56" s="678">
        <f t="shared" ref="DZ56" si="542">DT56/DW56*100</f>
        <v>67.543859649122808</v>
      </c>
      <c r="EA56" s="679">
        <f>DR56/DO56*100</f>
        <v>89.534883720930239</v>
      </c>
      <c r="EB56" s="451">
        <v>0</v>
      </c>
      <c r="EC56" s="680">
        <f t="shared" ref="EC56:EC57" si="543">DT56/DQ56*100</f>
        <v>89.534883720930239</v>
      </c>
      <c r="ED56" s="681">
        <f>SUM(ED57)</f>
        <v>187</v>
      </c>
      <c r="EE56" s="682">
        <f t="shared" ref="EE56:EO56" si="544">SUM(EE57)</f>
        <v>0</v>
      </c>
      <c r="EF56" s="682">
        <f t="shared" si="544"/>
        <v>187</v>
      </c>
      <c r="EG56" s="682">
        <f t="shared" si="544"/>
        <v>180</v>
      </c>
      <c r="EH56" s="682">
        <f t="shared" si="544"/>
        <v>0</v>
      </c>
      <c r="EI56" s="682">
        <f t="shared" si="544"/>
        <v>180</v>
      </c>
      <c r="EJ56" s="682">
        <f t="shared" si="544"/>
        <v>133</v>
      </c>
      <c r="EK56" s="682">
        <f t="shared" si="544"/>
        <v>0</v>
      </c>
      <c r="EL56" s="682">
        <f t="shared" si="544"/>
        <v>133</v>
      </c>
      <c r="EM56" s="682">
        <f t="shared" si="544"/>
        <v>264</v>
      </c>
      <c r="EN56" s="682">
        <f t="shared" si="544"/>
        <v>0</v>
      </c>
      <c r="EO56" s="682">
        <f t="shared" si="544"/>
        <v>264</v>
      </c>
      <c r="EP56" s="683">
        <f>EJ56/EM56*100</f>
        <v>50.378787878787875</v>
      </c>
      <c r="EQ56" s="683">
        <v>0</v>
      </c>
      <c r="ER56" s="683">
        <f>EL56/EO56*100</f>
        <v>50.378787878787875</v>
      </c>
      <c r="ES56" s="683">
        <f>EJ56/EG56*100</f>
        <v>73.888888888888886</v>
      </c>
      <c r="ET56" s="683">
        <v>0</v>
      </c>
      <c r="EU56" s="683">
        <f t="shared" ref="EU56" si="545">EL56/EI56*100</f>
        <v>73.888888888888886</v>
      </c>
      <c r="EV56" s="682">
        <f>SUM(EV57:EV58)</f>
        <v>159</v>
      </c>
      <c r="EW56" s="682">
        <f t="shared" ref="EW56:FG56" si="546">SUM(EW57:EW58)</f>
        <v>0</v>
      </c>
      <c r="EX56" s="682">
        <f t="shared" si="546"/>
        <v>159</v>
      </c>
      <c r="EY56" s="682">
        <f t="shared" si="546"/>
        <v>147</v>
      </c>
      <c r="EZ56" s="682">
        <f t="shared" si="546"/>
        <v>0</v>
      </c>
      <c r="FA56" s="682">
        <f t="shared" si="546"/>
        <v>147</v>
      </c>
      <c r="FB56" s="682">
        <f t="shared" si="546"/>
        <v>120</v>
      </c>
      <c r="FC56" s="682">
        <f t="shared" si="546"/>
        <v>0</v>
      </c>
      <c r="FD56" s="682">
        <f t="shared" si="546"/>
        <v>120</v>
      </c>
      <c r="FE56" s="682">
        <f t="shared" si="546"/>
        <v>326</v>
      </c>
      <c r="FF56" s="682">
        <f t="shared" si="546"/>
        <v>0</v>
      </c>
      <c r="FG56" s="682">
        <f t="shared" si="546"/>
        <v>326</v>
      </c>
      <c r="FH56" s="683">
        <f t="shared" ref="FH56:FJ57" si="547">FB56/FE56*100</f>
        <v>36.809815950920246</v>
      </c>
      <c r="FI56" s="683">
        <v>0</v>
      </c>
      <c r="FJ56" s="683">
        <f t="shared" si="547"/>
        <v>36.809815950920246</v>
      </c>
      <c r="FK56" s="682">
        <f>SUM(FK57)</f>
        <v>199</v>
      </c>
      <c r="FL56" s="682">
        <f t="shared" ref="FL56:FV56" si="548">SUM(FL57)</f>
        <v>12</v>
      </c>
      <c r="FM56" s="682">
        <f t="shared" si="548"/>
        <v>211</v>
      </c>
      <c r="FN56" s="682">
        <f t="shared" si="548"/>
        <v>162</v>
      </c>
      <c r="FO56" s="682">
        <f t="shared" si="548"/>
        <v>12</v>
      </c>
      <c r="FP56" s="682">
        <f t="shared" si="548"/>
        <v>174</v>
      </c>
      <c r="FQ56" s="682">
        <f t="shared" si="548"/>
        <v>134</v>
      </c>
      <c r="FR56" s="682">
        <f t="shared" si="548"/>
        <v>4</v>
      </c>
      <c r="FS56" s="682">
        <f t="shared" si="548"/>
        <v>138</v>
      </c>
      <c r="FT56" s="682">
        <f t="shared" si="548"/>
        <v>283</v>
      </c>
      <c r="FU56" s="682">
        <f t="shared" si="548"/>
        <v>25</v>
      </c>
      <c r="FV56" s="682">
        <f t="shared" si="548"/>
        <v>308</v>
      </c>
      <c r="FW56" s="683">
        <f>FQ56/FT56*100</f>
        <v>47.349823321554766</v>
      </c>
      <c r="FX56" s="683">
        <f>FR56/FU56*100</f>
        <v>16</v>
      </c>
      <c r="FY56" s="683">
        <f>FS56/FV56*100</f>
        <v>44.805194805194802</v>
      </c>
      <c r="FZ56" s="682">
        <f>SUM(FZ57:FZ58)</f>
        <v>183</v>
      </c>
      <c r="GA56" s="682">
        <f t="shared" ref="GA56:GK56" si="549">SUM(GA57:GA58)</f>
        <v>9</v>
      </c>
      <c r="GB56" s="682">
        <f t="shared" si="549"/>
        <v>192</v>
      </c>
      <c r="GC56" s="682">
        <f t="shared" si="549"/>
        <v>149</v>
      </c>
      <c r="GD56" s="682">
        <f t="shared" si="549"/>
        <v>7</v>
      </c>
      <c r="GE56" s="682">
        <f t="shared" si="549"/>
        <v>156</v>
      </c>
      <c r="GF56" s="682">
        <f t="shared" si="549"/>
        <v>120</v>
      </c>
      <c r="GG56" s="682">
        <f t="shared" si="549"/>
        <v>4</v>
      </c>
      <c r="GH56" s="682">
        <f t="shared" si="549"/>
        <v>124</v>
      </c>
      <c r="GI56" s="682">
        <f t="shared" si="549"/>
        <v>230</v>
      </c>
      <c r="GJ56" s="682">
        <f t="shared" si="549"/>
        <v>12</v>
      </c>
      <c r="GK56" s="682">
        <f t="shared" si="549"/>
        <v>242</v>
      </c>
      <c r="GL56" s="683">
        <f t="shared" ref="GL56:GN57" si="550">GF56/GI56*100</f>
        <v>52.173913043478258</v>
      </c>
      <c r="GM56" s="683">
        <f t="shared" si="550"/>
        <v>33.333333333333329</v>
      </c>
      <c r="GN56" s="683">
        <f t="shared" si="550"/>
        <v>51.239669421487598</v>
      </c>
      <c r="GO56" s="684">
        <f>SUM(GO57:GO58)</f>
        <v>150</v>
      </c>
      <c r="GP56" s="685">
        <f t="shared" ref="GP56:GZ56" si="551">SUM(GP57:GP58)</f>
        <v>23</v>
      </c>
      <c r="GQ56" s="685">
        <f t="shared" si="551"/>
        <v>173</v>
      </c>
      <c r="GR56" s="685">
        <f t="shared" si="551"/>
        <v>128</v>
      </c>
      <c r="GS56" s="685">
        <f t="shared" si="551"/>
        <v>21</v>
      </c>
      <c r="GT56" s="685">
        <f t="shared" si="551"/>
        <v>149</v>
      </c>
      <c r="GU56" s="685">
        <f t="shared" si="551"/>
        <v>104</v>
      </c>
      <c r="GV56" s="685">
        <f t="shared" si="551"/>
        <v>13</v>
      </c>
      <c r="GW56" s="685">
        <f t="shared" si="551"/>
        <v>117</v>
      </c>
      <c r="GX56" s="685">
        <f t="shared" si="551"/>
        <v>182</v>
      </c>
      <c r="GY56" s="685">
        <f t="shared" si="551"/>
        <v>54</v>
      </c>
      <c r="GZ56" s="685">
        <f t="shared" si="551"/>
        <v>236</v>
      </c>
      <c r="HA56" s="686">
        <f>GU56/GX56*100</f>
        <v>57.142857142857139</v>
      </c>
      <c r="HB56" s="686">
        <f t="shared" ref="HB56:HC57" si="552">GV56/GY56*100</f>
        <v>24.074074074074073</v>
      </c>
      <c r="HC56" s="686">
        <f t="shared" si="552"/>
        <v>49.576271186440678</v>
      </c>
    </row>
    <row r="57" spans="1:211" s="66" customFormat="1" ht="9.9499999999999993" hidden="1" customHeight="1" x14ac:dyDescent="0.2">
      <c r="A57" s="855" t="s">
        <v>278</v>
      </c>
      <c r="B57" s="1050">
        <f>SUM(B58:B60)</f>
        <v>139</v>
      </c>
      <c r="C57" s="1050">
        <f>SUM(C58:C60)</f>
        <v>0</v>
      </c>
      <c r="D57" s="1050">
        <f t="shared" ref="D57:D61" si="553">SUM(B57:C57)</f>
        <v>139</v>
      </c>
      <c r="E57" s="1050">
        <f t="shared" ref="E57:F57" si="554">SUM(E58:E60)</f>
        <v>117</v>
      </c>
      <c r="F57" s="1050">
        <f t="shared" si="554"/>
        <v>0</v>
      </c>
      <c r="G57" s="1050">
        <f t="shared" ref="G57:G61" si="555">SUM(E57:F57)</f>
        <v>117</v>
      </c>
      <c r="H57" s="1050">
        <f t="shared" ref="H57:I57" si="556">SUM(H58:H60)</f>
        <v>0</v>
      </c>
      <c r="I57" s="1050">
        <f t="shared" si="556"/>
        <v>0</v>
      </c>
      <c r="J57" s="1050">
        <f t="shared" ref="J57:J61" si="557">SUM(H57:I57)</f>
        <v>0</v>
      </c>
      <c r="K57" s="1050">
        <f>SUM(K58:K60)</f>
        <v>88</v>
      </c>
      <c r="L57" s="1050">
        <f>SUM(L58:L60)</f>
        <v>0</v>
      </c>
      <c r="M57" s="1050">
        <f t="shared" ref="M57:M61" si="558">SUM(K57:L57)</f>
        <v>88</v>
      </c>
      <c r="N57" s="1050">
        <f t="shared" ref="N57:O57" si="559">SUM(N58:N60)</f>
        <v>92</v>
      </c>
      <c r="O57" s="1050">
        <f t="shared" si="559"/>
        <v>0</v>
      </c>
      <c r="P57" s="1050">
        <f t="shared" ref="P57:P61" si="560">SUM(N57:O57)</f>
        <v>92</v>
      </c>
      <c r="Q57" s="1050">
        <f t="shared" ref="Q57:R57" si="561">SUM(Q58:Q60)</f>
        <v>0</v>
      </c>
      <c r="R57" s="1050">
        <f t="shared" si="561"/>
        <v>0</v>
      </c>
      <c r="S57" s="1050">
        <f t="shared" ref="S57:S61" si="562">SUM(Q57:R57)</f>
        <v>0</v>
      </c>
      <c r="T57" s="1051">
        <f>SUM(T58:T60)</f>
        <v>5</v>
      </c>
      <c r="U57" s="1051">
        <f>SUM(U58:U60)</f>
        <v>0</v>
      </c>
      <c r="V57" s="1051">
        <f t="shared" ref="V57:V61" si="563">SUM(T57:U57)</f>
        <v>5</v>
      </c>
      <c r="W57" s="1051">
        <f t="shared" ref="W57:X57" si="564">SUM(W58:W60)</f>
        <v>5</v>
      </c>
      <c r="X57" s="1051">
        <f t="shared" si="564"/>
        <v>0</v>
      </c>
      <c r="Y57" s="1051">
        <f t="shared" ref="Y57:Y61" si="565">SUM(W57:X57)</f>
        <v>5</v>
      </c>
      <c r="Z57" s="1051">
        <f t="shared" ref="Z57:AA57" si="566">SUM(Z58:Z60)</f>
        <v>0</v>
      </c>
      <c r="AA57" s="1051">
        <f t="shared" si="566"/>
        <v>0</v>
      </c>
      <c r="AB57" s="1051">
        <f t="shared" ref="AB57:AB61" si="567">SUM(Z57:AA57)</f>
        <v>0</v>
      </c>
      <c r="AC57" s="1051">
        <f t="shared" ref="AC57:AD57" si="568">SUM(AC58:AC60)</f>
        <v>0</v>
      </c>
      <c r="AD57" s="1051">
        <f t="shared" si="568"/>
        <v>0</v>
      </c>
      <c r="AE57" s="1051">
        <f t="shared" ref="AE57:AE61" si="569">SUM(AC57:AD57)</f>
        <v>0</v>
      </c>
      <c r="AF57" s="866" t="e">
        <f t="shared" si="101"/>
        <v>#DIV/0!</v>
      </c>
      <c r="AG57" s="866" t="e">
        <f t="shared" si="101"/>
        <v>#DIV/0!</v>
      </c>
      <c r="AH57" s="866" t="e">
        <f t="shared" si="101"/>
        <v>#DIV/0!</v>
      </c>
      <c r="AI57" s="866">
        <f t="shared" ref="AI57:AI60" si="570">H57/E57</f>
        <v>0</v>
      </c>
      <c r="AJ57" s="866" t="e">
        <f t="shared" si="519"/>
        <v>#DIV/0!</v>
      </c>
      <c r="AK57" s="866">
        <f t="shared" si="519"/>
        <v>0</v>
      </c>
      <c r="AL57" s="866" t="e">
        <f t="shared" si="28"/>
        <v>#DIV/0!</v>
      </c>
      <c r="AM57" s="866" t="e">
        <f t="shared" si="28"/>
        <v>#DIV/0!</v>
      </c>
      <c r="AN57" s="866" t="e">
        <f t="shared" si="28"/>
        <v>#DIV/0!</v>
      </c>
      <c r="AO57" s="866">
        <f t="shared" si="29"/>
        <v>0</v>
      </c>
      <c r="AP57" s="866" t="e">
        <f t="shared" si="29"/>
        <v>#DIV/0!</v>
      </c>
      <c r="AQ57" s="866">
        <f t="shared" si="29"/>
        <v>0</v>
      </c>
      <c r="AR57" s="866" t="e">
        <f t="shared" si="15"/>
        <v>#DIV/0!</v>
      </c>
      <c r="AS57" s="866" t="e">
        <f t="shared" si="5"/>
        <v>#DIV/0!</v>
      </c>
      <c r="AT57" s="866" t="e">
        <f t="shared" si="5"/>
        <v>#DIV/0!</v>
      </c>
      <c r="AU57" s="866">
        <f t="shared" si="16"/>
        <v>0</v>
      </c>
      <c r="AV57" s="866" t="e">
        <f t="shared" si="16"/>
        <v>#DIV/0!</v>
      </c>
      <c r="AW57" s="866">
        <f t="shared" si="16"/>
        <v>0</v>
      </c>
      <c r="AX57" s="1051">
        <f>SUM(AX58:AX60)</f>
        <v>146</v>
      </c>
      <c r="AY57" s="1051">
        <f>SUM(AY58:AY60)</f>
        <v>0</v>
      </c>
      <c r="AZ57" s="1051">
        <f t="shared" ref="AZ57:AZ61" si="571">SUM(AX57:AY57)</f>
        <v>146</v>
      </c>
      <c r="BA57" s="1051">
        <f t="shared" ref="BA57:BB57" si="572">SUM(BA58:BA60)</f>
        <v>127</v>
      </c>
      <c r="BB57" s="1051">
        <f t="shared" si="572"/>
        <v>0</v>
      </c>
      <c r="BC57" s="1051">
        <f t="shared" ref="BC57:BC60" si="573">SUM(BA57:BB57)</f>
        <v>127</v>
      </c>
      <c r="BD57" s="1051">
        <f t="shared" ref="BD57:BE57" si="574">SUM(BD58:BD60)</f>
        <v>0</v>
      </c>
      <c r="BE57" s="1051">
        <f t="shared" si="574"/>
        <v>0</v>
      </c>
      <c r="BF57" s="1051">
        <f t="shared" ref="BF57:BF61" si="575">SUM(BD57:BE57)</f>
        <v>0</v>
      </c>
      <c r="BG57" s="1051">
        <f>SUM(BG58:BG60)</f>
        <v>84</v>
      </c>
      <c r="BH57" s="1051">
        <f>SUM(BH58:BH60)</f>
        <v>0</v>
      </c>
      <c r="BI57" s="1051">
        <f t="shared" ref="BI57:BI61" si="576">SUM(BG57:BH57)</f>
        <v>84</v>
      </c>
      <c r="BJ57" s="1051">
        <f t="shared" ref="BJ57:BK57" si="577">SUM(BJ58:BJ60)</f>
        <v>78</v>
      </c>
      <c r="BK57" s="1051">
        <f t="shared" si="577"/>
        <v>0</v>
      </c>
      <c r="BL57" s="1051">
        <f t="shared" ref="BL57:BL61" si="578">SUM(BJ57:BK57)</f>
        <v>78</v>
      </c>
      <c r="BM57" s="1051">
        <f t="shared" ref="BM57:BN57" si="579">SUM(BM58:BM60)</f>
        <v>0</v>
      </c>
      <c r="BN57" s="1051">
        <f t="shared" si="579"/>
        <v>0</v>
      </c>
      <c r="BO57" s="1051">
        <f t="shared" ref="BO57:BO61" si="580">SUM(BM57:BN57)</f>
        <v>0</v>
      </c>
      <c r="BP57" s="1051">
        <f>SUM(BP58:BP60)</f>
        <v>1</v>
      </c>
      <c r="BQ57" s="1051">
        <f>SUM(BQ58:BQ60)</f>
        <v>0</v>
      </c>
      <c r="BR57" s="1051">
        <f t="shared" ref="BR57:BR61" si="581">SUM(BP57:BQ57)</f>
        <v>1</v>
      </c>
      <c r="BS57" s="1051">
        <f t="shared" ref="BS57:BT57" si="582">SUM(BS58:BS60)</f>
        <v>1</v>
      </c>
      <c r="BT57" s="1051">
        <f t="shared" si="582"/>
        <v>0</v>
      </c>
      <c r="BU57" s="1051">
        <f t="shared" ref="BU57:BU61" si="583">SUM(BS57:BT57)</f>
        <v>1</v>
      </c>
      <c r="BV57" s="1051">
        <f t="shared" ref="BV57:BW57" si="584">SUM(BV58:BV60)</f>
        <v>0</v>
      </c>
      <c r="BW57" s="1051">
        <f t="shared" si="584"/>
        <v>0</v>
      </c>
      <c r="BX57" s="1051">
        <f t="shared" ref="BX57:BX61" si="585">SUM(BV57:BW57)</f>
        <v>0</v>
      </c>
      <c r="BY57" s="1051">
        <f t="shared" ref="BY57:BZ57" si="586">SUM(BY58:BY60)</f>
        <v>0</v>
      </c>
      <c r="BZ57" s="1051">
        <f t="shared" si="586"/>
        <v>0</v>
      </c>
      <c r="CA57" s="1051">
        <f t="shared" ref="CA57:CA61" si="587">SUM(BY57:BZ57)</f>
        <v>0</v>
      </c>
      <c r="CB57" s="866" t="e">
        <f t="shared" si="107"/>
        <v>#DIV/0!</v>
      </c>
      <c r="CC57" s="866" t="e">
        <f t="shared" si="107"/>
        <v>#DIV/0!</v>
      </c>
      <c r="CD57" s="866" t="e">
        <f t="shared" si="107"/>
        <v>#DIV/0!</v>
      </c>
      <c r="CE57" s="866">
        <f t="shared" ref="CE57:CE60" si="588">BD57/BA57</f>
        <v>0</v>
      </c>
      <c r="CF57" s="866" t="e">
        <f t="shared" si="138"/>
        <v>#DIV/0!</v>
      </c>
      <c r="CG57" s="866">
        <f t="shared" si="138"/>
        <v>0</v>
      </c>
      <c r="CH57" s="866" t="e">
        <f t="shared" si="33"/>
        <v>#DIV/0!</v>
      </c>
      <c r="CI57" s="866" t="e">
        <f t="shared" si="33"/>
        <v>#DIV/0!</v>
      </c>
      <c r="CJ57" s="866" t="e">
        <f t="shared" si="33"/>
        <v>#DIV/0!</v>
      </c>
      <c r="CK57" s="866">
        <f t="shared" si="34"/>
        <v>0</v>
      </c>
      <c r="CL57" s="866" t="e">
        <f t="shared" si="34"/>
        <v>#DIV/0!</v>
      </c>
      <c r="CM57" s="866">
        <f t="shared" si="34"/>
        <v>0</v>
      </c>
      <c r="CN57" s="866" t="e">
        <f t="shared" si="18"/>
        <v>#DIV/0!</v>
      </c>
      <c r="CO57" s="866" t="e">
        <f t="shared" si="12"/>
        <v>#DIV/0!</v>
      </c>
      <c r="CP57" s="866" t="e">
        <f t="shared" si="12"/>
        <v>#DIV/0!</v>
      </c>
      <c r="CQ57" s="866">
        <f t="shared" si="19"/>
        <v>0</v>
      </c>
      <c r="CR57" s="866" t="e">
        <f t="shared" si="13"/>
        <v>#DIV/0!</v>
      </c>
      <c r="CS57" s="866">
        <f t="shared" si="13"/>
        <v>0</v>
      </c>
      <c r="CT57" s="960">
        <f>32+79+40</f>
        <v>151</v>
      </c>
      <c r="CU57" s="90">
        <v>0</v>
      </c>
      <c r="CV57" s="687">
        <f>CT57+CU57</f>
        <v>151</v>
      </c>
      <c r="CW57" s="353">
        <f>30+72+34</f>
        <v>136</v>
      </c>
      <c r="CX57" s="90">
        <v>0</v>
      </c>
      <c r="CY57" s="687">
        <f>CW57+CX57</f>
        <v>136</v>
      </c>
      <c r="CZ57" s="354">
        <f>22+58+29</f>
        <v>109</v>
      </c>
      <c r="DA57" s="90">
        <v>0</v>
      </c>
      <c r="DB57" s="687">
        <f>CZ57+DA57</f>
        <v>109</v>
      </c>
      <c r="DC57" s="353">
        <v>195</v>
      </c>
      <c r="DD57" s="91">
        <v>0</v>
      </c>
      <c r="DE57" s="688">
        <f>DC57+DD57</f>
        <v>195</v>
      </c>
      <c r="DF57" s="364">
        <f>CZ57/DC57*100</f>
        <v>55.897435897435898</v>
      </c>
      <c r="DG57" s="364">
        <v>0</v>
      </c>
      <c r="DH57" s="364">
        <f t="shared" si="324"/>
        <v>55.897435897435898</v>
      </c>
      <c r="DI57" s="364">
        <f>CZ57/CW57*100</f>
        <v>80.14705882352942</v>
      </c>
      <c r="DJ57" s="364">
        <v>0</v>
      </c>
      <c r="DK57" s="364">
        <f t="shared" si="325"/>
        <v>80.14705882352942</v>
      </c>
      <c r="DL57" s="689">
        <v>202</v>
      </c>
      <c r="DM57" s="356">
        <v>0</v>
      </c>
      <c r="DN57" s="690">
        <f t="shared" si="538"/>
        <v>202</v>
      </c>
      <c r="DO57" s="689">
        <v>172</v>
      </c>
      <c r="DP57" s="356">
        <v>0</v>
      </c>
      <c r="DQ57" s="690">
        <f t="shared" si="539"/>
        <v>172</v>
      </c>
      <c r="DR57" s="689">
        <v>154</v>
      </c>
      <c r="DS57" s="356">
        <v>0</v>
      </c>
      <c r="DT57" s="690">
        <f t="shared" si="540"/>
        <v>154</v>
      </c>
      <c r="DU57" s="689">
        <v>228</v>
      </c>
      <c r="DV57" s="356">
        <v>0</v>
      </c>
      <c r="DW57" s="690">
        <f t="shared" si="541"/>
        <v>228</v>
      </c>
      <c r="DX57" s="691">
        <f>DR57/DU57*100</f>
        <v>67.543859649122808</v>
      </c>
      <c r="DY57" s="453">
        <v>0</v>
      </c>
      <c r="DZ57" s="692">
        <f>DT57/DW57*100</f>
        <v>67.543859649122808</v>
      </c>
      <c r="EA57" s="693">
        <f t="shared" ref="EA57" si="589">DR57/DO57*100</f>
        <v>89.534883720930239</v>
      </c>
      <c r="EB57" s="453">
        <v>0</v>
      </c>
      <c r="EC57" s="694">
        <f t="shared" si="543"/>
        <v>89.534883720930239</v>
      </c>
      <c r="ED57" s="343">
        <v>187</v>
      </c>
      <c r="EE57" s="344">
        <v>0</v>
      </c>
      <c r="EF57" s="344">
        <v>187</v>
      </c>
      <c r="EG57" s="344">
        <v>180</v>
      </c>
      <c r="EH57" s="344">
        <v>0</v>
      </c>
      <c r="EI57" s="344">
        <v>180</v>
      </c>
      <c r="EJ57" s="344">
        <v>133</v>
      </c>
      <c r="EK57" s="344">
        <v>0</v>
      </c>
      <c r="EL57" s="344">
        <v>133</v>
      </c>
      <c r="EM57" s="344">
        <v>264</v>
      </c>
      <c r="EN57" s="695">
        <v>0</v>
      </c>
      <c r="EO57" s="344">
        <v>264</v>
      </c>
      <c r="EP57" s="665">
        <f>EJ57/EM57*100</f>
        <v>50.378787878787875</v>
      </c>
      <c r="EQ57" s="665">
        <v>0</v>
      </c>
      <c r="ER57" s="665">
        <f t="shared" ref="ER57" si="590">EL57/EO57*100</f>
        <v>50.378787878787875</v>
      </c>
      <c r="ES57" s="665">
        <v>100</v>
      </c>
      <c r="ET57" s="665">
        <v>0</v>
      </c>
      <c r="EU57" s="665">
        <v>100</v>
      </c>
      <c r="EV57" s="695">
        <v>159</v>
      </c>
      <c r="EW57" s="695">
        <v>0</v>
      </c>
      <c r="EX57" s="695">
        <f>SUM(EV57:EW57)</f>
        <v>159</v>
      </c>
      <c r="EY57" s="695">
        <v>147</v>
      </c>
      <c r="EZ57" s="695">
        <v>0</v>
      </c>
      <c r="FA57" s="695">
        <f>SUM(EY57:EZ57)</f>
        <v>147</v>
      </c>
      <c r="FB57" s="695">
        <v>120</v>
      </c>
      <c r="FC57" s="695">
        <v>0</v>
      </c>
      <c r="FD57" s="695">
        <f>SUM(FB57:FC57)</f>
        <v>120</v>
      </c>
      <c r="FE57" s="695">
        <v>326</v>
      </c>
      <c r="FF57" s="695">
        <v>0</v>
      </c>
      <c r="FG57" s="695">
        <f>SUM(FE57:FF57)</f>
        <v>326</v>
      </c>
      <c r="FH57" s="696">
        <f t="shared" si="547"/>
        <v>36.809815950920246</v>
      </c>
      <c r="FI57" s="696">
        <v>0</v>
      </c>
      <c r="FJ57" s="696">
        <f t="shared" si="547"/>
        <v>36.809815950920246</v>
      </c>
      <c r="FK57" s="344">
        <v>199</v>
      </c>
      <c r="FL57" s="344">
        <v>12</v>
      </c>
      <c r="FM57" s="344">
        <f t="shared" ref="FM57" si="591">SUM(FK57:FL57)</f>
        <v>211</v>
      </c>
      <c r="FN57" s="344">
        <v>162</v>
      </c>
      <c r="FO57" s="344">
        <v>12</v>
      </c>
      <c r="FP57" s="344">
        <f>SUM(FN57:FO57)</f>
        <v>174</v>
      </c>
      <c r="FQ57" s="344">
        <v>134</v>
      </c>
      <c r="FR57" s="344">
        <v>4</v>
      </c>
      <c r="FS57" s="344">
        <f>SUM(FQ57:FR57)</f>
        <v>138</v>
      </c>
      <c r="FT57" s="344">
        <v>283</v>
      </c>
      <c r="FU57" s="695">
        <v>25</v>
      </c>
      <c r="FV57" s="344">
        <f>SUM(FT57:FU57)</f>
        <v>308</v>
      </c>
      <c r="FW57" s="665">
        <f t="shared" ref="FW57" si="592">FQ57/FT57*100</f>
        <v>47.349823321554766</v>
      </c>
      <c r="FX57" s="665">
        <f>FR57/FU57*100</f>
        <v>16</v>
      </c>
      <c r="FY57" s="665">
        <f t="shared" ref="FY57" si="593">FS57/FV57*100</f>
        <v>44.805194805194802</v>
      </c>
      <c r="FZ57" s="695">
        <f>43+96+44</f>
        <v>183</v>
      </c>
      <c r="GA57" s="695">
        <f>3+3+3</f>
        <v>9</v>
      </c>
      <c r="GB57" s="695">
        <f>SUM(FZ57:GA57)</f>
        <v>192</v>
      </c>
      <c r="GC57" s="695">
        <f>36+77+36</f>
        <v>149</v>
      </c>
      <c r="GD57" s="695">
        <f>2+2+3</f>
        <v>7</v>
      </c>
      <c r="GE57" s="695">
        <f>SUM(GC57:GD57)</f>
        <v>156</v>
      </c>
      <c r="GF57" s="695">
        <f>30+59+31</f>
        <v>120</v>
      </c>
      <c r="GG57" s="695">
        <f>0+0+4</f>
        <v>4</v>
      </c>
      <c r="GH57" s="695">
        <f>SUM(GF57:GG57)</f>
        <v>124</v>
      </c>
      <c r="GI57" s="695">
        <f>42+110+78</f>
        <v>230</v>
      </c>
      <c r="GJ57" s="695">
        <f>0+0+12</f>
        <v>12</v>
      </c>
      <c r="GK57" s="695">
        <f>SUM(GI57:GJ57)</f>
        <v>242</v>
      </c>
      <c r="GL57" s="696">
        <f t="shared" si="550"/>
        <v>52.173913043478258</v>
      </c>
      <c r="GM57" s="696">
        <f>GG57/GJ57*100</f>
        <v>33.333333333333329</v>
      </c>
      <c r="GN57" s="696">
        <f t="shared" si="550"/>
        <v>51.239669421487598</v>
      </c>
      <c r="GO57" s="695">
        <f>55+95</f>
        <v>150</v>
      </c>
      <c r="GP57" s="697">
        <f>7+9+7</f>
        <v>23</v>
      </c>
      <c r="GQ57" s="697">
        <f t="shared" ref="GQ57" si="594">SUM(GO57:GP57)</f>
        <v>173</v>
      </c>
      <c r="GR57" s="697">
        <f>41+87</f>
        <v>128</v>
      </c>
      <c r="GS57" s="697">
        <f>6+9+6</f>
        <v>21</v>
      </c>
      <c r="GT57" s="697">
        <f t="shared" ref="GT57" si="595">SUM(GR57:GS57)</f>
        <v>149</v>
      </c>
      <c r="GU57" s="697">
        <f>31+73</f>
        <v>104</v>
      </c>
      <c r="GV57" s="697">
        <f>5+4+4</f>
        <v>13</v>
      </c>
      <c r="GW57" s="697">
        <f t="shared" ref="GW57" si="596">SUM(GU57:GV57)</f>
        <v>117</v>
      </c>
      <c r="GX57" s="697">
        <f>40+142</f>
        <v>182</v>
      </c>
      <c r="GY57" s="697">
        <f>18+24+12</f>
        <v>54</v>
      </c>
      <c r="GZ57" s="697">
        <f t="shared" ref="GZ57" si="597">SUM(GX57:GY57)</f>
        <v>236</v>
      </c>
      <c r="HA57" s="698">
        <f t="shared" ref="HA57" si="598">GU57/GX57*100</f>
        <v>57.142857142857139</v>
      </c>
      <c r="HB57" s="698">
        <f t="shared" si="552"/>
        <v>24.074074074074073</v>
      </c>
      <c r="HC57" s="698">
        <f t="shared" si="552"/>
        <v>49.576271186440678</v>
      </c>
    </row>
    <row r="58" spans="1:211" s="66" customFormat="1" ht="9.9499999999999993" hidden="1" customHeight="1" x14ac:dyDescent="0.2">
      <c r="A58" s="853" t="s">
        <v>271</v>
      </c>
      <c r="B58" s="1052">
        <f>75+7</f>
        <v>82</v>
      </c>
      <c r="C58" s="1052">
        <v>0</v>
      </c>
      <c r="D58" s="1052">
        <f t="shared" si="553"/>
        <v>82</v>
      </c>
      <c r="E58" s="1052">
        <f>64+6</f>
        <v>70</v>
      </c>
      <c r="F58" s="1052">
        <v>0</v>
      </c>
      <c r="G58" s="1052">
        <f t="shared" si="555"/>
        <v>70</v>
      </c>
      <c r="H58" s="1052">
        <v>0</v>
      </c>
      <c r="I58" s="1052">
        <v>0</v>
      </c>
      <c r="J58" s="1052">
        <f t="shared" si="557"/>
        <v>0</v>
      </c>
      <c r="K58" s="1052">
        <v>36</v>
      </c>
      <c r="L58" s="1052">
        <v>0</v>
      </c>
      <c r="M58" s="1052">
        <f t="shared" si="558"/>
        <v>36</v>
      </c>
      <c r="N58" s="1052">
        <v>36</v>
      </c>
      <c r="O58" s="1052">
        <v>0</v>
      </c>
      <c r="P58" s="1052">
        <f t="shared" si="560"/>
        <v>36</v>
      </c>
      <c r="Q58" s="1052">
        <v>0</v>
      </c>
      <c r="R58" s="1052">
        <v>0</v>
      </c>
      <c r="S58" s="1052">
        <f t="shared" si="562"/>
        <v>0</v>
      </c>
      <c r="T58" s="1053">
        <f>0+2</f>
        <v>2</v>
      </c>
      <c r="U58" s="1053">
        <v>0</v>
      </c>
      <c r="V58" s="1053">
        <f t="shared" si="563"/>
        <v>2</v>
      </c>
      <c r="W58" s="1053">
        <f>0+2</f>
        <v>2</v>
      </c>
      <c r="X58" s="1053">
        <v>0</v>
      </c>
      <c r="Y58" s="1053">
        <f t="shared" si="565"/>
        <v>2</v>
      </c>
      <c r="Z58" s="1053">
        <v>0</v>
      </c>
      <c r="AA58" s="1053">
        <v>0</v>
      </c>
      <c r="AB58" s="1053">
        <f t="shared" si="567"/>
        <v>0</v>
      </c>
      <c r="AC58" s="1053">
        <f>SUM(H58,Q58,Z58)</f>
        <v>0</v>
      </c>
      <c r="AD58" s="1053">
        <f>SUM(I58,R58,AA58)</f>
        <v>0</v>
      </c>
      <c r="AE58" s="1053">
        <f t="shared" si="569"/>
        <v>0</v>
      </c>
      <c r="AF58" s="867" t="e">
        <f t="shared" si="101"/>
        <v>#DIV/0!</v>
      </c>
      <c r="AG58" s="867" t="e">
        <f t="shared" si="101"/>
        <v>#DIV/0!</v>
      </c>
      <c r="AH58" s="867" t="e">
        <f t="shared" si="101"/>
        <v>#DIV/0!</v>
      </c>
      <c r="AI58" s="867">
        <f t="shared" si="570"/>
        <v>0</v>
      </c>
      <c r="AJ58" s="867" t="e">
        <f t="shared" si="519"/>
        <v>#DIV/0!</v>
      </c>
      <c r="AK58" s="867">
        <f t="shared" si="519"/>
        <v>0</v>
      </c>
      <c r="AL58" s="867" t="e">
        <f t="shared" si="28"/>
        <v>#DIV/0!</v>
      </c>
      <c r="AM58" s="867" t="e">
        <f t="shared" si="28"/>
        <v>#DIV/0!</v>
      </c>
      <c r="AN58" s="867" t="e">
        <f t="shared" si="28"/>
        <v>#DIV/0!</v>
      </c>
      <c r="AO58" s="867">
        <f t="shared" si="29"/>
        <v>0</v>
      </c>
      <c r="AP58" s="867" t="e">
        <f t="shared" si="29"/>
        <v>#DIV/0!</v>
      </c>
      <c r="AQ58" s="867">
        <f t="shared" si="29"/>
        <v>0</v>
      </c>
      <c r="AR58" s="867" t="e">
        <f t="shared" si="15"/>
        <v>#DIV/0!</v>
      </c>
      <c r="AS58" s="867" t="e">
        <f t="shared" si="5"/>
        <v>#DIV/0!</v>
      </c>
      <c r="AT58" s="867" t="e">
        <f t="shared" si="5"/>
        <v>#DIV/0!</v>
      </c>
      <c r="AU58" s="867">
        <f t="shared" si="16"/>
        <v>0</v>
      </c>
      <c r="AV58" s="867" t="e">
        <f t="shared" si="16"/>
        <v>#DIV/0!</v>
      </c>
      <c r="AW58" s="867">
        <f t="shared" si="16"/>
        <v>0</v>
      </c>
      <c r="AX58" s="1053">
        <f>71+1</f>
        <v>72</v>
      </c>
      <c r="AY58" s="1053">
        <v>0</v>
      </c>
      <c r="AZ58" s="1053">
        <f t="shared" si="571"/>
        <v>72</v>
      </c>
      <c r="BA58" s="1053">
        <v>71</v>
      </c>
      <c r="BB58" s="1053">
        <v>0</v>
      </c>
      <c r="BC58" s="1053">
        <f t="shared" si="573"/>
        <v>71</v>
      </c>
      <c r="BD58" s="1053">
        <v>0</v>
      </c>
      <c r="BE58" s="1053">
        <v>0</v>
      </c>
      <c r="BF58" s="1053">
        <f t="shared" si="575"/>
        <v>0</v>
      </c>
      <c r="BG58" s="1053">
        <f>38+1</f>
        <v>39</v>
      </c>
      <c r="BH58" s="1053">
        <v>0</v>
      </c>
      <c r="BI58" s="1053">
        <f t="shared" si="576"/>
        <v>39</v>
      </c>
      <c r="BJ58" s="1053">
        <v>42</v>
      </c>
      <c r="BK58" s="1053">
        <v>0</v>
      </c>
      <c r="BL58" s="1053">
        <f t="shared" si="578"/>
        <v>42</v>
      </c>
      <c r="BM58" s="1053">
        <v>0</v>
      </c>
      <c r="BN58" s="1053">
        <v>0</v>
      </c>
      <c r="BO58" s="1053">
        <f t="shared" si="580"/>
        <v>0</v>
      </c>
      <c r="BP58" s="1053">
        <f>0+1</f>
        <v>1</v>
      </c>
      <c r="BQ58" s="1053">
        <v>0</v>
      </c>
      <c r="BR58" s="1053">
        <f t="shared" si="581"/>
        <v>1</v>
      </c>
      <c r="BS58" s="1053">
        <f>0+1</f>
        <v>1</v>
      </c>
      <c r="BT58" s="1053">
        <v>0</v>
      </c>
      <c r="BU58" s="1053">
        <f t="shared" si="583"/>
        <v>1</v>
      </c>
      <c r="BV58" s="1053">
        <v>0</v>
      </c>
      <c r="BW58" s="1053">
        <v>0</v>
      </c>
      <c r="BX58" s="1053">
        <f t="shared" si="585"/>
        <v>0</v>
      </c>
      <c r="BY58" s="1053">
        <f>SUM(BD58,BM58,BV58)</f>
        <v>0</v>
      </c>
      <c r="BZ58" s="1053">
        <f>SUM(BE58,BN58,BW58)</f>
        <v>0</v>
      </c>
      <c r="CA58" s="1053">
        <f t="shared" si="587"/>
        <v>0</v>
      </c>
      <c r="CB58" s="867" t="e">
        <f t="shared" si="107"/>
        <v>#DIV/0!</v>
      </c>
      <c r="CC58" s="867" t="e">
        <f t="shared" si="107"/>
        <v>#DIV/0!</v>
      </c>
      <c r="CD58" s="867" t="e">
        <f t="shared" si="107"/>
        <v>#DIV/0!</v>
      </c>
      <c r="CE58" s="867">
        <f t="shared" si="588"/>
        <v>0</v>
      </c>
      <c r="CF58" s="867" t="e">
        <f t="shared" si="138"/>
        <v>#DIV/0!</v>
      </c>
      <c r="CG58" s="867">
        <f t="shared" si="138"/>
        <v>0</v>
      </c>
      <c r="CH58" s="867" t="e">
        <f t="shared" si="33"/>
        <v>#DIV/0!</v>
      </c>
      <c r="CI58" s="867" t="e">
        <f t="shared" si="33"/>
        <v>#DIV/0!</v>
      </c>
      <c r="CJ58" s="867" t="e">
        <f t="shared" si="33"/>
        <v>#DIV/0!</v>
      </c>
      <c r="CK58" s="867">
        <f t="shared" si="34"/>
        <v>0</v>
      </c>
      <c r="CL58" s="867" t="e">
        <f t="shared" si="34"/>
        <v>#DIV/0!</v>
      </c>
      <c r="CM58" s="867">
        <f t="shared" si="34"/>
        <v>0</v>
      </c>
      <c r="CN58" s="867" t="e">
        <f t="shared" si="18"/>
        <v>#DIV/0!</v>
      </c>
      <c r="CO58" s="867" t="e">
        <f t="shared" si="12"/>
        <v>#DIV/0!</v>
      </c>
      <c r="CP58" s="867" t="e">
        <f t="shared" si="12"/>
        <v>#DIV/0!</v>
      </c>
      <c r="CQ58" s="867">
        <f t="shared" si="19"/>
        <v>0</v>
      </c>
      <c r="CR58" s="867" t="e">
        <f t="shared" si="13"/>
        <v>#DIV/0!</v>
      </c>
      <c r="CS58" s="867">
        <f t="shared" si="13"/>
        <v>0</v>
      </c>
      <c r="CT58" s="328"/>
      <c r="CU58" s="87"/>
      <c r="CV58" s="329"/>
      <c r="CW58" s="330"/>
      <c r="CX58" s="87"/>
      <c r="CY58" s="329"/>
      <c r="CZ58" s="331"/>
      <c r="DA58" s="87"/>
      <c r="DB58" s="329"/>
      <c r="DC58" s="330"/>
      <c r="DD58" s="88"/>
      <c r="DE58" s="332"/>
      <c r="DF58" s="333"/>
      <c r="DG58" s="661"/>
      <c r="DH58" s="662"/>
      <c r="DI58" s="333"/>
      <c r="DJ58" s="661"/>
      <c r="DK58" s="662"/>
      <c r="DL58" s="335"/>
      <c r="DM58" s="336"/>
      <c r="DN58" s="337"/>
      <c r="DO58" s="335"/>
      <c r="DP58" s="336"/>
      <c r="DQ58" s="337"/>
      <c r="DR58" s="335"/>
      <c r="DS58" s="336"/>
      <c r="DT58" s="337"/>
      <c r="DU58" s="335"/>
      <c r="DV58" s="336"/>
      <c r="DW58" s="337"/>
      <c r="DX58" s="338"/>
      <c r="DY58" s="339"/>
      <c r="DZ58" s="340"/>
      <c r="EA58" s="341"/>
      <c r="EB58" s="339"/>
      <c r="EC58" s="342"/>
      <c r="ED58" s="350"/>
      <c r="EE58" s="345"/>
      <c r="EF58" s="345"/>
      <c r="EG58" s="345"/>
      <c r="EH58" s="345"/>
      <c r="EI58" s="345"/>
      <c r="EJ58" s="345"/>
      <c r="EK58" s="345"/>
      <c r="EL58" s="345"/>
      <c r="EM58" s="345"/>
      <c r="EN58" s="346"/>
      <c r="EO58" s="345"/>
      <c r="EP58" s="348"/>
      <c r="EQ58" s="348"/>
      <c r="ER58" s="348"/>
      <c r="ES58" s="348"/>
      <c r="ET58" s="348"/>
      <c r="EU58" s="348"/>
      <c r="EV58" s="346"/>
      <c r="EW58" s="346"/>
      <c r="EX58" s="346"/>
      <c r="EY58" s="346"/>
      <c r="EZ58" s="346"/>
      <c r="FA58" s="346"/>
      <c r="FB58" s="346"/>
      <c r="FC58" s="346"/>
      <c r="FD58" s="346"/>
      <c r="FE58" s="346"/>
      <c r="FF58" s="346"/>
      <c r="FG58" s="346"/>
      <c r="FH58" s="349"/>
      <c r="FI58" s="349"/>
      <c r="FJ58" s="349"/>
      <c r="FK58" s="345"/>
      <c r="FL58" s="345"/>
      <c r="FM58" s="345"/>
      <c r="FN58" s="345"/>
      <c r="FO58" s="345"/>
      <c r="FP58" s="345"/>
      <c r="FQ58" s="345"/>
      <c r="FR58" s="345"/>
      <c r="FS58" s="345"/>
      <c r="FT58" s="345"/>
      <c r="FU58" s="346"/>
      <c r="FV58" s="345"/>
      <c r="FW58" s="348"/>
      <c r="FX58" s="348"/>
      <c r="FY58" s="348"/>
      <c r="FZ58" s="346"/>
      <c r="GA58" s="346"/>
      <c r="GB58" s="346"/>
      <c r="GC58" s="346"/>
      <c r="GD58" s="346"/>
      <c r="GE58" s="346"/>
      <c r="GF58" s="346"/>
      <c r="GG58" s="346"/>
      <c r="GH58" s="346"/>
      <c r="GI58" s="346"/>
      <c r="GJ58" s="346"/>
      <c r="GK58" s="346"/>
      <c r="GL58" s="349"/>
      <c r="GM58" s="349"/>
      <c r="GN58" s="349"/>
      <c r="GO58" s="346"/>
      <c r="GP58" s="351"/>
      <c r="GQ58" s="351"/>
      <c r="GR58" s="351"/>
      <c r="GS58" s="351"/>
      <c r="GT58" s="351"/>
      <c r="GU58" s="351"/>
      <c r="GV58" s="351"/>
      <c r="GW58" s="351"/>
      <c r="GX58" s="351"/>
      <c r="GY58" s="351"/>
      <c r="GZ58" s="351"/>
      <c r="HA58" s="352"/>
      <c r="HB58" s="352"/>
      <c r="HC58" s="352"/>
    </row>
    <row r="59" spans="1:211" s="66" customFormat="1" ht="9.9499999999999993" hidden="1" customHeight="1" x14ac:dyDescent="0.2">
      <c r="A59" s="853" t="s">
        <v>272</v>
      </c>
      <c r="B59" s="1052">
        <v>27</v>
      </c>
      <c r="C59" s="1052">
        <v>0</v>
      </c>
      <c r="D59" s="1052">
        <f t="shared" si="553"/>
        <v>27</v>
      </c>
      <c r="E59" s="1052">
        <v>23</v>
      </c>
      <c r="F59" s="1052">
        <v>0</v>
      </c>
      <c r="G59" s="1052">
        <f t="shared" si="555"/>
        <v>23</v>
      </c>
      <c r="H59" s="1052">
        <v>0</v>
      </c>
      <c r="I59" s="1052">
        <v>0</v>
      </c>
      <c r="J59" s="1052">
        <f t="shared" si="557"/>
        <v>0</v>
      </c>
      <c r="K59" s="1052">
        <v>26</v>
      </c>
      <c r="L59" s="1052">
        <v>0</v>
      </c>
      <c r="M59" s="1052">
        <f t="shared" si="558"/>
        <v>26</v>
      </c>
      <c r="N59" s="1052">
        <v>28</v>
      </c>
      <c r="O59" s="1052">
        <v>0</v>
      </c>
      <c r="P59" s="1052">
        <f t="shared" si="560"/>
        <v>28</v>
      </c>
      <c r="Q59" s="1052">
        <v>0</v>
      </c>
      <c r="R59" s="1052">
        <v>0</v>
      </c>
      <c r="S59" s="1052">
        <f t="shared" si="562"/>
        <v>0</v>
      </c>
      <c r="T59" s="1053">
        <v>0</v>
      </c>
      <c r="U59" s="1053">
        <v>0</v>
      </c>
      <c r="V59" s="1053">
        <f t="shared" si="563"/>
        <v>0</v>
      </c>
      <c r="W59" s="1053">
        <v>0</v>
      </c>
      <c r="X59" s="1053">
        <v>0</v>
      </c>
      <c r="Y59" s="1053">
        <f t="shared" si="565"/>
        <v>0</v>
      </c>
      <c r="Z59" s="1053">
        <v>0</v>
      </c>
      <c r="AA59" s="1053">
        <v>0</v>
      </c>
      <c r="AB59" s="1053">
        <f t="shared" si="567"/>
        <v>0</v>
      </c>
      <c r="AC59" s="1053">
        <f t="shared" ref="AC59:AD61" si="599">SUM(H59,Q59,Z59)</f>
        <v>0</v>
      </c>
      <c r="AD59" s="1053">
        <f t="shared" si="599"/>
        <v>0</v>
      </c>
      <c r="AE59" s="1053">
        <f t="shared" si="569"/>
        <v>0</v>
      </c>
      <c r="AF59" s="867" t="e">
        <f t="shared" si="101"/>
        <v>#DIV/0!</v>
      </c>
      <c r="AG59" s="867" t="e">
        <f t="shared" si="101"/>
        <v>#DIV/0!</v>
      </c>
      <c r="AH59" s="867" t="e">
        <f t="shared" si="101"/>
        <v>#DIV/0!</v>
      </c>
      <c r="AI59" s="867">
        <f t="shared" si="570"/>
        <v>0</v>
      </c>
      <c r="AJ59" s="867" t="e">
        <f t="shared" si="519"/>
        <v>#DIV/0!</v>
      </c>
      <c r="AK59" s="867">
        <f t="shared" si="519"/>
        <v>0</v>
      </c>
      <c r="AL59" s="867" t="e">
        <f t="shared" si="28"/>
        <v>#DIV/0!</v>
      </c>
      <c r="AM59" s="867" t="e">
        <f t="shared" si="28"/>
        <v>#DIV/0!</v>
      </c>
      <c r="AN59" s="867" t="e">
        <f t="shared" si="28"/>
        <v>#DIV/0!</v>
      </c>
      <c r="AO59" s="867">
        <f t="shared" si="29"/>
        <v>0</v>
      </c>
      <c r="AP59" s="867" t="e">
        <f t="shared" si="29"/>
        <v>#DIV/0!</v>
      </c>
      <c r="AQ59" s="867">
        <f t="shared" si="29"/>
        <v>0</v>
      </c>
      <c r="AR59" s="867" t="e">
        <f t="shared" si="15"/>
        <v>#DIV/0!</v>
      </c>
      <c r="AS59" s="867" t="e">
        <f t="shared" si="5"/>
        <v>#DIV/0!</v>
      </c>
      <c r="AT59" s="867" t="e">
        <f t="shared" si="5"/>
        <v>#DIV/0!</v>
      </c>
      <c r="AU59" s="867" t="e">
        <f t="shared" si="16"/>
        <v>#DIV/0!</v>
      </c>
      <c r="AV59" s="867" t="e">
        <f t="shared" si="16"/>
        <v>#DIV/0!</v>
      </c>
      <c r="AW59" s="867" t="e">
        <f t="shared" si="16"/>
        <v>#DIV/0!</v>
      </c>
      <c r="AX59" s="1053">
        <f>22+1</f>
        <v>23</v>
      </c>
      <c r="AY59" s="1053">
        <v>0</v>
      </c>
      <c r="AZ59" s="1053">
        <f t="shared" si="571"/>
        <v>23</v>
      </c>
      <c r="BA59" s="1053">
        <v>14</v>
      </c>
      <c r="BB59" s="1053">
        <v>0</v>
      </c>
      <c r="BC59" s="1053">
        <f t="shared" si="573"/>
        <v>14</v>
      </c>
      <c r="BD59" s="1053">
        <v>0</v>
      </c>
      <c r="BE59" s="1053">
        <v>0</v>
      </c>
      <c r="BF59" s="1053">
        <f t="shared" si="575"/>
        <v>0</v>
      </c>
      <c r="BG59" s="1053">
        <v>22</v>
      </c>
      <c r="BH59" s="1053">
        <v>0</v>
      </c>
      <c r="BI59" s="1053">
        <f t="shared" si="576"/>
        <v>22</v>
      </c>
      <c r="BJ59" s="1053">
        <v>21</v>
      </c>
      <c r="BK59" s="1053">
        <v>0</v>
      </c>
      <c r="BL59" s="1053">
        <f t="shared" si="578"/>
        <v>21</v>
      </c>
      <c r="BM59" s="1053">
        <v>0</v>
      </c>
      <c r="BN59" s="1053">
        <v>0</v>
      </c>
      <c r="BO59" s="1053">
        <f t="shared" si="580"/>
        <v>0</v>
      </c>
      <c r="BP59" s="1053">
        <v>0</v>
      </c>
      <c r="BQ59" s="1053">
        <v>0</v>
      </c>
      <c r="BR59" s="1053">
        <f t="shared" si="581"/>
        <v>0</v>
      </c>
      <c r="BS59" s="1053">
        <v>0</v>
      </c>
      <c r="BT59" s="1053">
        <v>0</v>
      </c>
      <c r="BU59" s="1053">
        <f t="shared" si="583"/>
        <v>0</v>
      </c>
      <c r="BV59" s="1053">
        <v>0</v>
      </c>
      <c r="BW59" s="1053">
        <v>0</v>
      </c>
      <c r="BX59" s="1053">
        <f t="shared" si="585"/>
        <v>0</v>
      </c>
      <c r="BY59" s="1053">
        <f t="shared" ref="BY59:BZ61" si="600">SUM(BD59,BM59,BV59)</f>
        <v>0</v>
      </c>
      <c r="BZ59" s="1053">
        <f t="shared" si="600"/>
        <v>0</v>
      </c>
      <c r="CA59" s="1053">
        <f t="shared" si="587"/>
        <v>0</v>
      </c>
      <c r="CB59" s="867" t="e">
        <f t="shared" si="107"/>
        <v>#DIV/0!</v>
      </c>
      <c r="CC59" s="867" t="e">
        <f t="shared" si="107"/>
        <v>#DIV/0!</v>
      </c>
      <c r="CD59" s="867" t="e">
        <f t="shared" si="107"/>
        <v>#DIV/0!</v>
      </c>
      <c r="CE59" s="867">
        <f t="shared" si="588"/>
        <v>0</v>
      </c>
      <c r="CF59" s="867" t="e">
        <f t="shared" si="138"/>
        <v>#DIV/0!</v>
      </c>
      <c r="CG59" s="867">
        <f t="shared" si="138"/>
        <v>0</v>
      </c>
      <c r="CH59" s="867" t="e">
        <f t="shared" si="33"/>
        <v>#DIV/0!</v>
      </c>
      <c r="CI59" s="867" t="e">
        <f t="shared" si="33"/>
        <v>#DIV/0!</v>
      </c>
      <c r="CJ59" s="867" t="e">
        <f t="shared" si="33"/>
        <v>#DIV/0!</v>
      </c>
      <c r="CK59" s="867">
        <f t="shared" si="34"/>
        <v>0</v>
      </c>
      <c r="CL59" s="867" t="e">
        <f t="shared" si="34"/>
        <v>#DIV/0!</v>
      </c>
      <c r="CM59" s="867">
        <f t="shared" si="34"/>
        <v>0</v>
      </c>
      <c r="CN59" s="867" t="e">
        <f t="shared" si="18"/>
        <v>#DIV/0!</v>
      </c>
      <c r="CO59" s="867" t="e">
        <f t="shared" si="12"/>
        <v>#DIV/0!</v>
      </c>
      <c r="CP59" s="867" t="e">
        <f t="shared" si="12"/>
        <v>#DIV/0!</v>
      </c>
      <c r="CQ59" s="867" t="e">
        <f t="shared" si="19"/>
        <v>#DIV/0!</v>
      </c>
      <c r="CR59" s="867" t="e">
        <f t="shared" si="13"/>
        <v>#DIV/0!</v>
      </c>
      <c r="CS59" s="867" t="e">
        <f t="shared" si="13"/>
        <v>#DIV/0!</v>
      </c>
      <c r="CT59" s="328"/>
      <c r="CU59" s="87"/>
      <c r="CV59" s="329"/>
      <c r="CW59" s="330"/>
      <c r="CX59" s="87"/>
      <c r="CY59" s="329"/>
      <c r="CZ59" s="331"/>
      <c r="DA59" s="87"/>
      <c r="DB59" s="329"/>
      <c r="DC59" s="330"/>
      <c r="DD59" s="88"/>
      <c r="DE59" s="332"/>
      <c r="DF59" s="333"/>
      <c r="DG59" s="661"/>
      <c r="DH59" s="662"/>
      <c r="DI59" s="333"/>
      <c r="DJ59" s="661"/>
      <c r="DK59" s="662"/>
      <c r="DL59" s="335"/>
      <c r="DM59" s="336"/>
      <c r="DN59" s="337"/>
      <c r="DO59" s="335"/>
      <c r="DP59" s="336"/>
      <c r="DQ59" s="337"/>
      <c r="DR59" s="335"/>
      <c r="DS59" s="336"/>
      <c r="DT59" s="337"/>
      <c r="DU59" s="335"/>
      <c r="DV59" s="336"/>
      <c r="DW59" s="337"/>
      <c r="DX59" s="338"/>
      <c r="DY59" s="339"/>
      <c r="DZ59" s="340"/>
      <c r="EA59" s="341"/>
      <c r="EB59" s="339"/>
      <c r="EC59" s="342"/>
      <c r="ED59" s="350"/>
      <c r="EE59" s="345"/>
      <c r="EF59" s="345"/>
      <c r="EG59" s="345"/>
      <c r="EH59" s="345"/>
      <c r="EI59" s="345"/>
      <c r="EJ59" s="345"/>
      <c r="EK59" s="345"/>
      <c r="EL59" s="345"/>
      <c r="EM59" s="345"/>
      <c r="EN59" s="346"/>
      <c r="EO59" s="345"/>
      <c r="EP59" s="348"/>
      <c r="EQ59" s="348"/>
      <c r="ER59" s="348"/>
      <c r="ES59" s="348"/>
      <c r="ET59" s="348"/>
      <c r="EU59" s="348"/>
      <c r="EV59" s="346"/>
      <c r="EW59" s="346"/>
      <c r="EX59" s="346"/>
      <c r="EY59" s="346"/>
      <c r="EZ59" s="346"/>
      <c r="FA59" s="346"/>
      <c r="FB59" s="346"/>
      <c r="FC59" s="346"/>
      <c r="FD59" s="346"/>
      <c r="FE59" s="346"/>
      <c r="FF59" s="346"/>
      <c r="FG59" s="346"/>
      <c r="FH59" s="349"/>
      <c r="FI59" s="349"/>
      <c r="FJ59" s="349"/>
      <c r="FK59" s="345"/>
      <c r="FL59" s="345"/>
      <c r="FM59" s="345"/>
      <c r="FN59" s="345"/>
      <c r="FO59" s="345"/>
      <c r="FP59" s="345"/>
      <c r="FQ59" s="345"/>
      <c r="FR59" s="345"/>
      <c r="FS59" s="345"/>
      <c r="FT59" s="345"/>
      <c r="FU59" s="346"/>
      <c r="FV59" s="345"/>
      <c r="FW59" s="348"/>
      <c r="FX59" s="348"/>
      <c r="FY59" s="348"/>
      <c r="FZ59" s="346"/>
      <c r="GA59" s="346"/>
      <c r="GB59" s="346"/>
      <c r="GC59" s="346"/>
      <c r="GD59" s="346"/>
      <c r="GE59" s="346"/>
      <c r="GF59" s="346"/>
      <c r="GG59" s="346"/>
      <c r="GH59" s="346"/>
      <c r="GI59" s="346"/>
      <c r="GJ59" s="346"/>
      <c r="GK59" s="346"/>
      <c r="GL59" s="349"/>
      <c r="GM59" s="349"/>
      <c r="GN59" s="349"/>
      <c r="GO59" s="346"/>
      <c r="GP59" s="351"/>
      <c r="GQ59" s="351"/>
      <c r="GR59" s="351"/>
      <c r="GS59" s="351"/>
      <c r="GT59" s="351"/>
      <c r="GU59" s="351"/>
      <c r="GV59" s="351"/>
      <c r="GW59" s="351"/>
      <c r="GX59" s="351"/>
      <c r="GY59" s="351"/>
      <c r="GZ59" s="351"/>
      <c r="HA59" s="352"/>
      <c r="HB59" s="352"/>
      <c r="HC59" s="352"/>
    </row>
    <row r="60" spans="1:211" s="66" customFormat="1" ht="9.9499999999999993" hidden="1" customHeight="1" x14ac:dyDescent="0.2">
      <c r="A60" s="854" t="s">
        <v>273</v>
      </c>
      <c r="B60" s="1052">
        <v>30</v>
      </c>
      <c r="C60" s="1052">
        <v>0</v>
      </c>
      <c r="D60" s="1052">
        <f t="shared" si="553"/>
        <v>30</v>
      </c>
      <c r="E60" s="1052">
        <v>24</v>
      </c>
      <c r="F60" s="1052">
        <v>0</v>
      </c>
      <c r="G60" s="1052">
        <f t="shared" si="555"/>
        <v>24</v>
      </c>
      <c r="H60" s="1052">
        <v>0</v>
      </c>
      <c r="I60" s="1052">
        <v>0</v>
      </c>
      <c r="J60" s="1052">
        <f t="shared" si="557"/>
        <v>0</v>
      </c>
      <c r="K60" s="1052">
        <v>26</v>
      </c>
      <c r="L60" s="1052">
        <v>0</v>
      </c>
      <c r="M60" s="1052">
        <f t="shared" si="558"/>
        <v>26</v>
      </c>
      <c r="N60" s="1052">
        <v>28</v>
      </c>
      <c r="O60" s="1052">
        <v>0</v>
      </c>
      <c r="P60" s="1052">
        <f t="shared" si="560"/>
        <v>28</v>
      </c>
      <c r="Q60" s="1052">
        <v>0</v>
      </c>
      <c r="R60" s="1052">
        <v>0</v>
      </c>
      <c r="S60" s="1052">
        <f t="shared" si="562"/>
        <v>0</v>
      </c>
      <c r="T60" s="1053">
        <f>0+3</f>
        <v>3</v>
      </c>
      <c r="U60" s="1053">
        <v>0</v>
      </c>
      <c r="V60" s="1053">
        <f t="shared" si="563"/>
        <v>3</v>
      </c>
      <c r="W60" s="1053">
        <f>0+3</f>
        <v>3</v>
      </c>
      <c r="X60" s="1053">
        <v>0</v>
      </c>
      <c r="Y60" s="1053">
        <f t="shared" si="565"/>
        <v>3</v>
      </c>
      <c r="Z60" s="1053">
        <v>0</v>
      </c>
      <c r="AA60" s="1053">
        <v>0</v>
      </c>
      <c r="AB60" s="1053">
        <f t="shared" si="567"/>
        <v>0</v>
      </c>
      <c r="AC60" s="1053">
        <f t="shared" si="599"/>
        <v>0</v>
      </c>
      <c r="AD60" s="1053">
        <f t="shared" si="599"/>
        <v>0</v>
      </c>
      <c r="AE60" s="1053">
        <f t="shared" si="569"/>
        <v>0</v>
      </c>
      <c r="AF60" s="867" t="e">
        <f t="shared" si="101"/>
        <v>#DIV/0!</v>
      </c>
      <c r="AG60" s="867" t="e">
        <f t="shared" si="101"/>
        <v>#DIV/0!</v>
      </c>
      <c r="AH60" s="867" t="e">
        <f t="shared" si="101"/>
        <v>#DIV/0!</v>
      </c>
      <c r="AI60" s="867">
        <f t="shared" si="570"/>
        <v>0</v>
      </c>
      <c r="AJ60" s="867" t="e">
        <f t="shared" si="519"/>
        <v>#DIV/0!</v>
      </c>
      <c r="AK60" s="867">
        <f t="shared" si="519"/>
        <v>0</v>
      </c>
      <c r="AL60" s="867" t="e">
        <f t="shared" si="28"/>
        <v>#DIV/0!</v>
      </c>
      <c r="AM60" s="867" t="e">
        <f t="shared" si="28"/>
        <v>#DIV/0!</v>
      </c>
      <c r="AN60" s="867" t="e">
        <f t="shared" si="28"/>
        <v>#DIV/0!</v>
      </c>
      <c r="AO60" s="867">
        <f t="shared" si="29"/>
        <v>0</v>
      </c>
      <c r="AP60" s="867" t="e">
        <f t="shared" si="29"/>
        <v>#DIV/0!</v>
      </c>
      <c r="AQ60" s="867">
        <f t="shared" si="29"/>
        <v>0</v>
      </c>
      <c r="AR60" s="867" t="e">
        <f t="shared" si="15"/>
        <v>#DIV/0!</v>
      </c>
      <c r="AS60" s="867" t="e">
        <f t="shared" si="5"/>
        <v>#DIV/0!</v>
      </c>
      <c r="AT60" s="867" t="e">
        <f t="shared" si="5"/>
        <v>#DIV/0!</v>
      </c>
      <c r="AU60" s="867">
        <f t="shared" si="16"/>
        <v>0</v>
      </c>
      <c r="AV60" s="867" t="e">
        <f t="shared" si="16"/>
        <v>#DIV/0!</v>
      </c>
      <c r="AW60" s="867">
        <f t="shared" si="16"/>
        <v>0</v>
      </c>
      <c r="AX60" s="1053">
        <v>51</v>
      </c>
      <c r="AY60" s="1053">
        <v>0</v>
      </c>
      <c r="AZ60" s="1053">
        <f t="shared" si="571"/>
        <v>51</v>
      </c>
      <c r="BA60" s="1053">
        <v>42</v>
      </c>
      <c r="BB60" s="1053">
        <v>0</v>
      </c>
      <c r="BC60" s="1053">
        <f t="shared" si="573"/>
        <v>42</v>
      </c>
      <c r="BD60" s="1053">
        <v>0</v>
      </c>
      <c r="BE60" s="1053">
        <v>0</v>
      </c>
      <c r="BF60" s="1053">
        <f t="shared" si="575"/>
        <v>0</v>
      </c>
      <c r="BG60" s="1053">
        <v>23</v>
      </c>
      <c r="BH60" s="1053">
        <v>0</v>
      </c>
      <c r="BI60" s="1053">
        <f t="shared" si="576"/>
        <v>23</v>
      </c>
      <c r="BJ60" s="1053">
        <v>15</v>
      </c>
      <c r="BK60" s="1053">
        <v>0</v>
      </c>
      <c r="BL60" s="1053">
        <f t="shared" si="578"/>
        <v>15</v>
      </c>
      <c r="BM60" s="1053">
        <v>0</v>
      </c>
      <c r="BN60" s="1053">
        <v>0</v>
      </c>
      <c r="BO60" s="1053">
        <f t="shared" si="580"/>
        <v>0</v>
      </c>
      <c r="BP60" s="1053">
        <v>0</v>
      </c>
      <c r="BQ60" s="1053">
        <v>0</v>
      </c>
      <c r="BR60" s="1053">
        <f t="shared" si="581"/>
        <v>0</v>
      </c>
      <c r="BS60" s="1053">
        <v>0</v>
      </c>
      <c r="BT60" s="1053">
        <v>0</v>
      </c>
      <c r="BU60" s="1053">
        <f t="shared" si="583"/>
        <v>0</v>
      </c>
      <c r="BV60" s="1053">
        <v>0</v>
      </c>
      <c r="BW60" s="1053">
        <v>0</v>
      </c>
      <c r="BX60" s="1053">
        <f t="shared" si="585"/>
        <v>0</v>
      </c>
      <c r="BY60" s="1053">
        <f t="shared" si="600"/>
        <v>0</v>
      </c>
      <c r="BZ60" s="1053">
        <f t="shared" si="600"/>
        <v>0</v>
      </c>
      <c r="CA60" s="1053">
        <f t="shared" si="587"/>
        <v>0</v>
      </c>
      <c r="CB60" s="867" t="e">
        <f t="shared" si="107"/>
        <v>#DIV/0!</v>
      </c>
      <c r="CC60" s="867" t="e">
        <f t="shared" si="107"/>
        <v>#DIV/0!</v>
      </c>
      <c r="CD60" s="867" t="e">
        <f t="shared" si="107"/>
        <v>#DIV/0!</v>
      </c>
      <c r="CE60" s="867">
        <f t="shared" si="588"/>
        <v>0</v>
      </c>
      <c r="CF60" s="867" t="e">
        <f t="shared" si="138"/>
        <v>#DIV/0!</v>
      </c>
      <c r="CG60" s="867">
        <f t="shared" si="138"/>
        <v>0</v>
      </c>
      <c r="CH60" s="867" t="e">
        <f t="shared" si="33"/>
        <v>#DIV/0!</v>
      </c>
      <c r="CI60" s="867" t="e">
        <f t="shared" si="33"/>
        <v>#DIV/0!</v>
      </c>
      <c r="CJ60" s="867" t="e">
        <f t="shared" si="33"/>
        <v>#DIV/0!</v>
      </c>
      <c r="CK60" s="867">
        <f t="shared" si="34"/>
        <v>0</v>
      </c>
      <c r="CL60" s="867" t="e">
        <f t="shared" si="34"/>
        <v>#DIV/0!</v>
      </c>
      <c r="CM60" s="867">
        <f t="shared" si="34"/>
        <v>0</v>
      </c>
      <c r="CN60" s="867" t="e">
        <f t="shared" si="18"/>
        <v>#DIV/0!</v>
      </c>
      <c r="CO60" s="867" t="e">
        <f t="shared" si="12"/>
        <v>#DIV/0!</v>
      </c>
      <c r="CP60" s="867" t="e">
        <f t="shared" si="12"/>
        <v>#DIV/0!</v>
      </c>
      <c r="CQ60" s="867" t="e">
        <f t="shared" si="19"/>
        <v>#DIV/0!</v>
      </c>
      <c r="CR60" s="867" t="e">
        <f t="shared" si="13"/>
        <v>#DIV/0!</v>
      </c>
      <c r="CS60" s="867" t="e">
        <f t="shared" si="13"/>
        <v>#DIV/0!</v>
      </c>
      <c r="CT60" s="328"/>
      <c r="CU60" s="87"/>
      <c r="CV60" s="329"/>
      <c r="CW60" s="330"/>
      <c r="CX60" s="87"/>
      <c r="CY60" s="329"/>
      <c r="CZ60" s="331"/>
      <c r="DA60" s="87"/>
      <c r="DB60" s="329"/>
      <c r="DC60" s="330"/>
      <c r="DD60" s="88"/>
      <c r="DE60" s="332"/>
      <c r="DF60" s="333"/>
      <c r="DG60" s="661"/>
      <c r="DH60" s="662"/>
      <c r="DI60" s="333"/>
      <c r="DJ60" s="661"/>
      <c r="DK60" s="662"/>
      <c r="DL60" s="335"/>
      <c r="DM60" s="336"/>
      <c r="DN60" s="337"/>
      <c r="DO60" s="335"/>
      <c r="DP60" s="336"/>
      <c r="DQ60" s="337"/>
      <c r="DR60" s="335"/>
      <c r="DS60" s="336"/>
      <c r="DT60" s="337"/>
      <c r="DU60" s="335"/>
      <c r="DV60" s="336"/>
      <c r="DW60" s="337"/>
      <c r="DX60" s="338"/>
      <c r="DY60" s="339"/>
      <c r="DZ60" s="340"/>
      <c r="EA60" s="341"/>
      <c r="EB60" s="339"/>
      <c r="EC60" s="342"/>
      <c r="ED60" s="350"/>
      <c r="EE60" s="345"/>
      <c r="EF60" s="345"/>
      <c r="EG60" s="345"/>
      <c r="EH60" s="345"/>
      <c r="EI60" s="345"/>
      <c r="EJ60" s="345"/>
      <c r="EK60" s="345"/>
      <c r="EL60" s="345"/>
      <c r="EM60" s="345"/>
      <c r="EN60" s="346"/>
      <c r="EO60" s="345"/>
      <c r="EP60" s="348"/>
      <c r="EQ60" s="348"/>
      <c r="ER60" s="348"/>
      <c r="ES60" s="348"/>
      <c r="ET60" s="348"/>
      <c r="EU60" s="348"/>
      <c r="EV60" s="346"/>
      <c r="EW60" s="346"/>
      <c r="EX60" s="346"/>
      <c r="EY60" s="346"/>
      <c r="EZ60" s="346"/>
      <c r="FA60" s="346"/>
      <c r="FB60" s="346"/>
      <c r="FC60" s="346"/>
      <c r="FD60" s="346"/>
      <c r="FE60" s="346"/>
      <c r="FF60" s="346"/>
      <c r="FG60" s="346"/>
      <c r="FH60" s="349"/>
      <c r="FI60" s="349"/>
      <c r="FJ60" s="349"/>
      <c r="FK60" s="345"/>
      <c r="FL60" s="345"/>
      <c r="FM60" s="345"/>
      <c r="FN60" s="345"/>
      <c r="FO60" s="345"/>
      <c r="FP60" s="345"/>
      <c r="FQ60" s="345"/>
      <c r="FR60" s="345"/>
      <c r="FS60" s="345"/>
      <c r="FT60" s="345"/>
      <c r="FU60" s="346"/>
      <c r="FV60" s="345"/>
      <c r="FW60" s="348"/>
      <c r="FX60" s="348"/>
      <c r="FY60" s="348"/>
      <c r="FZ60" s="346"/>
      <c r="GA60" s="346"/>
      <c r="GB60" s="346"/>
      <c r="GC60" s="346"/>
      <c r="GD60" s="346"/>
      <c r="GE60" s="346"/>
      <c r="GF60" s="346"/>
      <c r="GG60" s="346"/>
      <c r="GH60" s="346"/>
      <c r="GI60" s="346"/>
      <c r="GJ60" s="346"/>
      <c r="GK60" s="346"/>
      <c r="GL60" s="349"/>
      <c r="GM60" s="349"/>
      <c r="GN60" s="349"/>
      <c r="GO60" s="346"/>
      <c r="GP60" s="351"/>
      <c r="GQ60" s="351"/>
      <c r="GR60" s="351"/>
      <c r="GS60" s="351"/>
      <c r="GT60" s="351"/>
      <c r="GU60" s="351"/>
      <c r="GV60" s="351"/>
      <c r="GW60" s="351"/>
      <c r="GX60" s="351"/>
      <c r="GY60" s="351"/>
      <c r="GZ60" s="351"/>
      <c r="HA60" s="352"/>
      <c r="HB60" s="352"/>
      <c r="HC60" s="352"/>
    </row>
    <row r="61" spans="1:211" s="66" customFormat="1" ht="9.9499999999999993" hidden="1" customHeight="1" x14ac:dyDescent="0.2">
      <c r="A61" s="660" t="s">
        <v>75</v>
      </c>
      <c r="B61" s="1024">
        <v>0</v>
      </c>
      <c r="C61" s="1024">
        <v>0</v>
      </c>
      <c r="D61" s="1024">
        <f t="shared" si="553"/>
        <v>0</v>
      </c>
      <c r="E61" s="1024">
        <v>0</v>
      </c>
      <c r="F61" s="1024">
        <v>0</v>
      </c>
      <c r="G61" s="1024">
        <f t="shared" si="555"/>
        <v>0</v>
      </c>
      <c r="H61" s="1024">
        <v>0</v>
      </c>
      <c r="I61" s="1024">
        <v>0</v>
      </c>
      <c r="J61" s="1024">
        <f t="shared" si="557"/>
        <v>0</v>
      </c>
      <c r="K61" s="1024">
        <v>0</v>
      </c>
      <c r="L61" s="1024">
        <v>0</v>
      </c>
      <c r="M61" s="1024">
        <f t="shared" si="558"/>
        <v>0</v>
      </c>
      <c r="N61" s="1024">
        <v>0</v>
      </c>
      <c r="O61" s="1024">
        <v>0</v>
      </c>
      <c r="P61" s="1024">
        <f t="shared" si="560"/>
        <v>0</v>
      </c>
      <c r="Q61" s="1024">
        <v>0</v>
      </c>
      <c r="R61" s="1024">
        <v>0</v>
      </c>
      <c r="S61" s="1024">
        <f t="shared" si="562"/>
        <v>0</v>
      </c>
      <c r="T61" s="1025">
        <v>0</v>
      </c>
      <c r="U61" s="1025">
        <v>0</v>
      </c>
      <c r="V61" s="1025">
        <f t="shared" si="563"/>
        <v>0</v>
      </c>
      <c r="W61" s="1025">
        <v>0</v>
      </c>
      <c r="X61" s="1025">
        <v>0</v>
      </c>
      <c r="Y61" s="1025">
        <f t="shared" si="565"/>
        <v>0</v>
      </c>
      <c r="Z61" s="1025">
        <v>0</v>
      </c>
      <c r="AA61" s="1025">
        <v>0</v>
      </c>
      <c r="AB61" s="1025">
        <f t="shared" si="567"/>
        <v>0</v>
      </c>
      <c r="AC61" s="1024">
        <f t="shared" si="599"/>
        <v>0</v>
      </c>
      <c r="AD61" s="1024">
        <f t="shared" si="599"/>
        <v>0</v>
      </c>
      <c r="AE61" s="1025">
        <f t="shared" si="569"/>
        <v>0</v>
      </c>
      <c r="AF61" s="864" t="e">
        <f>H61/AC61*100</f>
        <v>#DIV/0!</v>
      </c>
      <c r="AG61" s="864" t="e">
        <f>I61/AD61*100</f>
        <v>#DIV/0!</v>
      </c>
      <c r="AH61" s="864" t="e">
        <f>J61/AE61*100</f>
        <v>#DIV/0!</v>
      </c>
      <c r="AI61" s="864" t="e">
        <f>H61/E61*100</f>
        <v>#DIV/0!</v>
      </c>
      <c r="AJ61" s="864" t="e">
        <f>I61/F61*100</f>
        <v>#DIV/0!</v>
      </c>
      <c r="AK61" s="864" t="e">
        <f>J61/G61*100</f>
        <v>#DIV/0!</v>
      </c>
      <c r="AL61" s="864" t="e">
        <f t="shared" si="28"/>
        <v>#DIV/0!</v>
      </c>
      <c r="AM61" s="864" t="e">
        <f t="shared" si="28"/>
        <v>#DIV/0!</v>
      </c>
      <c r="AN61" s="864" t="e">
        <f t="shared" si="28"/>
        <v>#DIV/0!</v>
      </c>
      <c r="AO61" s="864" t="e">
        <f t="shared" si="29"/>
        <v>#DIV/0!</v>
      </c>
      <c r="AP61" s="864" t="e">
        <f t="shared" si="29"/>
        <v>#DIV/0!</v>
      </c>
      <c r="AQ61" s="864" t="e">
        <f t="shared" si="29"/>
        <v>#DIV/0!</v>
      </c>
      <c r="AR61" s="864" t="e">
        <f t="shared" si="15"/>
        <v>#DIV/0!</v>
      </c>
      <c r="AS61" s="864" t="e">
        <f t="shared" si="5"/>
        <v>#DIV/0!</v>
      </c>
      <c r="AT61" s="864" t="e">
        <f t="shared" si="5"/>
        <v>#DIV/0!</v>
      </c>
      <c r="AU61" s="864" t="e">
        <f t="shared" si="16"/>
        <v>#DIV/0!</v>
      </c>
      <c r="AV61" s="864" t="e">
        <f t="shared" si="16"/>
        <v>#DIV/0!</v>
      </c>
      <c r="AW61" s="864" t="e">
        <f t="shared" si="16"/>
        <v>#DIV/0!</v>
      </c>
      <c r="AX61" s="1025">
        <v>0</v>
      </c>
      <c r="AY61" s="1025">
        <v>0</v>
      </c>
      <c r="AZ61" s="1025">
        <f t="shared" si="571"/>
        <v>0</v>
      </c>
      <c r="BA61" s="1025">
        <v>0</v>
      </c>
      <c r="BB61" s="1025">
        <v>0</v>
      </c>
      <c r="BC61" s="1025">
        <f t="shared" ref="BC61" si="601">SUM(BA61:BB61)</f>
        <v>0</v>
      </c>
      <c r="BD61" s="1025">
        <v>0</v>
      </c>
      <c r="BE61" s="1025">
        <v>0</v>
      </c>
      <c r="BF61" s="1025">
        <f t="shared" si="575"/>
        <v>0</v>
      </c>
      <c r="BG61" s="1025">
        <v>0</v>
      </c>
      <c r="BH61" s="1025">
        <v>0</v>
      </c>
      <c r="BI61" s="1025">
        <f t="shared" si="576"/>
        <v>0</v>
      </c>
      <c r="BJ61" s="1025">
        <v>0</v>
      </c>
      <c r="BK61" s="1025">
        <v>0</v>
      </c>
      <c r="BL61" s="1025">
        <f t="shared" si="578"/>
        <v>0</v>
      </c>
      <c r="BM61" s="1025">
        <v>0</v>
      </c>
      <c r="BN61" s="1025">
        <v>0</v>
      </c>
      <c r="BO61" s="1025">
        <f t="shared" si="580"/>
        <v>0</v>
      </c>
      <c r="BP61" s="1025">
        <v>0</v>
      </c>
      <c r="BQ61" s="1025">
        <v>0</v>
      </c>
      <c r="BR61" s="1025">
        <f t="shared" si="581"/>
        <v>0</v>
      </c>
      <c r="BS61" s="1025">
        <v>0</v>
      </c>
      <c r="BT61" s="1025">
        <v>0</v>
      </c>
      <c r="BU61" s="1025">
        <f t="shared" si="583"/>
        <v>0</v>
      </c>
      <c r="BV61" s="1025">
        <v>0</v>
      </c>
      <c r="BW61" s="1025">
        <v>0</v>
      </c>
      <c r="BX61" s="1025">
        <f t="shared" si="585"/>
        <v>0</v>
      </c>
      <c r="BY61" s="1024">
        <f t="shared" si="600"/>
        <v>0</v>
      </c>
      <c r="BZ61" s="1024">
        <f t="shared" si="600"/>
        <v>0</v>
      </c>
      <c r="CA61" s="1025">
        <f t="shared" si="587"/>
        <v>0</v>
      </c>
      <c r="CB61" s="864" t="e">
        <f>BD61/BY61*100</f>
        <v>#DIV/0!</v>
      </c>
      <c r="CC61" s="864" t="e">
        <f>BE61/BZ61*100</f>
        <v>#DIV/0!</v>
      </c>
      <c r="CD61" s="864" t="e">
        <f>BF61/CA61*100</f>
        <v>#DIV/0!</v>
      </c>
      <c r="CE61" s="864" t="e">
        <f>BD61/BA61*100</f>
        <v>#DIV/0!</v>
      </c>
      <c r="CF61" s="864" t="e">
        <f>BE61/BB61*100</f>
        <v>#DIV/0!</v>
      </c>
      <c r="CG61" s="864" t="e">
        <f>BF61/BC61*100</f>
        <v>#DIV/0!</v>
      </c>
      <c r="CH61" s="864" t="e">
        <f t="shared" si="33"/>
        <v>#DIV/0!</v>
      </c>
      <c r="CI61" s="864" t="e">
        <f t="shared" si="33"/>
        <v>#DIV/0!</v>
      </c>
      <c r="CJ61" s="864" t="e">
        <f t="shared" si="33"/>
        <v>#DIV/0!</v>
      </c>
      <c r="CK61" s="864" t="e">
        <f t="shared" si="34"/>
        <v>#DIV/0!</v>
      </c>
      <c r="CL61" s="864" t="e">
        <f t="shared" si="34"/>
        <v>#DIV/0!</v>
      </c>
      <c r="CM61" s="864" t="e">
        <f t="shared" si="34"/>
        <v>#DIV/0!</v>
      </c>
      <c r="CN61" s="864" t="e">
        <f t="shared" si="18"/>
        <v>#DIV/0!</v>
      </c>
      <c r="CO61" s="864" t="e">
        <f t="shared" si="12"/>
        <v>#DIV/0!</v>
      </c>
      <c r="CP61" s="864" t="e">
        <f t="shared" si="12"/>
        <v>#DIV/0!</v>
      </c>
      <c r="CQ61" s="864" t="e">
        <f t="shared" si="19"/>
        <v>#DIV/0!</v>
      </c>
      <c r="CR61" s="864" t="e">
        <f t="shared" si="13"/>
        <v>#DIV/0!</v>
      </c>
      <c r="CS61" s="864" t="e">
        <f t="shared" si="13"/>
        <v>#DIV/0!</v>
      </c>
      <c r="CT61" s="959"/>
      <c r="CU61" s="710"/>
      <c r="CV61" s="711"/>
      <c r="CW61" s="712"/>
      <c r="CX61" s="710"/>
      <c r="CY61" s="711"/>
      <c r="CZ61" s="709"/>
      <c r="DA61" s="710"/>
      <c r="DB61" s="711"/>
      <c r="DC61" s="712"/>
      <c r="DD61" s="713"/>
      <c r="DE61" s="714"/>
      <c r="DF61" s="715"/>
      <c r="DG61" s="716"/>
      <c r="DH61" s="717"/>
      <c r="DI61" s="709"/>
      <c r="DJ61" s="710"/>
      <c r="DK61" s="711"/>
      <c r="DL61" s="718"/>
      <c r="DM61" s="992"/>
      <c r="DN61" s="719"/>
      <c r="DO61" s="718"/>
      <c r="DP61" s="992"/>
      <c r="DQ61" s="719"/>
      <c r="DR61" s="718"/>
      <c r="DS61" s="992"/>
      <c r="DT61" s="719"/>
      <c r="DU61" s="718"/>
      <c r="DV61" s="992"/>
      <c r="DW61" s="719"/>
      <c r="DX61" s="721"/>
      <c r="DY61" s="489"/>
      <c r="DZ61" s="722"/>
      <c r="EA61" s="723"/>
      <c r="EB61" s="489"/>
      <c r="EC61" s="724"/>
      <c r="ED61" s="824"/>
      <c r="EE61" s="825"/>
      <c r="EF61" s="825"/>
      <c r="EG61" s="825"/>
      <c r="EH61" s="825"/>
      <c r="EI61" s="825"/>
      <c r="EJ61" s="825"/>
      <c r="EK61" s="825"/>
      <c r="EL61" s="825"/>
      <c r="EM61" s="825"/>
      <c r="EN61" s="826"/>
      <c r="EO61" s="825"/>
      <c r="EP61" s="825"/>
      <c r="EQ61" s="825"/>
      <c r="ER61" s="825"/>
      <c r="ES61" s="825"/>
      <c r="ET61" s="825"/>
      <c r="EU61" s="825"/>
      <c r="EV61" s="827"/>
      <c r="EW61" s="827"/>
      <c r="EX61" s="827"/>
      <c r="EY61" s="827"/>
      <c r="EZ61" s="827"/>
      <c r="FA61" s="827"/>
      <c r="FB61" s="827"/>
      <c r="FC61" s="827"/>
      <c r="FD61" s="827"/>
      <c r="FE61" s="827"/>
      <c r="FF61" s="827"/>
      <c r="FG61" s="827"/>
      <c r="FH61" s="826"/>
      <c r="FI61" s="826"/>
      <c r="FJ61" s="826"/>
      <c r="FK61" s="726"/>
      <c r="FL61" s="726"/>
      <c r="FM61" s="344"/>
      <c r="FN61" s="344"/>
      <c r="FO61" s="344"/>
      <c r="FP61" s="344"/>
      <c r="FQ61" s="344"/>
      <c r="FR61" s="344"/>
      <c r="FS61" s="344"/>
      <c r="FT61" s="344"/>
      <c r="FU61" s="695"/>
      <c r="FV61" s="344"/>
      <c r="FW61" s="665"/>
      <c r="FX61" s="665"/>
      <c r="FY61" s="665"/>
      <c r="FZ61" s="727">
        <f>2+18</f>
        <v>20</v>
      </c>
      <c r="GA61" s="727">
        <f>1+0</f>
        <v>1</v>
      </c>
      <c r="GB61" s="727">
        <f>SUM(FZ61:GA61)</f>
        <v>21</v>
      </c>
      <c r="GC61" s="727">
        <f>1+13</f>
        <v>14</v>
      </c>
      <c r="GD61" s="727">
        <f>1+1</f>
        <v>2</v>
      </c>
      <c r="GE61" s="727">
        <f>SUM(GC61:GD61)</f>
        <v>16</v>
      </c>
      <c r="GF61" s="727">
        <f>2+11</f>
        <v>13</v>
      </c>
      <c r="GG61" s="727">
        <v>0</v>
      </c>
      <c r="GH61" s="727">
        <f>SUM(GF61:GG61)</f>
        <v>13</v>
      </c>
      <c r="GI61" s="727">
        <f>19+19</f>
        <v>38</v>
      </c>
      <c r="GJ61" s="727">
        <v>0</v>
      </c>
      <c r="GK61" s="727">
        <f>SUM(GI61:GJ61)</f>
        <v>38</v>
      </c>
      <c r="GL61" s="729">
        <f t="shared" ref="GL61:GM63" si="602">GF61/GI61*100</f>
        <v>34.210526315789473</v>
      </c>
      <c r="GM61" s="729">
        <v>0</v>
      </c>
      <c r="GN61" s="729">
        <f t="shared" ref="GN61:GN63" si="603">GH61/GK61*100</f>
        <v>34.210526315789473</v>
      </c>
      <c r="GO61" s="727">
        <v>4</v>
      </c>
      <c r="GP61" s="810">
        <f>1+0</f>
        <v>1</v>
      </c>
      <c r="GQ61" s="810">
        <f t="shared" ref="GQ61" si="604">SUM(GO61:GP61)</f>
        <v>5</v>
      </c>
      <c r="GR61" s="810">
        <v>6</v>
      </c>
      <c r="GS61" s="810">
        <v>1</v>
      </c>
      <c r="GT61" s="810">
        <f t="shared" ref="GT61" si="605">SUM(GR61:GS61)</f>
        <v>7</v>
      </c>
      <c r="GU61" s="810">
        <v>5</v>
      </c>
      <c r="GV61" s="810">
        <v>0</v>
      </c>
      <c r="GW61" s="810">
        <f t="shared" ref="GW61" si="606">SUM(GU61:GV61)</f>
        <v>5</v>
      </c>
      <c r="GX61" s="810">
        <v>70</v>
      </c>
      <c r="GY61" s="810">
        <v>0</v>
      </c>
      <c r="GZ61" s="810">
        <f t="shared" ref="GZ61" si="607">SUM(GX61:GY61)</f>
        <v>70</v>
      </c>
      <c r="HA61" s="811">
        <f t="shared" ref="HA61" si="608">GU61/GX61*100</f>
        <v>7.1428571428571423</v>
      </c>
      <c r="HB61" s="811">
        <v>0</v>
      </c>
      <c r="HC61" s="811">
        <f t="shared" ref="HC61:HC63" si="609">GW61/GZ61*100</f>
        <v>7.1428571428571423</v>
      </c>
    </row>
    <row r="62" spans="1:211" s="68" customFormat="1" ht="9.9499999999999993" hidden="1" customHeight="1" x14ac:dyDescent="0.2">
      <c r="A62" s="86" t="s">
        <v>55</v>
      </c>
      <c r="B62" s="1017">
        <f t="shared" ref="B62:H62" si="610">SUM(B63)</f>
        <v>146</v>
      </c>
      <c r="C62" s="1017">
        <f t="shared" si="610"/>
        <v>327</v>
      </c>
      <c r="D62" s="1018">
        <f t="shared" si="610"/>
        <v>473</v>
      </c>
      <c r="E62" s="1017">
        <f t="shared" si="610"/>
        <v>65</v>
      </c>
      <c r="F62" s="1017">
        <f t="shared" si="610"/>
        <v>186</v>
      </c>
      <c r="G62" s="1017">
        <f t="shared" si="610"/>
        <v>251</v>
      </c>
      <c r="H62" s="1017">
        <f t="shared" si="610"/>
        <v>0</v>
      </c>
      <c r="I62" s="1017">
        <f>SUM(I63)</f>
        <v>0</v>
      </c>
      <c r="J62" s="1017">
        <f t="shared" ref="J62:AE62" si="611">SUM(J63)</f>
        <v>0</v>
      </c>
      <c r="K62" s="1017">
        <f t="shared" si="611"/>
        <v>4</v>
      </c>
      <c r="L62" s="1017">
        <f t="shared" si="611"/>
        <v>116</v>
      </c>
      <c r="M62" s="1017">
        <f t="shared" si="611"/>
        <v>120</v>
      </c>
      <c r="N62" s="1017">
        <f t="shared" si="611"/>
        <v>4</v>
      </c>
      <c r="O62" s="1017">
        <f t="shared" si="611"/>
        <v>28</v>
      </c>
      <c r="P62" s="1017">
        <f t="shared" si="611"/>
        <v>32</v>
      </c>
      <c r="Q62" s="1017">
        <f t="shared" si="611"/>
        <v>0</v>
      </c>
      <c r="R62" s="1017">
        <f t="shared" si="611"/>
        <v>0</v>
      </c>
      <c r="S62" s="1017">
        <f t="shared" si="611"/>
        <v>0</v>
      </c>
      <c r="T62" s="1019">
        <f t="shared" si="611"/>
        <v>0</v>
      </c>
      <c r="U62" s="1019">
        <f t="shared" si="611"/>
        <v>0</v>
      </c>
      <c r="V62" s="1019">
        <f t="shared" si="611"/>
        <v>0</v>
      </c>
      <c r="W62" s="1019">
        <f t="shared" si="611"/>
        <v>0</v>
      </c>
      <c r="X62" s="1019">
        <f t="shared" si="611"/>
        <v>0</v>
      </c>
      <c r="Y62" s="1019">
        <f t="shared" si="611"/>
        <v>0</v>
      </c>
      <c r="Z62" s="1019">
        <f t="shared" si="611"/>
        <v>0</v>
      </c>
      <c r="AA62" s="1019">
        <f t="shared" si="611"/>
        <v>0</v>
      </c>
      <c r="AB62" s="1019">
        <f t="shared" si="611"/>
        <v>0</v>
      </c>
      <c r="AC62" s="1019">
        <f t="shared" si="611"/>
        <v>0</v>
      </c>
      <c r="AD62" s="1019">
        <f t="shared" si="611"/>
        <v>0</v>
      </c>
      <c r="AE62" s="1019">
        <f t="shared" si="611"/>
        <v>0</v>
      </c>
      <c r="AF62" s="863" t="e">
        <f t="shared" ref="AF62:AH82" si="612">H62/AC62</f>
        <v>#DIV/0!</v>
      </c>
      <c r="AG62" s="863" t="e">
        <f t="shared" si="612"/>
        <v>#DIV/0!</v>
      </c>
      <c r="AH62" s="863" t="e">
        <f t="shared" si="612"/>
        <v>#DIV/0!</v>
      </c>
      <c r="AI62" s="863">
        <f>H62/E62</f>
        <v>0</v>
      </c>
      <c r="AJ62" s="863">
        <f>I62/F62</f>
        <v>0</v>
      </c>
      <c r="AK62" s="863">
        <f>J62/G62</f>
        <v>0</v>
      </c>
      <c r="AL62" s="863" t="e">
        <f t="shared" si="28"/>
        <v>#DIV/0!</v>
      </c>
      <c r="AM62" s="863" t="e">
        <f t="shared" si="28"/>
        <v>#DIV/0!</v>
      </c>
      <c r="AN62" s="863" t="e">
        <f t="shared" si="28"/>
        <v>#DIV/0!</v>
      </c>
      <c r="AO62" s="863">
        <f t="shared" si="29"/>
        <v>0</v>
      </c>
      <c r="AP62" s="863">
        <f t="shared" si="29"/>
        <v>0</v>
      </c>
      <c r="AQ62" s="863">
        <f t="shared" si="29"/>
        <v>0</v>
      </c>
      <c r="AR62" s="863" t="e">
        <f t="shared" si="15"/>
        <v>#DIV/0!</v>
      </c>
      <c r="AS62" s="863" t="e">
        <f t="shared" si="5"/>
        <v>#DIV/0!</v>
      </c>
      <c r="AT62" s="863" t="e">
        <f t="shared" si="5"/>
        <v>#DIV/0!</v>
      </c>
      <c r="AU62" s="863" t="e">
        <f t="shared" si="16"/>
        <v>#DIV/0!</v>
      </c>
      <c r="AV62" s="863" t="e">
        <f t="shared" si="16"/>
        <v>#DIV/0!</v>
      </c>
      <c r="AW62" s="863" t="e">
        <f t="shared" si="16"/>
        <v>#DIV/0!</v>
      </c>
      <c r="AX62" s="1019">
        <f>SUM(AX63)</f>
        <v>140</v>
      </c>
      <c r="AY62" s="1019">
        <f t="shared" ref="AY62:CA62" si="613">SUM(AY63)</f>
        <v>188</v>
      </c>
      <c r="AZ62" s="1020">
        <f t="shared" si="613"/>
        <v>328</v>
      </c>
      <c r="BA62" s="1019">
        <f t="shared" si="613"/>
        <v>63</v>
      </c>
      <c r="BB62" s="1019">
        <f t="shared" si="613"/>
        <v>166</v>
      </c>
      <c r="BC62" s="1021">
        <f t="shared" si="613"/>
        <v>229</v>
      </c>
      <c r="BD62" s="1019">
        <f t="shared" si="613"/>
        <v>0</v>
      </c>
      <c r="BE62" s="1019">
        <f t="shared" si="613"/>
        <v>0</v>
      </c>
      <c r="BF62" s="1019">
        <f t="shared" si="613"/>
        <v>0</v>
      </c>
      <c r="BG62" s="1019">
        <f t="shared" si="613"/>
        <v>2</v>
      </c>
      <c r="BH62" s="1019">
        <f t="shared" si="613"/>
        <v>100</v>
      </c>
      <c r="BI62" s="1020">
        <f t="shared" si="613"/>
        <v>102</v>
      </c>
      <c r="BJ62" s="1019">
        <f t="shared" si="613"/>
        <v>2</v>
      </c>
      <c r="BK62" s="1019">
        <f t="shared" si="613"/>
        <v>43</v>
      </c>
      <c r="BL62" s="1021">
        <f t="shared" si="613"/>
        <v>45</v>
      </c>
      <c r="BM62" s="1019">
        <f t="shared" si="613"/>
        <v>0</v>
      </c>
      <c r="BN62" s="1019">
        <f t="shared" si="613"/>
        <v>0</v>
      </c>
      <c r="BO62" s="1019">
        <f t="shared" si="613"/>
        <v>0</v>
      </c>
      <c r="BP62" s="1019">
        <f t="shared" si="613"/>
        <v>0</v>
      </c>
      <c r="BQ62" s="1019">
        <f t="shared" si="613"/>
        <v>0</v>
      </c>
      <c r="BR62" s="1019">
        <f t="shared" si="613"/>
        <v>0</v>
      </c>
      <c r="BS62" s="1019">
        <f t="shared" si="613"/>
        <v>0</v>
      </c>
      <c r="BT62" s="1019">
        <f t="shared" si="613"/>
        <v>0</v>
      </c>
      <c r="BU62" s="1019">
        <f t="shared" si="613"/>
        <v>0</v>
      </c>
      <c r="BV62" s="1019">
        <f t="shared" si="613"/>
        <v>0</v>
      </c>
      <c r="BW62" s="1019">
        <f t="shared" si="613"/>
        <v>0</v>
      </c>
      <c r="BX62" s="1019">
        <f t="shared" si="613"/>
        <v>0</v>
      </c>
      <c r="BY62" s="1019">
        <f t="shared" si="613"/>
        <v>0</v>
      </c>
      <c r="BZ62" s="1019">
        <f t="shared" si="613"/>
        <v>0</v>
      </c>
      <c r="CA62" s="1019">
        <f t="shared" si="613"/>
        <v>0</v>
      </c>
      <c r="CB62" s="863" t="e">
        <f t="shared" ref="CB62:CD93" si="614">BD62/BY62</f>
        <v>#DIV/0!</v>
      </c>
      <c r="CC62" s="863" t="e">
        <f t="shared" si="614"/>
        <v>#DIV/0!</v>
      </c>
      <c r="CD62" s="863" t="e">
        <f t="shared" si="614"/>
        <v>#DIV/0!</v>
      </c>
      <c r="CE62" s="863">
        <f>BD62/BA62</f>
        <v>0</v>
      </c>
      <c r="CF62" s="863">
        <f>BE62/BB62</f>
        <v>0</v>
      </c>
      <c r="CG62" s="863">
        <f>BF62/BC62</f>
        <v>0</v>
      </c>
      <c r="CH62" s="863" t="e">
        <f t="shared" si="33"/>
        <v>#DIV/0!</v>
      </c>
      <c r="CI62" s="863" t="e">
        <f t="shared" si="33"/>
        <v>#DIV/0!</v>
      </c>
      <c r="CJ62" s="863" t="e">
        <f t="shared" si="33"/>
        <v>#DIV/0!</v>
      </c>
      <c r="CK62" s="863">
        <f t="shared" si="34"/>
        <v>0</v>
      </c>
      <c r="CL62" s="863">
        <f t="shared" si="34"/>
        <v>0</v>
      </c>
      <c r="CM62" s="863">
        <f t="shared" si="34"/>
        <v>0</v>
      </c>
      <c r="CN62" s="863" t="e">
        <f t="shared" si="18"/>
        <v>#DIV/0!</v>
      </c>
      <c r="CO62" s="863" t="e">
        <f t="shared" si="12"/>
        <v>#DIV/0!</v>
      </c>
      <c r="CP62" s="863" t="e">
        <f t="shared" si="12"/>
        <v>#DIV/0!</v>
      </c>
      <c r="CQ62" s="863" t="e">
        <f t="shared" si="19"/>
        <v>#DIV/0!</v>
      </c>
      <c r="CR62" s="863" t="e">
        <f t="shared" si="13"/>
        <v>#DIV/0!</v>
      </c>
      <c r="CS62" s="863" t="e">
        <f t="shared" si="13"/>
        <v>#DIV/0!</v>
      </c>
      <c r="CT62" s="958">
        <f>CT63</f>
        <v>150</v>
      </c>
      <c r="CU62" s="667">
        <f>CU63</f>
        <v>156</v>
      </c>
      <c r="CV62" s="668">
        <f>CT62+CU62</f>
        <v>306</v>
      </c>
      <c r="CW62" s="666">
        <f>CW63</f>
        <v>61</v>
      </c>
      <c r="CX62" s="667">
        <f>CX63</f>
        <v>159</v>
      </c>
      <c r="CY62" s="668">
        <f>CW62+CX62</f>
        <v>220</v>
      </c>
      <c r="CZ62" s="666">
        <f>CZ63</f>
        <v>58</v>
      </c>
      <c r="DA62" s="667">
        <f>DA63</f>
        <v>128</v>
      </c>
      <c r="DB62" s="668">
        <f>CZ62+DA62</f>
        <v>186</v>
      </c>
      <c r="DC62" s="666">
        <f>DC63</f>
        <v>63</v>
      </c>
      <c r="DD62" s="667">
        <f>DD63</f>
        <v>176</v>
      </c>
      <c r="DE62" s="668">
        <f>DC62+DD62</f>
        <v>239</v>
      </c>
      <c r="DF62" s="671">
        <f>CZ62/DC62*100</f>
        <v>92.063492063492063</v>
      </c>
      <c r="DG62" s="672">
        <f>DA62/DD62*100</f>
        <v>72.727272727272734</v>
      </c>
      <c r="DH62" s="673">
        <f t="shared" ref="DH62:DH63" si="615">DB62/DE62*100</f>
        <v>77.824267782426787</v>
      </c>
      <c r="DI62" s="671">
        <f>CZ62/CW62*100</f>
        <v>95.081967213114751</v>
      </c>
      <c r="DJ62" s="672">
        <f>DA62/CX62*100</f>
        <v>80.503144654088061</v>
      </c>
      <c r="DK62" s="673">
        <f t="shared" ref="DK62:DK63" si="616">DB62/CY62*100</f>
        <v>84.545454545454547</v>
      </c>
      <c r="DL62" s="674">
        <f>SUM(DL63)</f>
        <v>178</v>
      </c>
      <c r="DM62" s="675">
        <f>SUM(DM63)</f>
        <v>145</v>
      </c>
      <c r="DN62" s="676">
        <f t="shared" ref="DN62:DN63" si="617">DL62+DM62</f>
        <v>323</v>
      </c>
      <c r="DO62" s="674">
        <f>SUM(DO63)</f>
        <v>67</v>
      </c>
      <c r="DP62" s="675">
        <f>SUM(DP63)</f>
        <v>143</v>
      </c>
      <c r="DQ62" s="676">
        <f t="shared" ref="DQ62:DQ63" si="618">DO62+DP62</f>
        <v>210</v>
      </c>
      <c r="DR62" s="674">
        <f>SUM(DR63)</f>
        <v>67</v>
      </c>
      <c r="DS62" s="675">
        <f>SUM(DS63)</f>
        <v>143</v>
      </c>
      <c r="DT62" s="676">
        <f t="shared" ref="DT62:DT63" si="619">DR62+DS62</f>
        <v>210</v>
      </c>
      <c r="DU62" s="674">
        <f>SUM(DU63)</f>
        <v>68</v>
      </c>
      <c r="DV62" s="675">
        <f>SUM(DV63)</f>
        <v>179</v>
      </c>
      <c r="DW62" s="676">
        <f t="shared" ref="DW62:DW63" si="620">DU62+DV62</f>
        <v>247</v>
      </c>
      <c r="DX62" s="677">
        <f>DR62/DU62*100</f>
        <v>98.529411764705884</v>
      </c>
      <c r="DY62" s="451">
        <f t="shared" ref="DY62:DZ62" si="621">DS62/DV62*100</f>
        <v>79.888268156424573</v>
      </c>
      <c r="DZ62" s="678">
        <f t="shared" si="621"/>
        <v>85.020242914979761</v>
      </c>
      <c r="EA62" s="679">
        <f>DR62/DO62*100</f>
        <v>100</v>
      </c>
      <c r="EB62" s="451">
        <f t="shared" ref="EB62:EC63" si="622">DS62/DP62*100</f>
        <v>100</v>
      </c>
      <c r="EC62" s="680">
        <f t="shared" si="622"/>
        <v>100</v>
      </c>
      <c r="ED62" s="681">
        <f>ED63</f>
        <v>166</v>
      </c>
      <c r="EE62" s="682">
        <f t="shared" ref="EE62:EO62" si="623">EE63</f>
        <v>225</v>
      </c>
      <c r="EF62" s="682">
        <f t="shared" si="623"/>
        <v>391</v>
      </c>
      <c r="EG62" s="682">
        <f t="shared" si="623"/>
        <v>63</v>
      </c>
      <c r="EH62" s="682">
        <f t="shared" si="623"/>
        <v>183</v>
      </c>
      <c r="EI62" s="682">
        <f t="shared" si="623"/>
        <v>246</v>
      </c>
      <c r="EJ62" s="682">
        <f t="shared" si="623"/>
        <v>62</v>
      </c>
      <c r="EK62" s="682">
        <f t="shared" si="623"/>
        <v>189</v>
      </c>
      <c r="EL62" s="682">
        <f t="shared" si="623"/>
        <v>251</v>
      </c>
      <c r="EM62" s="682">
        <f t="shared" si="623"/>
        <v>62</v>
      </c>
      <c r="EN62" s="682">
        <f t="shared" si="623"/>
        <v>187</v>
      </c>
      <c r="EO62" s="682">
        <f t="shared" si="623"/>
        <v>249</v>
      </c>
      <c r="EP62" s="683">
        <f t="shared" ref="EP62:ER62" si="624">EJ62/EM62*100</f>
        <v>100</v>
      </c>
      <c r="EQ62" s="683">
        <f t="shared" si="624"/>
        <v>101.06951871657755</v>
      </c>
      <c r="ER62" s="683">
        <f t="shared" si="624"/>
        <v>100.80321285140563</v>
      </c>
      <c r="ES62" s="683">
        <f>EJ62/EG62*100</f>
        <v>98.412698412698404</v>
      </c>
      <c r="ET62" s="683">
        <v>0</v>
      </c>
      <c r="EU62" s="683">
        <f t="shared" ref="EU62" si="625">EL62/EI62*100</f>
        <v>102.03252032520325</v>
      </c>
      <c r="EV62" s="682">
        <f>SUM(EV63)</f>
        <v>244</v>
      </c>
      <c r="EW62" s="682">
        <f t="shared" ref="EW62:FG62" si="626">SUM(EW63)</f>
        <v>362</v>
      </c>
      <c r="EX62" s="682">
        <f t="shared" si="626"/>
        <v>606</v>
      </c>
      <c r="EY62" s="682">
        <f t="shared" si="626"/>
        <v>61</v>
      </c>
      <c r="EZ62" s="682">
        <f t="shared" si="626"/>
        <v>196</v>
      </c>
      <c r="FA62" s="682">
        <f t="shared" si="626"/>
        <v>257</v>
      </c>
      <c r="FB62" s="682">
        <f t="shared" si="626"/>
        <v>55</v>
      </c>
      <c r="FC62" s="682">
        <f t="shared" si="626"/>
        <v>145</v>
      </c>
      <c r="FD62" s="682">
        <f t="shared" si="626"/>
        <v>200</v>
      </c>
      <c r="FE62" s="682">
        <f t="shared" si="626"/>
        <v>71</v>
      </c>
      <c r="FF62" s="682">
        <f t="shared" si="626"/>
        <v>187</v>
      </c>
      <c r="FG62" s="682">
        <f t="shared" si="626"/>
        <v>258</v>
      </c>
      <c r="FH62" s="683">
        <f t="shared" ref="FH62:FJ63" si="627">FB62/FE62*100</f>
        <v>77.464788732394368</v>
      </c>
      <c r="FI62" s="683">
        <f t="shared" si="627"/>
        <v>77.54010695187165</v>
      </c>
      <c r="FJ62" s="683">
        <f t="shared" si="627"/>
        <v>77.51937984496125</v>
      </c>
      <c r="FK62" s="682">
        <f>FK63</f>
        <v>186</v>
      </c>
      <c r="FL62" s="682">
        <f t="shared" ref="FL62:FV62" si="628">FL63</f>
        <v>312</v>
      </c>
      <c r="FM62" s="682">
        <f t="shared" si="628"/>
        <v>498</v>
      </c>
      <c r="FN62" s="682">
        <f t="shared" si="628"/>
        <v>73</v>
      </c>
      <c r="FO62" s="682">
        <f t="shared" si="628"/>
        <v>185</v>
      </c>
      <c r="FP62" s="682">
        <f t="shared" si="628"/>
        <v>258</v>
      </c>
      <c r="FQ62" s="682">
        <f t="shared" si="628"/>
        <v>71</v>
      </c>
      <c r="FR62" s="682">
        <f t="shared" si="628"/>
        <v>148</v>
      </c>
      <c r="FS62" s="682">
        <f t="shared" si="628"/>
        <v>219</v>
      </c>
      <c r="FT62" s="682">
        <f t="shared" si="628"/>
        <v>78</v>
      </c>
      <c r="FU62" s="682">
        <f t="shared" si="628"/>
        <v>190</v>
      </c>
      <c r="FV62" s="682">
        <f t="shared" si="628"/>
        <v>268</v>
      </c>
      <c r="FW62" s="683">
        <f t="shared" ref="FW62:FY63" si="629">FQ62/FT62*100</f>
        <v>91.025641025641022</v>
      </c>
      <c r="FX62" s="683">
        <f t="shared" si="629"/>
        <v>77.89473684210526</v>
      </c>
      <c r="FY62" s="683">
        <f t="shared" si="629"/>
        <v>81.71641791044776</v>
      </c>
      <c r="FZ62" s="682">
        <f>SUM(FZ63)</f>
        <v>187</v>
      </c>
      <c r="GA62" s="682">
        <f t="shared" ref="GA62:GK62" si="630">SUM(GA63)</f>
        <v>396</v>
      </c>
      <c r="GB62" s="682">
        <f t="shared" si="630"/>
        <v>583</v>
      </c>
      <c r="GC62" s="682">
        <f t="shared" si="630"/>
        <v>65</v>
      </c>
      <c r="GD62" s="682">
        <f t="shared" si="630"/>
        <v>185</v>
      </c>
      <c r="GE62" s="682">
        <f t="shared" si="630"/>
        <v>250</v>
      </c>
      <c r="GF62" s="682">
        <f t="shared" si="630"/>
        <v>53</v>
      </c>
      <c r="GG62" s="682">
        <f t="shared" si="630"/>
        <v>154</v>
      </c>
      <c r="GH62" s="682">
        <f t="shared" si="630"/>
        <v>207</v>
      </c>
      <c r="GI62" s="682">
        <f t="shared" si="630"/>
        <v>61</v>
      </c>
      <c r="GJ62" s="682">
        <f t="shared" si="630"/>
        <v>191</v>
      </c>
      <c r="GK62" s="682">
        <f t="shared" si="630"/>
        <v>252</v>
      </c>
      <c r="GL62" s="683">
        <f t="shared" si="602"/>
        <v>86.885245901639337</v>
      </c>
      <c r="GM62" s="683">
        <f t="shared" si="602"/>
        <v>80.6282722513089</v>
      </c>
      <c r="GN62" s="683">
        <f t="shared" si="603"/>
        <v>82.142857142857139</v>
      </c>
      <c r="GO62" s="684">
        <f>SUM(GO63)</f>
        <v>182</v>
      </c>
      <c r="GP62" s="685">
        <f t="shared" ref="GP62:GZ62" si="631">SUM(GP63)</f>
        <v>483</v>
      </c>
      <c r="GQ62" s="685">
        <f t="shared" si="631"/>
        <v>665</v>
      </c>
      <c r="GR62" s="685">
        <f t="shared" si="631"/>
        <v>64</v>
      </c>
      <c r="GS62" s="685">
        <f t="shared" si="631"/>
        <v>185</v>
      </c>
      <c r="GT62" s="685">
        <f t="shared" si="631"/>
        <v>249</v>
      </c>
      <c r="GU62" s="685">
        <f t="shared" si="631"/>
        <v>61</v>
      </c>
      <c r="GV62" s="685">
        <f t="shared" si="631"/>
        <v>158</v>
      </c>
      <c r="GW62" s="685">
        <f t="shared" si="631"/>
        <v>219</v>
      </c>
      <c r="GX62" s="685">
        <f t="shared" si="631"/>
        <v>64</v>
      </c>
      <c r="GY62" s="685">
        <f t="shared" si="631"/>
        <v>177</v>
      </c>
      <c r="GZ62" s="685">
        <f t="shared" si="631"/>
        <v>241</v>
      </c>
      <c r="HA62" s="686">
        <f>GU62/GX62*100</f>
        <v>95.3125</v>
      </c>
      <c r="HB62" s="686">
        <f t="shared" ref="HB62:HB63" si="632">GV62/GY62*100</f>
        <v>89.265536723163848</v>
      </c>
      <c r="HC62" s="686">
        <f t="shared" si="609"/>
        <v>90.871369294605813</v>
      </c>
    </row>
    <row r="63" spans="1:211" s="66" customFormat="1" ht="9.9499999999999993" hidden="1" customHeight="1" x14ac:dyDescent="0.2">
      <c r="A63" s="855" t="s">
        <v>279</v>
      </c>
      <c r="B63" s="1050">
        <f>SUM(B64:B69)</f>
        <v>146</v>
      </c>
      <c r="C63" s="1050">
        <f>SUM(C64:C69)</f>
        <v>327</v>
      </c>
      <c r="D63" s="1050">
        <f t="shared" ref="D63:D69" si="633">SUM(B63:C63)</f>
        <v>473</v>
      </c>
      <c r="E63" s="1050">
        <f>SUM(E64:E69)</f>
        <v>65</v>
      </c>
      <c r="F63" s="1050">
        <f>SUM(F64:F69)</f>
        <v>186</v>
      </c>
      <c r="G63" s="1050">
        <f t="shared" ref="G63:G69" si="634">SUM(E63:F63)</f>
        <v>251</v>
      </c>
      <c r="H63" s="1050">
        <f>SUM(H64:H69)</f>
        <v>0</v>
      </c>
      <c r="I63" s="1050">
        <f>SUM(I64:I69)</f>
        <v>0</v>
      </c>
      <c r="J63" s="1050">
        <f t="shared" ref="J63:J69" si="635">SUM(H63:I63)</f>
        <v>0</v>
      </c>
      <c r="K63" s="1050">
        <f>SUM(K64:K69)</f>
        <v>4</v>
      </c>
      <c r="L63" s="1050">
        <f>SUM(L64:L69)</f>
        <v>116</v>
      </c>
      <c r="M63" s="1050">
        <f t="shared" ref="M63:M69" si="636">SUM(K63:L63)</f>
        <v>120</v>
      </c>
      <c r="N63" s="1050">
        <f>SUM(N64:N69)</f>
        <v>4</v>
      </c>
      <c r="O63" s="1050">
        <f>SUM(O64:O69)</f>
        <v>28</v>
      </c>
      <c r="P63" s="1050">
        <f t="shared" ref="P63:P69" si="637">SUM(N63:O63)</f>
        <v>32</v>
      </c>
      <c r="Q63" s="1050">
        <f>SUM(Q64:Q69)</f>
        <v>0</v>
      </c>
      <c r="R63" s="1050">
        <f>SUM(R64:R69)</f>
        <v>0</v>
      </c>
      <c r="S63" s="1050">
        <f t="shared" ref="S63:S69" si="638">SUM(Q63:R63)</f>
        <v>0</v>
      </c>
      <c r="T63" s="1051">
        <f>SUM(T64:T69)</f>
        <v>0</v>
      </c>
      <c r="U63" s="1051">
        <f>SUM(U64:U69)</f>
        <v>0</v>
      </c>
      <c r="V63" s="1051">
        <f t="shared" ref="V63:V69" si="639">SUM(T63:U63)</f>
        <v>0</v>
      </c>
      <c r="W63" s="1051">
        <f>SUM(W64:W69)</f>
        <v>0</v>
      </c>
      <c r="X63" s="1051">
        <f>SUM(X64:X69)</f>
        <v>0</v>
      </c>
      <c r="Y63" s="1051">
        <f t="shared" ref="Y63:Y69" si="640">SUM(W63:X63)</f>
        <v>0</v>
      </c>
      <c r="Z63" s="1051">
        <f>SUM(Z64:Z69)</f>
        <v>0</v>
      </c>
      <c r="AA63" s="1051">
        <f>SUM(AA64:AA69)</f>
        <v>0</v>
      </c>
      <c r="AB63" s="1051">
        <f t="shared" ref="AB63:AB69" si="641">SUM(Z63:AA63)</f>
        <v>0</v>
      </c>
      <c r="AC63" s="1051">
        <f>SUM(AC64:AC69)</f>
        <v>0</v>
      </c>
      <c r="AD63" s="1051">
        <f>SUM(AD64:AD69)</f>
        <v>0</v>
      </c>
      <c r="AE63" s="1051">
        <f t="shared" ref="AE63:AE69" si="642">SUM(AC63:AD63)</f>
        <v>0</v>
      </c>
      <c r="AF63" s="866" t="e">
        <f t="shared" si="612"/>
        <v>#DIV/0!</v>
      </c>
      <c r="AG63" s="866" t="e">
        <f t="shared" si="612"/>
        <v>#DIV/0!</v>
      </c>
      <c r="AH63" s="866" t="e">
        <f t="shared" si="612"/>
        <v>#DIV/0!</v>
      </c>
      <c r="AI63" s="866">
        <f t="shared" ref="AI63:AK78" si="643">H63/E63</f>
        <v>0</v>
      </c>
      <c r="AJ63" s="866">
        <f t="shared" si="643"/>
        <v>0</v>
      </c>
      <c r="AK63" s="866">
        <f t="shared" si="643"/>
        <v>0</v>
      </c>
      <c r="AL63" s="866" t="e">
        <f t="shared" si="28"/>
        <v>#DIV/0!</v>
      </c>
      <c r="AM63" s="866" t="e">
        <f t="shared" si="28"/>
        <v>#DIV/0!</v>
      </c>
      <c r="AN63" s="866" t="e">
        <f t="shared" si="28"/>
        <v>#DIV/0!</v>
      </c>
      <c r="AO63" s="866">
        <f t="shared" si="29"/>
        <v>0</v>
      </c>
      <c r="AP63" s="866">
        <f t="shared" si="29"/>
        <v>0</v>
      </c>
      <c r="AQ63" s="866">
        <f t="shared" si="29"/>
        <v>0</v>
      </c>
      <c r="AR63" s="866" t="e">
        <f t="shared" si="15"/>
        <v>#DIV/0!</v>
      </c>
      <c r="AS63" s="866" t="e">
        <f t="shared" si="5"/>
        <v>#DIV/0!</v>
      </c>
      <c r="AT63" s="866" t="e">
        <f t="shared" si="5"/>
        <v>#DIV/0!</v>
      </c>
      <c r="AU63" s="866" t="e">
        <f t="shared" si="16"/>
        <v>#DIV/0!</v>
      </c>
      <c r="AV63" s="866" t="e">
        <f t="shared" si="16"/>
        <v>#DIV/0!</v>
      </c>
      <c r="AW63" s="866" t="e">
        <f t="shared" si="16"/>
        <v>#DIV/0!</v>
      </c>
      <c r="AX63" s="1051">
        <f>SUM(AX64:AX69)</f>
        <v>140</v>
      </c>
      <c r="AY63" s="1051">
        <f>SUM(AY64:AY69)</f>
        <v>188</v>
      </c>
      <c r="AZ63" s="1051">
        <f t="shared" ref="AZ63:AZ69" si="644">SUM(AX63:AY63)</f>
        <v>328</v>
      </c>
      <c r="BA63" s="1051">
        <f>SUM(BA64:BA69)</f>
        <v>63</v>
      </c>
      <c r="BB63" s="1051">
        <f>SUM(BB64:BB69)</f>
        <v>166</v>
      </c>
      <c r="BC63" s="1051">
        <f t="shared" ref="BC63:BC69" si="645">SUM(BA63:BB63)</f>
        <v>229</v>
      </c>
      <c r="BD63" s="1051">
        <f>SUM(BD64:BD69)</f>
        <v>0</v>
      </c>
      <c r="BE63" s="1051">
        <f>SUM(BE64:BE69)</f>
        <v>0</v>
      </c>
      <c r="BF63" s="1051">
        <f t="shared" ref="BF63:BF69" si="646">SUM(BD63:BE63)</f>
        <v>0</v>
      </c>
      <c r="BG63" s="1051">
        <f>SUM(BG64:BG69)</f>
        <v>2</v>
      </c>
      <c r="BH63" s="1051">
        <f>SUM(BH64:BH69)</f>
        <v>100</v>
      </c>
      <c r="BI63" s="1051">
        <f t="shared" ref="BI63:BI69" si="647">SUM(BG63:BH63)</f>
        <v>102</v>
      </c>
      <c r="BJ63" s="1051">
        <f>SUM(BJ64:BJ69)</f>
        <v>2</v>
      </c>
      <c r="BK63" s="1051">
        <f>SUM(BK64:BK69)</f>
        <v>43</v>
      </c>
      <c r="BL63" s="1051">
        <f t="shared" ref="BL63:BL69" si="648">SUM(BJ63:BK63)</f>
        <v>45</v>
      </c>
      <c r="BM63" s="1051">
        <f>SUM(BM64:BM69)</f>
        <v>0</v>
      </c>
      <c r="BN63" s="1051">
        <f>SUM(BN64:BN69)</f>
        <v>0</v>
      </c>
      <c r="BO63" s="1051">
        <f t="shared" ref="BO63:BO69" si="649">SUM(BM63:BN63)</f>
        <v>0</v>
      </c>
      <c r="BP63" s="1051">
        <f>SUM(BP64:BP69)</f>
        <v>0</v>
      </c>
      <c r="BQ63" s="1051">
        <f>SUM(BQ64:BQ69)</f>
        <v>0</v>
      </c>
      <c r="BR63" s="1051">
        <f t="shared" ref="BR63:BR69" si="650">SUM(BP63:BQ63)</f>
        <v>0</v>
      </c>
      <c r="BS63" s="1051">
        <f>SUM(BS64:BS69)</f>
        <v>0</v>
      </c>
      <c r="BT63" s="1051">
        <f>SUM(BT64:BT69)</f>
        <v>0</v>
      </c>
      <c r="BU63" s="1051">
        <f t="shared" ref="BU63:BU69" si="651">SUM(BS63:BT63)</f>
        <v>0</v>
      </c>
      <c r="BV63" s="1051">
        <f>SUM(BV64:BV69)</f>
        <v>0</v>
      </c>
      <c r="BW63" s="1051">
        <f>SUM(BW64:BW69)</f>
        <v>0</v>
      </c>
      <c r="BX63" s="1051">
        <f t="shared" ref="BX63:BX69" si="652">SUM(BV63:BW63)</f>
        <v>0</v>
      </c>
      <c r="BY63" s="1051">
        <f>SUM(BY64:BY69)</f>
        <v>0</v>
      </c>
      <c r="BZ63" s="1051">
        <f>SUM(BZ64:BZ69)</f>
        <v>0</v>
      </c>
      <c r="CA63" s="1051">
        <f t="shared" ref="CA63:CA69" si="653">SUM(BY63:BZ63)</f>
        <v>0</v>
      </c>
      <c r="CB63" s="866" t="e">
        <f t="shared" si="614"/>
        <v>#DIV/0!</v>
      </c>
      <c r="CC63" s="866" t="e">
        <f t="shared" si="614"/>
        <v>#DIV/0!</v>
      </c>
      <c r="CD63" s="866" t="e">
        <f t="shared" si="614"/>
        <v>#DIV/0!</v>
      </c>
      <c r="CE63" s="866">
        <f t="shared" ref="CE63:CG78" si="654">BD63/BA63</f>
        <v>0</v>
      </c>
      <c r="CF63" s="866">
        <f t="shared" si="654"/>
        <v>0</v>
      </c>
      <c r="CG63" s="866">
        <f t="shared" si="654"/>
        <v>0</v>
      </c>
      <c r="CH63" s="866" t="e">
        <f t="shared" si="33"/>
        <v>#DIV/0!</v>
      </c>
      <c r="CI63" s="866" t="e">
        <f t="shared" si="33"/>
        <v>#DIV/0!</v>
      </c>
      <c r="CJ63" s="866" t="e">
        <f t="shared" si="33"/>
        <v>#DIV/0!</v>
      </c>
      <c r="CK63" s="866">
        <f t="shared" si="34"/>
        <v>0</v>
      </c>
      <c r="CL63" s="866">
        <f t="shared" si="34"/>
        <v>0</v>
      </c>
      <c r="CM63" s="866">
        <f t="shared" si="34"/>
        <v>0</v>
      </c>
      <c r="CN63" s="866" t="e">
        <f t="shared" si="18"/>
        <v>#DIV/0!</v>
      </c>
      <c r="CO63" s="866" t="e">
        <f t="shared" si="12"/>
        <v>#DIV/0!</v>
      </c>
      <c r="CP63" s="866" t="e">
        <f t="shared" si="12"/>
        <v>#DIV/0!</v>
      </c>
      <c r="CQ63" s="866" t="e">
        <f t="shared" si="19"/>
        <v>#DIV/0!</v>
      </c>
      <c r="CR63" s="866" t="e">
        <f t="shared" si="13"/>
        <v>#DIV/0!</v>
      </c>
      <c r="CS63" s="866" t="e">
        <f t="shared" si="13"/>
        <v>#DIV/0!</v>
      </c>
      <c r="CT63" s="960">
        <v>150</v>
      </c>
      <c r="CU63" s="90">
        <f>67+28+61</f>
        <v>156</v>
      </c>
      <c r="CV63" s="687">
        <f>CT63+CU63</f>
        <v>306</v>
      </c>
      <c r="CW63" s="353">
        <v>61</v>
      </c>
      <c r="CX63" s="90">
        <f>62+37+60</f>
        <v>159</v>
      </c>
      <c r="CY63" s="687">
        <f t="shared" ref="CY63" si="655">CW63+CX63</f>
        <v>220</v>
      </c>
      <c r="CZ63" s="354">
        <v>58</v>
      </c>
      <c r="DA63" s="90">
        <f>52+27+49</f>
        <v>128</v>
      </c>
      <c r="DB63" s="687">
        <f t="shared" ref="DB63" si="656">CZ63+DA63</f>
        <v>186</v>
      </c>
      <c r="DC63" s="353">
        <v>63</v>
      </c>
      <c r="DD63" s="91">
        <v>176</v>
      </c>
      <c r="DE63" s="688">
        <f t="shared" ref="DE63" si="657">DC63+DD63</f>
        <v>239</v>
      </c>
      <c r="DF63" s="699">
        <f t="shared" ref="DF63:DG63" si="658">CZ63/DC63*100</f>
        <v>92.063492063492063</v>
      </c>
      <c r="DG63" s="92">
        <f t="shared" si="658"/>
        <v>72.727272727272734</v>
      </c>
      <c r="DH63" s="700">
        <f t="shared" si="615"/>
        <v>77.824267782426787</v>
      </c>
      <c r="DI63" s="364">
        <f t="shared" ref="DI63" si="659">CZ63/CW63*100</f>
        <v>95.081967213114751</v>
      </c>
      <c r="DJ63" s="364">
        <v>0</v>
      </c>
      <c r="DK63" s="701">
        <f t="shared" si="616"/>
        <v>84.545454545454547</v>
      </c>
      <c r="DL63" s="689">
        <v>178</v>
      </c>
      <c r="DM63" s="356">
        <v>145</v>
      </c>
      <c r="DN63" s="690">
        <f t="shared" si="617"/>
        <v>323</v>
      </c>
      <c r="DO63" s="689">
        <v>67</v>
      </c>
      <c r="DP63" s="356">
        <v>143</v>
      </c>
      <c r="DQ63" s="690">
        <f t="shared" si="618"/>
        <v>210</v>
      </c>
      <c r="DR63" s="689">
        <v>67</v>
      </c>
      <c r="DS63" s="356">
        <v>143</v>
      </c>
      <c r="DT63" s="690">
        <f t="shared" si="619"/>
        <v>210</v>
      </c>
      <c r="DU63" s="689">
        <v>68</v>
      </c>
      <c r="DV63" s="356">
        <v>179</v>
      </c>
      <c r="DW63" s="690">
        <f t="shared" si="620"/>
        <v>247</v>
      </c>
      <c r="DX63" s="691">
        <f>DR63/DU63*100</f>
        <v>98.529411764705884</v>
      </c>
      <c r="DY63" s="453">
        <f>DS63/DV63*100</f>
        <v>79.888268156424573</v>
      </c>
      <c r="DZ63" s="692">
        <f>DT63/DW63*100</f>
        <v>85.020242914979761</v>
      </c>
      <c r="EA63" s="693">
        <f t="shared" ref="EA63" si="660">DR63/DO63*100</f>
        <v>100</v>
      </c>
      <c r="EB63" s="453">
        <f t="shared" si="622"/>
        <v>100</v>
      </c>
      <c r="EC63" s="694">
        <f t="shared" si="622"/>
        <v>100</v>
      </c>
      <c r="ED63" s="702">
        <v>166</v>
      </c>
      <c r="EE63" s="695">
        <v>225</v>
      </c>
      <c r="EF63" s="695">
        <v>391</v>
      </c>
      <c r="EG63" s="695">
        <v>63</v>
      </c>
      <c r="EH63" s="695">
        <v>183</v>
      </c>
      <c r="EI63" s="695">
        <v>246</v>
      </c>
      <c r="EJ63" s="695">
        <v>62</v>
      </c>
      <c r="EK63" s="695">
        <v>189</v>
      </c>
      <c r="EL63" s="695">
        <v>251</v>
      </c>
      <c r="EM63" s="695">
        <v>62</v>
      </c>
      <c r="EN63" s="695">
        <v>187</v>
      </c>
      <c r="EO63" s="695">
        <v>249</v>
      </c>
      <c r="EP63" s="696">
        <f>SUM(EJ62/EM62)*100</f>
        <v>100</v>
      </c>
      <c r="EQ63" s="696">
        <f>SUM(EK63/EN63)*100</f>
        <v>101.06951871657755</v>
      </c>
      <c r="ER63" s="696">
        <f>SUM(EL63/EO63)*100</f>
        <v>100.80321285140563</v>
      </c>
      <c r="ES63" s="696">
        <v>100</v>
      </c>
      <c r="ET63" s="696">
        <v>0</v>
      </c>
      <c r="EU63" s="696">
        <v>100</v>
      </c>
      <c r="EV63" s="695">
        <v>244</v>
      </c>
      <c r="EW63" s="695">
        <v>362</v>
      </c>
      <c r="EX63" s="695">
        <f t="shared" ref="EX63" si="661">SUM(EV63:EW63)</f>
        <v>606</v>
      </c>
      <c r="EY63" s="695">
        <v>61</v>
      </c>
      <c r="EZ63" s="695">
        <v>196</v>
      </c>
      <c r="FA63" s="695">
        <f t="shared" ref="FA63" si="662">SUM(EY63:EZ63)</f>
        <v>257</v>
      </c>
      <c r="FB63" s="695">
        <v>55</v>
      </c>
      <c r="FC63" s="695">
        <v>145</v>
      </c>
      <c r="FD63" s="695">
        <f t="shared" ref="FD63" si="663">SUM(FB63:FC63)</f>
        <v>200</v>
      </c>
      <c r="FE63" s="695">
        <v>71</v>
      </c>
      <c r="FF63" s="695">
        <v>187</v>
      </c>
      <c r="FG63" s="695">
        <f t="shared" ref="FG63" si="664">SUM(FE63:FF63)</f>
        <v>258</v>
      </c>
      <c r="FH63" s="696">
        <f>FB63/FE63*100</f>
        <v>77.464788732394368</v>
      </c>
      <c r="FI63" s="696">
        <f t="shared" si="627"/>
        <v>77.54010695187165</v>
      </c>
      <c r="FJ63" s="696">
        <f t="shared" si="627"/>
        <v>77.51937984496125</v>
      </c>
      <c r="FK63" s="344">
        <v>186</v>
      </c>
      <c r="FL63" s="344">
        <v>312</v>
      </c>
      <c r="FM63" s="344">
        <f t="shared" ref="FM63" si="665">SUM(FK63:FL63)</f>
        <v>498</v>
      </c>
      <c r="FN63" s="344">
        <v>73</v>
      </c>
      <c r="FO63" s="344">
        <v>185</v>
      </c>
      <c r="FP63" s="344">
        <f t="shared" ref="FP63" si="666">SUM(FN63:FO63)</f>
        <v>258</v>
      </c>
      <c r="FQ63" s="344">
        <v>71</v>
      </c>
      <c r="FR63" s="344">
        <v>148</v>
      </c>
      <c r="FS63" s="344">
        <f t="shared" ref="FS63" si="667">SUM(FQ63:FR63)</f>
        <v>219</v>
      </c>
      <c r="FT63" s="344">
        <v>78</v>
      </c>
      <c r="FU63" s="344">
        <v>190</v>
      </c>
      <c r="FV63" s="344">
        <f t="shared" ref="FV63" si="668">SUM(FT63:FU63)</f>
        <v>268</v>
      </c>
      <c r="FW63" s="665">
        <f t="shared" si="629"/>
        <v>91.025641025641022</v>
      </c>
      <c r="FX63" s="665">
        <f>FR63/FU63*100</f>
        <v>77.89473684210526</v>
      </c>
      <c r="FY63" s="665">
        <f t="shared" si="629"/>
        <v>81.71641791044776</v>
      </c>
      <c r="FZ63" s="695">
        <v>187</v>
      </c>
      <c r="GA63" s="695">
        <f>173+92+131</f>
        <v>396</v>
      </c>
      <c r="GB63" s="695">
        <f t="shared" ref="GB63" si="669">SUM(FZ63:GA63)</f>
        <v>583</v>
      </c>
      <c r="GC63" s="695">
        <v>65</v>
      </c>
      <c r="GD63" s="695">
        <f>62+63+60</f>
        <v>185</v>
      </c>
      <c r="GE63" s="695">
        <f t="shared" ref="GE63" si="670">SUM(GC63:GD63)</f>
        <v>250</v>
      </c>
      <c r="GF63" s="695">
        <v>53</v>
      </c>
      <c r="GG63" s="695">
        <f>46+53+55</f>
        <v>154</v>
      </c>
      <c r="GH63" s="695">
        <f t="shared" ref="GH63" si="671">SUM(GF63:GG63)</f>
        <v>207</v>
      </c>
      <c r="GI63" s="695">
        <v>61</v>
      </c>
      <c r="GJ63" s="695">
        <f>71+60+60</f>
        <v>191</v>
      </c>
      <c r="GK63" s="695">
        <f t="shared" ref="GK63" si="672">SUM(GI63:GJ63)</f>
        <v>252</v>
      </c>
      <c r="GL63" s="696">
        <f>GF63/GI63*100</f>
        <v>86.885245901639337</v>
      </c>
      <c r="GM63" s="696">
        <f t="shared" si="602"/>
        <v>80.6282722513089</v>
      </c>
      <c r="GN63" s="696">
        <f t="shared" si="603"/>
        <v>82.142857142857139</v>
      </c>
      <c r="GO63" s="695">
        <v>182</v>
      </c>
      <c r="GP63" s="697">
        <f>163+147+173</f>
        <v>483</v>
      </c>
      <c r="GQ63" s="697">
        <f t="shared" ref="GQ63" si="673">SUM(GO63:GP63)</f>
        <v>665</v>
      </c>
      <c r="GR63" s="697">
        <v>64</v>
      </c>
      <c r="GS63" s="697">
        <f>62+62+61</f>
        <v>185</v>
      </c>
      <c r="GT63" s="697">
        <f t="shared" ref="GT63" si="674">SUM(GR63:GS63)</f>
        <v>249</v>
      </c>
      <c r="GU63" s="697">
        <v>61</v>
      </c>
      <c r="GV63" s="697">
        <f>51+51+56</f>
        <v>158</v>
      </c>
      <c r="GW63" s="697">
        <f t="shared" ref="GW63" si="675">SUM(GU63:GV63)</f>
        <v>219</v>
      </c>
      <c r="GX63" s="697">
        <v>64</v>
      </c>
      <c r="GY63" s="697">
        <f>62+57+58</f>
        <v>177</v>
      </c>
      <c r="GZ63" s="697">
        <f t="shared" ref="GZ63" si="676">SUM(GX63:GY63)</f>
        <v>241</v>
      </c>
      <c r="HA63" s="698">
        <f>GU63/GX63*100</f>
        <v>95.3125</v>
      </c>
      <c r="HB63" s="698">
        <f t="shared" si="632"/>
        <v>89.265536723163848</v>
      </c>
      <c r="HC63" s="698">
        <f t="shared" si="609"/>
        <v>90.871369294605813</v>
      </c>
    </row>
    <row r="64" spans="1:211" s="66" customFormat="1" ht="9.9499999999999993" hidden="1" customHeight="1" x14ac:dyDescent="0.2">
      <c r="A64" s="853" t="s">
        <v>274</v>
      </c>
      <c r="B64" s="1052">
        <f>138+8</f>
        <v>146</v>
      </c>
      <c r="C64" s="1052">
        <f>62+2</f>
        <v>64</v>
      </c>
      <c r="D64" s="1052">
        <f t="shared" si="633"/>
        <v>210</v>
      </c>
      <c r="E64" s="1052">
        <f>62+3</f>
        <v>65</v>
      </c>
      <c r="F64" s="1052">
        <f>60+2</f>
        <v>62</v>
      </c>
      <c r="G64" s="1052">
        <f t="shared" si="634"/>
        <v>127</v>
      </c>
      <c r="H64" s="1052">
        <v>0</v>
      </c>
      <c r="I64" s="1052">
        <v>0</v>
      </c>
      <c r="J64" s="1052">
        <f t="shared" si="635"/>
        <v>0</v>
      </c>
      <c r="K64" s="1052">
        <f>0+4</f>
        <v>4</v>
      </c>
      <c r="L64" s="1052">
        <v>24</v>
      </c>
      <c r="M64" s="1052">
        <f t="shared" si="636"/>
        <v>28</v>
      </c>
      <c r="N64" s="1052">
        <f>0+4</f>
        <v>4</v>
      </c>
      <c r="O64" s="1052">
        <v>6</v>
      </c>
      <c r="P64" s="1052">
        <f t="shared" si="637"/>
        <v>10</v>
      </c>
      <c r="Q64" s="1052">
        <v>0</v>
      </c>
      <c r="R64" s="1052">
        <v>0</v>
      </c>
      <c r="S64" s="1052">
        <f t="shared" si="638"/>
        <v>0</v>
      </c>
      <c r="T64" s="1053">
        <v>0</v>
      </c>
      <c r="U64" s="1053">
        <v>0</v>
      </c>
      <c r="V64" s="1053">
        <f t="shared" si="639"/>
        <v>0</v>
      </c>
      <c r="W64" s="1053">
        <v>0</v>
      </c>
      <c r="X64" s="1053">
        <v>0</v>
      </c>
      <c r="Y64" s="1053">
        <f t="shared" si="640"/>
        <v>0</v>
      </c>
      <c r="Z64" s="1053">
        <v>0</v>
      </c>
      <c r="AA64" s="1053">
        <v>0</v>
      </c>
      <c r="AB64" s="1053">
        <f t="shared" si="641"/>
        <v>0</v>
      </c>
      <c r="AC64" s="1053">
        <f t="shared" ref="AC64:AD69" si="677">SUM(H64,Q64,Z64)</f>
        <v>0</v>
      </c>
      <c r="AD64" s="1053">
        <f t="shared" si="677"/>
        <v>0</v>
      </c>
      <c r="AE64" s="1053">
        <f t="shared" si="642"/>
        <v>0</v>
      </c>
      <c r="AF64" s="867" t="e">
        <f t="shared" si="612"/>
        <v>#DIV/0!</v>
      </c>
      <c r="AG64" s="867" t="e">
        <f t="shared" si="612"/>
        <v>#DIV/0!</v>
      </c>
      <c r="AH64" s="867" t="e">
        <f t="shared" si="612"/>
        <v>#DIV/0!</v>
      </c>
      <c r="AI64" s="867">
        <f t="shared" si="643"/>
        <v>0</v>
      </c>
      <c r="AJ64" s="867">
        <f t="shared" si="643"/>
        <v>0</v>
      </c>
      <c r="AK64" s="867">
        <f t="shared" si="643"/>
        <v>0</v>
      </c>
      <c r="AL64" s="867" t="e">
        <f t="shared" si="28"/>
        <v>#DIV/0!</v>
      </c>
      <c r="AM64" s="867" t="e">
        <f t="shared" si="28"/>
        <v>#DIV/0!</v>
      </c>
      <c r="AN64" s="867" t="e">
        <f t="shared" si="28"/>
        <v>#DIV/0!</v>
      </c>
      <c r="AO64" s="867">
        <f t="shared" si="29"/>
        <v>0</v>
      </c>
      <c r="AP64" s="867">
        <f t="shared" si="29"/>
        <v>0</v>
      </c>
      <c r="AQ64" s="867">
        <f t="shared" si="29"/>
        <v>0</v>
      </c>
      <c r="AR64" s="867" t="e">
        <f t="shared" si="15"/>
        <v>#DIV/0!</v>
      </c>
      <c r="AS64" s="867" t="e">
        <f t="shared" si="5"/>
        <v>#DIV/0!</v>
      </c>
      <c r="AT64" s="867" t="e">
        <f t="shared" si="5"/>
        <v>#DIV/0!</v>
      </c>
      <c r="AU64" s="867" t="e">
        <f t="shared" si="16"/>
        <v>#DIV/0!</v>
      </c>
      <c r="AV64" s="867" t="e">
        <f t="shared" si="16"/>
        <v>#DIV/0!</v>
      </c>
      <c r="AW64" s="867" t="e">
        <f t="shared" si="16"/>
        <v>#DIV/0!</v>
      </c>
      <c r="AX64" s="1053">
        <f>138+2</f>
        <v>140</v>
      </c>
      <c r="AY64" s="1053">
        <v>99</v>
      </c>
      <c r="AZ64" s="1053">
        <f t="shared" si="644"/>
        <v>239</v>
      </c>
      <c r="BA64" s="1053">
        <f>60+3</f>
        <v>63</v>
      </c>
      <c r="BB64" s="1053">
        <v>61</v>
      </c>
      <c r="BC64" s="1053">
        <f t="shared" si="645"/>
        <v>124</v>
      </c>
      <c r="BD64" s="1053">
        <v>0</v>
      </c>
      <c r="BE64" s="1053">
        <v>0</v>
      </c>
      <c r="BF64" s="1053">
        <f t="shared" si="646"/>
        <v>0</v>
      </c>
      <c r="BG64" s="1053">
        <f>0+2</f>
        <v>2</v>
      </c>
      <c r="BH64" s="1053">
        <v>49</v>
      </c>
      <c r="BI64" s="1053">
        <f t="shared" si="647"/>
        <v>51</v>
      </c>
      <c r="BJ64" s="1053">
        <f>0+2</f>
        <v>2</v>
      </c>
      <c r="BK64" s="1053">
        <v>9</v>
      </c>
      <c r="BL64" s="1053">
        <f t="shared" si="648"/>
        <v>11</v>
      </c>
      <c r="BM64" s="1053">
        <v>0</v>
      </c>
      <c r="BN64" s="1053">
        <v>0</v>
      </c>
      <c r="BO64" s="1053">
        <f t="shared" si="649"/>
        <v>0</v>
      </c>
      <c r="BP64" s="1053">
        <v>0</v>
      </c>
      <c r="BQ64" s="1053">
        <v>0</v>
      </c>
      <c r="BR64" s="1053">
        <f t="shared" si="650"/>
        <v>0</v>
      </c>
      <c r="BS64" s="1053">
        <v>0</v>
      </c>
      <c r="BT64" s="1053">
        <v>0</v>
      </c>
      <c r="BU64" s="1053">
        <f t="shared" si="651"/>
        <v>0</v>
      </c>
      <c r="BV64" s="1053">
        <v>0</v>
      </c>
      <c r="BW64" s="1053">
        <v>0</v>
      </c>
      <c r="BX64" s="1053">
        <f t="shared" si="652"/>
        <v>0</v>
      </c>
      <c r="BY64" s="1053">
        <f t="shared" ref="BY64:BZ69" si="678">SUM(BD64,BM64,BV64)</f>
        <v>0</v>
      </c>
      <c r="BZ64" s="1053">
        <f t="shared" si="678"/>
        <v>0</v>
      </c>
      <c r="CA64" s="1053">
        <f t="shared" si="653"/>
        <v>0</v>
      </c>
      <c r="CB64" s="867" t="e">
        <f t="shared" si="614"/>
        <v>#DIV/0!</v>
      </c>
      <c r="CC64" s="867" t="e">
        <f t="shared" si="614"/>
        <v>#DIV/0!</v>
      </c>
      <c r="CD64" s="867" t="e">
        <f t="shared" si="614"/>
        <v>#DIV/0!</v>
      </c>
      <c r="CE64" s="867">
        <f t="shared" si="654"/>
        <v>0</v>
      </c>
      <c r="CF64" s="867">
        <f t="shared" si="654"/>
        <v>0</v>
      </c>
      <c r="CG64" s="867">
        <f t="shared" si="654"/>
        <v>0</v>
      </c>
      <c r="CH64" s="867" t="e">
        <f t="shared" si="33"/>
        <v>#DIV/0!</v>
      </c>
      <c r="CI64" s="867" t="e">
        <f t="shared" si="33"/>
        <v>#DIV/0!</v>
      </c>
      <c r="CJ64" s="867" t="e">
        <f t="shared" si="33"/>
        <v>#DIV/0!</v>
      </c>
      <c r="CK64" s="867">
        <f t="shared" si="34"/>
        <v>0</v>
      </c>
      <c r="CL64" s="867">
        <f t="shared" si="34"/>
        <v>0</v>
      </c>
      <c r="CM64" s="867">
        <f t="shared" si="34"/>
        <v>0</v>
      </c>
      <c r="CN64" s="867" t="e">
        <f t="shared" si="18"/>
        <v>#DIV/0!</v>
      </c>
      <c r="CO64" s="867" t="e">
        <f t="shared" si="12"/>
        <v>#DIV/0!</v>
      </c>
      <c r="CP64" s="867" t="e">
        <f t="shared" si="12"/>
        <v>#DIV/0!</v>
      </c>
      <c r="CQ64" s="867" t="e">
        <f t="shared" si="19"/>
        <v>#DIV/0!</v>
      </c>
      <c r="CR64" s="867" t="e">
        <f t="shared" si="13"/>
        <v>#DIV/0!</v>
      </c>
      <c r="CS64" s="867" t="e">
        <f t="shared" si="13"/>
        <v>#DIV/0!</v>
      </c>
      <c r="CT64" s="328"/>
      <c r="CU64" s="87"/>
      <c r="CV64" s="329"/>
      <c r="CW64" s="330"/>
      <c r="CX64" s="87"/>
      <c r="CY64" s="329"/>
      <c r="CZ64" s="331"/>
      <c r="DA64" s="87"/>
      <c r="DB64" s="329"/>
      <c r="DC64" s="330"/>
      <c r="DD64" s="88"/>
      <c r="DE64" s="332"/>
      <c r="DF64" s="372"/>
      <c r="DG64" s="89"/>
      <c r="DH64" s="334"/>
      <c r="DI64" s="333"/>
      <c r="DJ64" s="661"/>
      <c r="DK64" s="373"/>
      <c r="DL64" s="335"/>
      <c r="DM64" s="336"/>
      <c r="DN64" s="337"/>
      <c r="DO64" s="335"/>
      <c r="DP64" s="336"/>
      <c r="DQ64" s="337"/>
      <c r="DR64" s="335"/>
      <c r="DS64" s="336"/>
      <c r="DT64" s="337"/>
      <c r="DU64" s="335"/>
      <c r="DV64" s="336"/>
      <c r="DW64" s="337"/>
      <c r="DX64" s="338"/>
      <c r="DY64" s="339"/>
      <c r="DZ64" s="340"/>
      <c r="EA64" s="341"/>
      <c r="EB64" s="339"/>
      <c r="EC64" s="342"/>
      <c r="ED64" s="371"/>
      <c r="EE64" s="346"/>
      <c r="EF64" s="346"/>
      <c r="EG64" s="346"/>
      <c r="EH64" s="346"/>
      <c r="EI64" s="346"/>
      <c r="EJ64" s="346"/>
      <c r="EK64" s="346"/>
      <c r="EL64" s="346"/>
      <c r="EM64" s="346"/>
      <c r="EN64" s="346"/>
      <c r="EO64" s="346"/>
      <c r="EP64" s="349"/>
      <c r="EQ64" s="349"/>
      <c r="ER64" s="349"/>
      <c r="ES64" s="349"/>
      <c r="ET64" s="349"/>
      <c r="EU64" s="349"/>
      <c r="EV64" s="346"/>
      <c r="EW64" s="346"/>
      <c r="EX64" s="346"/>
      <c r="EY64" s="346"/>
      <c r="EZ64" s="346"/>
      <c r="FA64" s="346"/>
      <c r="FB64" s="346"/>
      <c r="FC64" s="346"/>
      <c r="FD64" s="346"/>
      <c r="FE64" s="346"/>
      <c r="FF64" s="346"/>
      <c r="FG64" s="346"/>
      <c r="FH64" s="349"/>
      <c r="FI64" s="349"/>
      <c r="FJ64" s="349"/>
      <c r="FK64" s="345"/>
      <c r="FL64" s="345"/>
      <c r="FM64" s="345"/>
      <c r="FN64" s="345"/>
      <c r="FO64" s="345"/>
      <c r="FP64" s="345"/>
      <c r="FQ64" s="345"/>
      <c r="FR64" s="345"/>
      <c r="FS64" s="345"/>
      <c r="FT64" s="345"/>
      <c r="FU64" s="345"/>
      <c r="FV64" s="345"/>
      <c r="FW64" s="348"/>
      <c r="FX64" s="348"/>
      <c r="FY64" s="348"/>
      <c r="FZ64" s="346"/>
      <c r="GA64" s="346"/>
      <c r="GB64" s="346"/>
      <c r="GC64" s="346"/>
      <c r="GD64" s="346"/>
      <c r="GE64" s="346"/>
      <c r="GF64" s="346"/>
      <c r="GG64" s="346"/>
      <c r="GH64" s="346"/>
      <c r="GI64" s="346"/>
      <c r="GJ64" s="346"/>
      <c r="GK64" s="346"/>
      <c r="GL64" s="349"/>
      <c r="GM64" s="349"/>
      <c r="GN64" s="349"/>
      <c r="GO64" s="346"/>
      <c r="GP64" s="351"/>
      <c r="GQ64" s="351"/>
      <c r="GR64" s="351"/>
      <c r="GS64" s="351"/>
      <c r="GT64" s="351"/>
      <c r="GU64" s="351"/>
      <c r="GV64" s="351"/>
      <c r="GW64" s="351"/>
      <c r="GX64" s="351"/>
      <c r="GY64" s="351"/>
      <c r="GZ64" s="351"/>
      <c r="HA64" s="352"/>
      <c r="HB64" s="352"/>
      <c r="HC64" s="352"/>
    </row>
    <row r="65" spans="1:211" s="66" customFormat="1" ht="9.9499999999999993" hidden="1" customHeight="1" x14ac:dyDescent="0.2">
      <c r="A65" s="853" t="s">
        <v>357</v>
      </c>
      <c r="B65" s="1052">
        <v>0</v>
      </c>
      <c r="C65" s="1052">
        <v>140</v>
      </c>
      <c r="D65" s="1052">
        <f t="shared" si="633"/>
        <v>140</v>
      </c>
      <c r="E65" s="1052">
        <v>0</v>
      </c>
      <c r="F65" s="1052">
        <v>63</v>
      </c>
      <c r="G65" s="1052">
        <f t="shared" si="634"/>
        <v>63</v>
      </c>
      <c r="H65" s="1052">
        <v>0</v>
      </c>
      <c r="I65" s="1052">
        <v>0</v>
      </c>
      <c r="J65" s="1052">
        <f t="shared" si="635"/>
        <v>0</v>
      </c>
      <c r="K65" s="1052">
        <v>0</v>
      </c>
      <c r="L65" s="1052">
        <v>43</v>
      </c>
      <c r="M65" s="1052">
        <f t="shared" si="636"/>
        <v>43</v>
      </c>
      <c r="N65" s="1052">
        <v>0</v>
      </c>
      <c r="O65" s="1052">
        <v>9</v>
      </c>
      <c r="P65" s="1052">
        <f t="shared" si="637"/>
        <v>9</v>
      </c>
      <c r="Q65" s="1052">
        <v>0</v>
      </c>
      <c r="R65" s="1052">
        <v>0</v>
      </c>
      <c r="S65" s="1052">
        <f t="shared" si="638"/>
        <v>0</v>
      </c>
      <c r="T65" s="1053">
        <v>0</v>
      </c>
      <c r="U65" s="1053">
        <v>0</v>
      </c>
      <c r="V65" s="1053">
        <f t="shared" si="639"/>
        <v>0</v>
      </c>
      <c r="W65" s="1053">
        <v>0</v>
      </c>
      <c r="X65" s="1053">
        <v>0</v>
      </c>
      <c r="Y65" s="1053">
        <f t="shared" si="640"/>
        <v>0</v>
      </c>
      <c r="Z65" s="1053">
        <v>0</v>
      </c>
      <c r="AA65" s="1053">
        <v>0</v>
      </c>
      <c r="AB65" s="1053">
        <f t="shared" si="641"/>
        <v>0</v>
      </c>
      <c r="AC65" s="1053">
        <f t="shared" si="677"/>
        <v>0</v>
      </c>
      <c r="AD65" s="1053">
        <f t="shared" si="677"/>
        <v>0</v>
      </c>
      <c r="AE65" s="1053">
        <f t="shared" si="642"/>
        <v>0</v>
      </c>
      <c r="AF65" s="867" t="e">
        <f t="shared" si="612"/>
        <v>#DIV/0!</v>
      </c>
      <c r="AG65" s="867" t="e">
        <f t="shared" si="612"/>
        <v>#DIV/0!</v>
      </c>
      <c r="AH65" s="867" t="e">
        <f t="shared" si="612"/>
        <v>#DIV/0!</v>
      </c>
      <c r="AI65" s="867" t="e">
        <f t="shared" si="643"/>
        <v>#DIV/0!</v>
      </c>
      <c r="AJ65" s="867">
        <f t="shared" si="643"/>
        <v>0</v>
      </c>
      <c r="AK65" s="867">
        <f t="shared" si="643"/>
        <v>0</v>
      </c>
      <c r="AL65" s="867" t="e">
        <f t="shared" si="28"/>
        <v>#DIV/0!</v>
      </c>
      <c r="AM65" s="867" t="e">
        <f t="shared" si="28"/>
        <v>#DIV/0!</v>
      </c>
      <c r="AN65" s="867" t="e">
        <f t="shared" si="28"/>
        <v>#DIV/0!</v>
      </c>
      <c r="AO65" s="867" t="e">
        <f t="shared" si="29"/>
        <v>#DIV/0!</v>
      </c>
      <c r="AP65" s="867">
        <f t="shared" si="29"/>
        <v>0</v>
      </c>
      <c r="AQ65" s="867">
        <f t="shared" si="29"/>
        <v>0</v>
      </c>
      <c r="AR65" s="867" t="e">
        <f t="shared" si="15"/>
        <v>#DIV/0!</v>
      </c>
      <c r="AS65" s="867" t="e">
        <f t="shared" si="5"/>
        <v>#DIV/0!</v>
      </c>
      <c r="AT65" s="867" t="e">
        <f t="shared" si="5"/>
        <v>#DIV/0!</v>
      </c>
      <c r="AU65" s="867" t="e">
        <f t="shared" si="16"/>
        <v>#DIV/0!</v>
      </c>
      <c r="AV65" s="867" t="e">
        <f t="shared" si="16"/>
        <v>#DIV/0!</v>
      </c>
      <c r="AW65" s="867" t="e">
        <f t="shared" si="16"/>
        <v>#DIV/0!</v>
      </c>
      <c r="AX65" s="1053">
        <v>0</v>
      </c>
      <c r="AY65" s="1053">
        <v>0</v>
      </c>
      <c r="AZ65" s="1053">
        <f t="shared" si="644"/>
        <v>0</v>
      </c>
      <c r="BA65" s="1053">
        <v>0</v>
      </c>
      <c r="BB65" s="1053">
        <v>0</v>
      </c>
      <c r="BC65" s="1053">
        <f t="shared" si="645"/>
        <v>0</v>
      </c>
      <c r="BD65" s="1053">
        <v>0</v>
      </c>
      <c r="BE65" s="1053">
        <v>0</v>
      </c>
      <c r="BF65" s="1053">
        <f t="shared" si="646"/>
        <v>0</v>
      </c>
      <c r="BG65" s="1053">
        <v>0</v>
      </c>
      <c r="BH65" s="1053">
        <v>0</v>
      </c>
      <c r="BI65" s="1053">
        <f t="shared" si="647"/>
        <v>0</v>
      </c>
      <c r="BJ65" s="1053">
        <v>0</v>
      </c>
      <c r="BK65" s="1053">
        <v>0</v>
      </c>
      <c r="BL65" s="1053">
        <f t="shared" si="648"/>
        <v>0</v>
      </c>
      <c r="BM65" s="1053">
        <v>0</v>
      </c>
      <c r="BN65" s="1053">
        <v>0</v>
      </c>
      <c r="BO65" s="1053">
        <f t="shared" si="649"/>
        <v>0</v>
      </c>
      <c r="BP65" s="1053">
        <v>0</v>
      </c>
      <c r="BQ65" s="1053">
        <v>0</v>
      </c>
      <c r="BR65" s="1053">
        <f t="shared" si="650"/>
        <v>0</v>
      </c>
      <c r="BS65" s="1053">
        <v>0</v>
      </c>
      <c r="BT65" s="1053">
        <v>0</v>
      </c>
      <c r="BU65" s="1053">
        <f t="shared" si="651"/>
        <v>0</v>
      </c>
      <c r="BV65" s="1053">
        <v>0</v>
      </c>
      <c r="BW65" s="1053">
        <v>0</v>
      </c>
      <c r="BX65" s="1053">
        <f t="shared" si="652"/>
        <v>0</v>
      </c>
      <c r="BY65" s="1053">
        <f t="shared" si="678"/>
        <v>0</v>
      </c>
      <c r="BZ65" s="1053">
        <f t="shared" si="678"/>
        <v>0</v>
      </c>
      <c r="CA65" s="1053">
        <f t="shared" si="653"/>
        <v>0</v>
      </c>
      <c r="CB65" s="867" t="e">
        <f t="shared" si="614"/>
        <v>#DIV/0!</v>
      </c>
      <c r="CC65" s="867" t="e">
        <f t="shared" si="614"/>
        <v>#DIV/0!</v>
      </c>
      <c r="CD65" s="867" t="e">
        <f t="shared" si="614"/>
        <v>#DIV/0!</v>
      </c>
      <c r="CE65" s="867" t="e">
        <f t="shared" si="654"/>
        <v>#DIV/0!</v>
      </c>
      <c r="CF65" s="867" t="e">
        <f t="shared" si="654"/>
        <v>#DIV/0!</v>
      </c>
      <c r="CG65" s="867" t="e">
        <f t="shared" si="654"/>
        <v>#DIV/0!</v>
      </c>
      <c r="CH65" s="867" t="e">
        <f t="shared" si="33"/>
        <v>#DIV/0!</v>
      </c>
      <c r="CI65" s="867" t="e">
        <f t="shared" si="33"/>
        <v>#DIV/0!</v>
      </c>
      <c r="CJ65" s="867" t="e">
        <f t="shared" si="33"/>
        <v>#DIV/0!</v>
      </c>
      <c r="CK65" s="867" t="e">
        <f t="shared" si="34"/>
        <v>#DIV/0!</v>
      </c>
      <c r="CL65" s="867" t="e">
        <f t="shared" si="34"/>
        <v>#DIV/0!</v>
      </c>
      <c r="CM65" s="867" t="e">
        <f t="shared" si="34"/>
        <v>#DIV/0!</v>
      </c>
      <c r="CN65" s="867" t="e">
        <f t="shared" si="18"/>
        <v>#DIV/0!</v>
      </c>
      <c r="CO65" s="867" t="e">
        <f t="shared" si="12"/>
        <v>#DIV/0!</v>
      </c>
      <c r="CP65" s="867" t="e">
        <f t="shared" si="12"/>
        <v>#DIV/0!</v>
      </c>
      <c r="CQ65" s="867" t="e">
        <f t="shared" si="19"/>
        <v>#DIV/0!</v>
      </c>
      <c r="CR65" s="867" t="e">
        <f t="shared" si="13"/>
        <v>#DIV/0!</v>
      </c>
      <c r="CS65" s="867" t="e">
        <f t="shared" si="13"/>
        <v>#DIV/0!</v>
      </c>
      <c r="CT65" s="328"/>
      <c r="CU65" s="87"/>
      <c r="CV65" s="329"/>
      <c r="CW65" s="330"/>
      <c r="CX65" s="87"/>
      <c r="CY65" s="329"/>
      <c r="CZ65" s="331"/>
      <c r="DA65" s="87"/>
      <c r="DB65" s="329"/>
      <c r="DC65" s="330"/>
      <c r="DD65" s="88"/>
      <c r="DE65" s="332"/>
      <c r="DF65" s="372"/>
      <c r="DG65" s="89"/>
      <c r="DH65" s="334"/>
      <c r="DI65" s="333"/>
      <c r="DJ65" s="661"/>
      <c r="DK65" s="373"/>
      <c r="DL65" s="335"/>
      <c r="DM65" s="336"/>
      <c r="DN65" s="337"/>
      <c r="DO65" s="335"/>
      <c r="DP65" s="336"/>
      <c r="DQ65" s="337"/>
      <c r="DR65" s="335"/>
      <c r="DS65" s="336"/>
      <c r="DT65" s="337"/>
      <c r="DU65" s="335"/>
      <c r="DV65" s="336"/>
      <c r="DW65" s="337"/>
      <c r="DX65" s="338"/>
      <c r="DY65" s="339"/>
      <c r="DZ65" s="340"/>
      <c r="EA65" s="341"/>
      <c r="EB65" s="339"/>
      <c r="EC65" s="342"/>
      <c r="ED65" s="371"/>
      <c r="EE65" s="346"/>
      <c r="EF65" s="346"/>
      <c r="EG65" s="346"/>
      <c r="EH65" s="346"/>
      <c r="EI65" s="346"/>
      <c r="EJ65" s="346"/>
      <c r="EK65" s="346"/>
      <c r="EL65" s="346"/>
      <c r="EM65" s="346"/>
      <c r="EN65" s="346"/>
      <c r="EO65" s="346"/>
      <c r="EP65" s="349"/>
      <c r="EQ65" s="349"/>
      <c r="ER65" s="349"/>
      <c r="ES65" s="349"/>
      <c r="ET65" s="349"/>
      <c r="EU65" s="349"/>
      <c r="EV65" s="346"/>
      <c r="EW65" s="346"/>
      <c r="EX65" s="346"/>
      <c r="EY65" s="346"/>
      <c r="EZ65" s="346"/>
      <c r="FA65" s="346"/>
      <c r="FB65" s="346"/>
      <c r="FC65" s="346"/>
      <c r="FD65" s="346"/>
      <c r="FE65" s="346"/>
      <c r="FF65" s="346"/>
      <c r="FG65" s="346"/>
      <c r="FH65" s="349"/>
      <c r="FI65" s="349"/>
      <c r="FJ65" s="349"/>
      <c r="FK65" s="345"/>
      <c r="FL65" s="345"/>
      <c r="FM65" s="345"/>
      <c r="FN65" s="345"/>
      <c r="FO65" s="345"/>
      <c r="FP65" s="345"/>
      <c r="FQ65" s="345"/>
      <c r="FR65" s="345"/>
      <c r="FS65" s="345"/>
      <c r="FT65" s="345"/>
      <c r="FU65" s="345"/>
      <c r="FV65" s="345"/>
      <c r="FW65" s="348"/>
      <c r="FX65" s="348"/>
      <c r="FY65" s="348"/>
      <c r="FZ65" s="346"/>
      <c r="GA65" s="346"/>
      <c r="GB65" s="346"/>
      <c r="GC65" s="346"/>
      <c r="GD65" s="346"/>
      <c r="GE65" s="346"/>
      <c r="GF65" s="346"/>
      <c r="GG65" s="346"/>
      <c r="GH65" s="346"/>
      <c r="GI65" s="346"/>
      <c r="GJ65" s="346"/>
      <c r="GK65" s="346"/>
      <c r="GL65" s="349"/>
      <c r="GM65" s="349"/>
      <c r="GN65" s="349"/>
      <c r="GO65" s="346"/>
      <c r="GP65" s="351"/>
      <c r="GQ65" s="351"/>
      <c r="GR65" s="351"/>
      <c r="GS65" s="351"/>
      <c r="GT65" s="351"/>
      <c r="GU65" s="351"/>
      <c r="GV65" s="351"/>
      <c r="GW65" s="351"/>
      <c r="GX65" s="351"/>
      <c r="GY65" s="351"/>
      <c r="GZ65" s="351"/>
      <c r="HA65" s="352"/>
      <c r="HB65" s="352"/>
      <c r="HC65" s="352"/>
    </row>
    <row r="66" spans="1:211" s="66" customFormat="1" ht="9.9499999999999993" hidden="1" customHeight="1" x14ac:dyDescent="0.2">
      <c r="A66" s="853" t="s">
        <v>358</v>
      </c>
      <c r="B66" s="1052">
        <v>0</v>
      </c>
      <c r="C66" s="1052">
        <v>123</v>
      </c>
      <c r="D66" s="1052">
        <f t="shared" si="633"/>
        <v>123</v>
      </c>
      <c r="E66" s="1052">
        <v>0</v>
      </c>
      <c r="F66" s="1052">
        <v>61</v>
      </c>
      <c r="G66" s="1052">
        <f t="shared" si="634"/>
        <v>61</v>
      </c>
      <c r="H66" s="1052">
        <v>0</v>
      </c>
      <c r="I66" s="1052">
        <v>0</v>
      </c>
      <c r="J66" s="1052">
        <f t="shared" si="635"/>
        <v>0</v>
      </c>
      <c r="K66" s="1052">
        <v>0</v>
      </c>
      <c r="L66" s="1052">
        <v>49</v>
      </c>
      <c r="M66" s="1052">
        <f t="shared" si="636"/>
        <v>49</v>
      </c>
      <c r="N66" s="1052">
        <v>0</v>
      </c>
      <c r="O66" s="1052">
        <v>13</v>
      </c>
      <c r="P66" s="1052">
        <f t="shared" si="637"/>
        <v>13</v>
      </c>
      <c r="Q66" s="1052">
        <v>0</v>
      </c>
      <c r="R66" s="1052">
        <v>0</v>
      </c>
      <c r="S66" s="1052">
        <f t="shared" si="638"/>
        <v>0</v>
      </c>
      <c r="T66" s="1053">
        <v>0</v>
      </c>
      <c r="U66" s="1053">
        <v>0</v>
      </c>
      <c r="V66" s="1053">
        <f t="shared" si="639"/>
        <v>0</v>
      </c>
      <c r="W66" s="1053">
        <v>0</v>
      </c>
      <c r="X66" s="1053">
        <v>0</v>
      </c>
      <c r="Y66" s="1053">
        <f t="shared" si="640"/>
        <v>0</v>
      </c>
      <c r="Z66" s="1053">
        <v>0</v>
      </c>
      <c r="AA66" s="1053">
        <v>0</v>
      </c>
      <c r="AB66" s="1053">
        <f t="shared" si="641"/>
        <v>0</v>
      </c>
      <c r="AC66" s="1053">
        <f t="shared" si="677"/>
        <v>0</v>
      </c>
      <c r="AD66" s="1053">
        <f t="shared" si="677"/>
        <v>0</v>
      </c>
      <c r="AE66" s="1053">
        <f t="shared" si="642"/>
        <v>0</v>
      </c>
      <c r="AF66" s="867" t="e">
        <f t="shared" si="612"/>
        <v>#DIV/0!</v>
      </c>
      <c r="AG66" s="867" t="e">
        <f t="shared" si="612"/>
        <v>#DIV/0!</v>
      </c>
      <c r="AH66" s="867" t="e">
        <f t="shared" si="612"/>
        <v>#DIV/0!</v>
      </c>
      <c r="AI66" s="867" t="e">
        <f t="shared" si="643"/>
        <v>#DIV/0!</v>
      </c>
      <c r="AJ66" s="867">
        <f t="shared" si="643"/>
        <v>0</v>
      </c>
      <c r="AK66" s="867">
        <f t="shared" si="643"/>
        <v>0</v>
      </c>
      <c r="AL66" s="867" t="e">
        <f t="shared" si="28"/>
        <v>#DIV/0!</v>
      </c>
      <c r="AM66" s="867" t="e">
        <f t="shared" si="28"/>
        <v>#DIV/0!</v>
      </c>
      <c r="AN66" s="867" t="e">
        <f t="shared" si="28"/>
        <v>#DIV/0!</v>
      </c>
      <c r="AO66" s="867" t="e">
        <f t="shared" si="29"/>
        <v>#DIV/0!</v>
      </c>
      <c r="AP66" s="867">
        <f t="shared" si="29"/>
        <v>0</v>
      </c>
      <c r="AQ66" s="867">
        <f t="shared" si="29"/>
        <v>0</v>
      </c>
      <c r="AR66" s="867" t="e">
        <f t="shared" si="15"/>
        <v>#DIV/0!</v>
      </c>
      <c r="AS66" s="867" t="e">
        <f t="shared" si="5"/>
        <v>#DIV/0!</v>
      </c>
      <c r="AT66" s="867" t="e">
        <f t="shared" si="5"/>
        <v>#DIV/0!</v>
      </c>
      <c r="AU66" s="867" t="e">
        <f t="shared" si="16"/>
        <v>#DIV/0!</v>
      </c>
      <c r="AV66" s="867" t="e">
        <f t="shared" si="16"/>
        <v>#DIV/0!</v>
      </c>
      <c r="AW66" s="867" t="e">
        <f t="shared" si="16"/>
        <v>#DIV/0!</v>
      </c>
      <c r="AX66" s="1053">
        <v>0</v>
      </c>
      <c r="AY66" s="1053">
        <v>0</v>
      </c>
      <c r="AZ66" s="1053">
        <f t="shared" si="644"/>
        <v>0</v>
      </c>
      <c r="BA66" s="1053">
        <v>0</v>
      </c>
      <c r="BB66" s="1053">
        <v>0</v>
      </c>
      <c r="BC66" s="1053">
        <f t="shared" si="645"/>
        <v>0</v>
      </c>
      <c r="BD66" s="1053">
        <v>0</v>
      </c>
      <c r="BE66" s="1053">
        <v>0</v>
      </c>
      <c r="BF66" s="1053">
        <f t="shared" si="646"/>
        <v>0</v>
      </c>
      <c r="BG66" s="1053">
        <v>0</v>
      </c>
      <c r="BH66" s="1053">
        <v>0</v>
      </c>
      <c r="BI66" s="1053">
        <f t="shared" si="647"/>
        <v>0</v>
      </c>
      <c r="BJ66" s="1053">
        <v>0</v>
      </c>
      <c r="BK66" s="1053">
        <v>0</v>
      </c>
      <c r="BL66" s="1053">
        <f t="shared" si="648"/>
        <v>0</v>
      </c>
      <c r="BM66" s="1053">
        <v>0</v>
      </c>
      <c r="BN66" s="1053">
        <v>0</v>
      </c>
      <c r="BO66" s="1053">
        <f t="shared" si="649"/>
        <v>0</v>
      </c>
      <c r="BP66" s="1053">
        <v>0</v>
      </c>
      <c r="BQ66" s="1053">
        <v>0</v>
      </c>
      <c r="BR66" s="1053">
        <f t="shared" si="650"/>
        <v>0</v>
      </c>
      <c r="BS66" s="1053">
        <v>0</v>
      </c>
      <c r="BT66" s="1053">
        <v>0</v>
      </c>
      <c r="BU66" s="1053">
        <f t="shared" si="651"/>
        <v>0</v>
      </c>
      <c r="BV66" s="1053">
        <v>0</v>
      </c>
      <c r="BW66" s="1053">
        <v>0</v>
      </c>
      <c r="BX66" s="1053">
        <f t="shared" si="652"/>
        <v>0</v>
      </c>
      <c r="BY66" s="1053">
        <f t="shared" si="678"/>
        <v>0</v>
      </c>
      <c r="BZ66" s="1053">
        <f t="shared" si="678"/>
        <v>0</v>
      </c>
      <c r="CA66" s="1053">
        <f t="shared" si="653"/>
        <v>0</v>
      </c>
      <c r="CB66" s="867" t="e">
        <f t="shared" si="614"/>
        <v>#DIV/0!</v>
      </c>
      <c r="CC66" s="867" t="e">
        <f t="shared" si="614"/>
        <v>#DIV/0!</v>
      </c>
      <c r="CD66" s="867" t="e">
        <f t="shared" si="614"/>
        <v>#DIV/0!</v>
      </c>
      <c r="CE66" s="867" t="e">
        <f t="shared" si="654"/>
        <v>#DIV/0!</v>
      </c>
      <c r="CF66" s="867" t="e">
        <f t="shared" si="654"/>
        <v>#DIV/0!</v>
      </c>
      <c r="CG66" s="867" t="e">
        <f t="shared" si="654"/>
        <v>#DIV/0!</v>
      </c>
      <c r="CH66" s="867" t="e">
        <f t="shared" si="33"/>
        <v>#DIV/0!</v>
      </c>
      <c r="CI66" s="867" t="e">
        <f t="shared" si="33"/>
        <v>#DIV/0!</v>
      </c>
      <c r="CJ66" s="867" t="e">
        <f t="shared" si="33"/>
        <v>#DIV/0!</v>
      </c>
      <c r="CK66" s="867" t="e">
        <f t="shared" si="34"/>
        <v>#DIV/0!</v>
      </c>
      <c r="CL66" s="867" t="e">
        <f t="shared" si="34"/>
        <v>#DIV/0!</v>
      </c>
      <c r="CM66" s="867" t="e">
        <f t="shared" si="34"/>
        <v>#DIV/0!</v>
      </c>
      <c r="CN66" s="867" t="e">
        <f t="shared" si="18"/>
        <v>#DIV/0!</v>
      </c>
      <c r="CO66" s="867" t="e">
        <f t="shared" si="12"/>
        <v>#DIV/0!</v>
      </c>
      <c r="CP66" s="867" t="e">
        <f t="shared" si="12"/>
        <v>#DIV/0!</v>
      </c>
      <c r="CQ66" s="867" t="e">
        <f t="shared" si="19"/>
        <v>#DIV/0!</v>
      </c>
      <c r="CR66" s="867" t="e">
        <f t="shared" si="13"/>
        <v>#DIV/0!</v>
      </c>
      <c r="CS66" s="867" t="e">
        <f t="shared" si="13"/>
        <v>#DIV/0!</v>
      </c>
      <c r="CT66" s="328"/>
      <c r="CU66" s="87"/>
      <c r="CV66" s="329"/>
      <c r="CW66" s="330"/>
      <c r="CX66" s="87"/>
      <c r="CY66" s="329"/>
      <c r="CZ66" s="331"/>
      <c r="DA66" s="87"/>
      <c r="DB66" s="329"/>
      <c r="DC66" s="330"/>
      <c r="DD66" s="88"/>
      <c r="DE66" s="332"/>
      <c r="DF66" s="372"/>
      <c r="DG66" s="89"/>
      <c r="DH66" s="334"/>
      <c r="DI66" s="333"/>
      <c r="DJ66" s="661"/>
      <c r="DK66" s="373"/>
      <c r="DL66" s="335"/>
      <c r="DM66" s="336"/>
      <c r="DN66" s="337"/>
      <c r="DO66" s="335"/>
      <c r="DP66" s="336"/>
      <c r="DQ66" s="337"/>
      <c r="DR66" s="335"/>
      <c r="DS66" s="336"/>
      <c r="DT66" s="337"/>
      <c r="DU66" s="335"/>
      <c r="DV66" s="336"/>
      <c r="DW66" s="337"/>
      <c r="DX66" s="338"/>
      <c r="DY66" s="339"/>
      <c r="DZ66" s="340"/>
      <c r="EA66" s="341"/>
      <c r="EB66" s="339"/>
      <c r="EC66" s="342"/>
      <c r="ED66" s="371"/>
      <c r="EE66" s="346"/>
      <c r="EF66" s="346"/>
      <c r="EG66" s="346"/>
      <c r="EH66" s="346"/>
      <c r="EI66" s="346"/>
      <c r="EJ66" s="346"/>
      <c r="EK66" s="346"/>
      <c r="EL66" s="346"/>
      <c r="EM66" s="346"/>
      <c r="EN66" s="346"/>
      <c r="EO66" s="346"/>
      <c r="EP66" s="349"/>
      <c r="EQ66" s="349"/>
      <c r="ER66" s="349"/>
      <c r="ES66" s="349"/>
      <c r="ET66" s="349"/>
      <c r="EU66" s="349"/>
      <c r="EV66" s="346"/>
      <c r="EW66" s="346"/>
      <c r="EX66" s="346"/>
      <c r="EY66" s="346"/>
      <c r="EZ66" s="346"/>
      <c r="FA66" s="346"/>
      <c r="FB66" s="346"/>
      <c r="FC66" s="346"/>
      <c r="FD66" s="346"/>
      <c r="FE66" s="346"/>
      <c r="FF66" s="346"/>
      <c r="FG66" s="346"/>
      <c r="FH66" s="349"/>
      <c r="FI66" s="349"/>
      <c r="FJ66" s="349"/>
      <c r="FK66" s="345"/>
      <c r="FL66" s="345"/>
      <c r="FM66" s="345"/>
      <c r="FN66" s="345"/>
      <c r="FO66" s="345"/>
      <c r="FP66" s="345"/>
      <c r="FQ66" s="345"/>
      <c r="FR66" s="345"/>
      <c r="FS66" s="345"/>
      <c r="FT66" s="345"/>
      <c r="FU66" s="345"/>
      <c r="FV66" s="345"/>
      <c r="FW66" s="348"/>
      <c r="FX66" s="348"/>
      <c r="FY66" s="348"/>
      <c r="FZ66" s="346"/>
      <c r="GA66" s="346"/>
      <c r="GB66" s="346"/>
      <c r="GC66" s="346"/>
      <c r="GD66" s="346"/>
      <c r="GE66" s="346"/>
      <c r="GF66" s="346"/>
      <c r="GG66" s="346"/>
      <c r="GH66" s="346"/>
      <c r="GI66" s="346"/>
      <c r="GJ66" s="346"/>
      <c r="GK66" s="346"/>
      <c r="GL66" s="349"/>
      <c r="GM66" s="349"/>
      <c r="GN66" s="349"/>
      <c r="GO66" s="346"/>
      <c r="GP66" s="351"/>
      <c r="GQ66" s="351"/>
      <c r="GR66" s="351"/>
      <c r="GS66" s="351"/>
      <c r="GT66" s="351"/>
      <c r="GU66" s="351"/>
      <c r="GV66" s="351"/>
      <c r="GW66" s="351"/>
      <c r="GX66" s="351"/>
      <c r="GY66" s="351"/>
      <c r="GZ66" s="351"/>
      <c r="HA66" s="352"/>
      <c r="HB66" s="352"/>
      <c r="HC66" s="352"/>
    </row>
    <row r="67" spans="1:211" s="66" customFormat="1" ht="9.9499999999999993" hidden="1" customHeight="1" x14ac:dyDescent="0.2">
      <c r="A67" s="853" t="s">
        <v>275</v>
      </c>
      <c r="B67" s="1052">
        <v>0</v>
      </c>
      <c r="C67" s="1052">
        <v>0</v>
      </c>
      <c r="D67" s="1052">
        <f t="shared" si="633"/>
        <v>0</v>
      </c>
      <c r="E67" s="1052">
        <v>0</v>
      </c>
      <c r="F67" s="1052">
        <v>0</v>
      </c>
      <c r="G67" s="1052">
        <f t="shared" si="634"/>
        <v>0</v>
      </c>
      <c r="H67" s="1052">
        <v>0</v>
      </c>
      <c r="I67" s="1052">
        <v>0</v>
      </c>
      <c r="J67" s="1052">
        <f t="shared" si="635"/>
        <v>0</v>
      </c>
      <c r="K67" s="1052">
        <v>0</v>
      </c>
      <c r="L67" s="1052">
        <v>0</v>
      </c>
      <c r="M67" s="1052">
        <f t="shared" si="636"/>
        <v>0</v>
      </c>
      <c r="N67" s="1052">
        <v>0</v>
      </c>
      <c r="O67" s="1052">
        <v>0</v>
      </c>
      <c r="P67" s="1052">
        <f t="shared" si="637"/>
        <v>0</v>
      </c>
      <c r="Q67" s="1052">
        <v>0</v>
      </c>
      <c r="R67" s="1052">
        <v>0</v>
      </c>
      <c r="S67" s="1052">
        <f t="shared" si="638"/>
        <v>0</v>
      </c>
      <c r="T67" s="1053">
        <v>0</v>
      </c>
      <c r="U67" s="1053">
        <v>0</v>
      </c>
      <c r="V67" s="1053">
        <f t="shared" si="639"/>
        <v>0</v>
      </c>
      <c r="W67" s="1053">
        <v>0</v>
      </c>
      <c r="X67" s="1053">
        <v>0</v>
      </c>
      <c r="Y67" s="1053">
        <f t="shared" si="640"/>
        <v>0</v>
      </c>
      <c r="Z67" s="1053">
        <v>0</v>
      </c>
      <c r="AA67" s="1053">
        <v>0</v>
      </c>
      <c r="AB67" s="1053">
        <f t="shared" si="641"/>
        <v>0</v>
      </c>
      <c r="AC67" s="1053">
        <f t="shared" si="677"/>
        <v>0</v>
      </c>
      <c r="AD67" s="1053">
        <f t="shared" si="677"/>
        <v>0</v>
      </c>
      <c r="AE67" s="1053">
        <f t="shared" si="642"/>
        <v>0</v>
      </c>
      <c r="AF67" s="867" t="e">
        <f t="shared" si="612"/>
        <v>#DIV/0!</v>
      </c>
      <c r="AG67" s="867" t="e">
        <f t="shared" si="612"/>
        <v>#DIV/0!</v>
      </c>
      <c r="AH67" s="867" t="e">
        <f t="shared" si="612"/>
        <v>#DIV/0!</v>
      </c>
      <c r="AI67" s="867" t="e">
        <f t="shared" si="643"/>
        <v>#DIV/0!</v>
      </c>
      <c r="AJ67" s="867" t="e">
        <f t="shared" si="643"/>
        <v>#DIV/0!</v>
      </c>
      <c r="AK67" s="867" t="e">
        <f t="shared" si="643"/>
        <v>#DIV/0!</v>
      </c>
      <c r="AL67" s="867" t="e">
        <f t="shared" si="28"/>
        <v>#DIV/0!</v>
      </c>
      <c r="AM67" s="867" t="e">
        <f t="shared" si="28"/>
        <v>#DIV/0!</v>
      </c>
      <c r="AN67" s="867" t="e">
        <f t="shared" si="28"/>
        <v>#DIV/0!</v>
      </c>
      <c r="AO67" s="867" t="e">
        <f t="shared" si="29"/>
        <v>#DIV/0!</v>
      </c>
      <c r="AP67" s="867" t="e">
        <f t="shared" si="29"/>
        <v>#DIV/0!</v>
      </c>
      <c r="AQ67" s="867" t="e">
        <f t="shared" si="29"/>
        <v>#DIV/0!</v>
      </c>
      <c r="AR67" s="867" t="e">
        <f t="shared" si="15"/>
        <v>#DIV/0!</v>
      </c>
      <c r="AS67" s="867" t="e">
        <f t="shared" si="5"/>
        <v>#DIV/0!</v>
      </c>
      <c r="AT67" s="867" t="e">
        <f t="shared" si="5"/>
        <v>#DIV/0!</v>
      </c>
      <c r="AU67" s="867" t="e">
        <f t="shared" si="16"/>
        <v>#DIV/0!</v>
      </c>
      <c r="AV67" s="867" t="e">
        <f t="shared" si="16"/>
        <v>#DIV/0!</v>
      </c>
      <c r="AW67" s="867" t="e">
        <f t="shared" si="16"/>
        <v>#DIV/0!</v>
      </c>
      <c r="AX67" s="1053">
        <v>0</v>
      </c>
      <c r="AY67" s="1053">
        <v>30</v>
      </c>
      <c r="AZ67" s="1053">
        <f t="shared" si="644"/>
        <v>30</v>
      </c>
      <c r="BA67" s="1053">
        <v>0</v>
      </c>
      <c r="BB67" s="1053">
        <v>45</v>
      </c>
      <c r="BC67" s="1053">
        <f t="shared" si="645"/>
        <v>45</v>
      </c>
      <c r="BD67" s="1053">
        <v>0</v>
      </c>
      <c r="BE67" s="1053">
        <v>0</v>
      </c>
      <c r="BF67" s="1053">
        <f t="shared" si="646"/>
        <v>0</v>
      </c>
      <c r="BG67" s="1053">
        <v>0</v>
      </c>
      <c r="BH67" s="1053">
        <v>29</v>
      </c>
      <c r="BI67" s="1053">
        <f t="shared" si="647"/>
        <v>29</v>
      </c>
      <c r="BJ67" s="1053">
        <v>0</v>
      </c>
      <c r="BK67" s="1053">
        <v>29</v>
      </c>
      <c r="BL67" s="1053">
        <f t="shared" si="648"/>
        <v>29</v>
      </c>
      <c r="BM67" s="1053">
        <v>0</v>
      </c>
      <c r="BN67" s="1053">
        <v>0</v>
      </c>
      <c r="BO67" s="1053">
        <f t="shared" si="649"/>
        <v>0</v>
      </c>
      <c r="BP67" s="1053">
        <v>0</v>
      </c>
      <c r="BQ67" s="1053">
        <v>0</v>
      </c>
      <c r="BR67" s="1053">
        <f t="shared" si="650"/>
        <v>0</v>
      </c>
      <c r="BS67" s="1053">
        <v>0</v>
      </c>
      <c r="BT67" s="1053">
        <v>0</v>
      </c>
      <c r="BU67" s="1053">
        <f t="shared" si="651"/>
        <v>0</v>
      </c>
      <c r="BV67" s="1053">
        <v>0</v>
      </c>
      <c r="BW67" s="1053">
        <v>0</v>
      </c>
      <c r="BX67" s="1053">
        <f t="shared" si="652"/>
        <v>0</v>
      </c>
      <c r="BY67" s="1053">
        <f t="shared" si="678"/>
        <v>0</v>
      </c>
      <c r="BZ67" s="1053">
        <f t="shared" si="678"/>
        <v>0</v>
      </c>
      <c r="CA67" s="1053">
        <f t="shared" si="653"/>
        <v>0</v>
      </c>
      <c r="CB67" s="867" t="e">
        <f t="shared" si="614"/>
        <v>#DIV/0!</v>
      </c>
      <c r="CC67" s="867" t="e">
        <f t="shared" si="614"/>
        <v>#DIV/0!</v>
      </c>
      <c r="CD67" s="867" t="e">
        <f t="shared" si="614"/>
        <v>#DIV/0!</v>
      </c>
      <c r="CE67" s="867" t="e">
        <f t="shared" si="654"/>
        <v>#DIV/0!</v>
      </c>
      <c r="CF67" s="867">
        <f t="shared" si="654"/>
        <v>0</v>
      </c>
      <c r="CG67" s="867">
        <f t="shared" si="654"/>
        <v>0</v>
      </c>
      <c r="CH67" s="867" t="e">
        <f t="shared" si="33"/>
        <v>#DIV/0!</v>
      </c>
      <c r="CI67" s="867" t="e">
        <f t="shared" si="33"/>
        <v>#DIV/0!</v>
      </c>
      <c r="CJ67" s="867" t="e">
        <f t="shared" si="33"/>
        <v>#DIV/0!</v>
      </c>
      <c r="CK67" s="867" t="e">
        <f t="shared" si="34"/>
        <v>#DIV/0!</v>
      </c>
      <c r="CL67" s="867">
        <f t="shared" si="34"/>
        <v>0</v>
      </c>
      <c r="CM67" s="867">
        <f t="shared" si="34"/>
        <v>0</v>
      </c>
      <c r="CN67" s="867" t="e">
        <f t="shared" si="18"/>
        <v>#DIV/0!</v>
      </c>
      <c r="CO67" s="867" t="e">
        <f t="shared" si="12"/>
        <v>#DIV/0!</v>
      </c>
      <c r="CP67" s="867" t="e">
        <f t="shared" si="12"/>
        <v>#DIV/0!</v>
      </c>
      <c r="CQ67" s="867" t="e">
        <f t="shared" si="19"/>
        <v>#DIV/0!</v>
      </c>
      <c r="CR67" s="867" t="e">
        <f t="shared" si="13"/>
        <v>#DIV/0!</v>
      </c>
      <c r="CS67" s="867" t="e">
        <f t="shared" si="13"/>
        <v>#DIV/0!</v>
      </c>
      <c r="CT67" s="328"/>
      <c r="CU67" s="87"/>
      <c r="CV67" s="329"/>
      <c r="CW67" s="330"/>
      <c r="CX67" s="87"/>
      <c r="CY67" s="329"/>
      <c r="CZ67" s="331"/>
      <c r="DA67" s="87"/>
      <c r="DB67" s="329"/>
      <c r="DC67" s="330"/>
      <c r="DD67" s="88"/>
      <c r="DE67" s="332"/>
      <c r="DF67" s="372"/>
      <c r="DG67" s="89"/>
      <c r="DH67" s="334"/>
      <c r="DI67" s="333"/>
      <c r="DJ67" s="661"/>
      <c r="DK67" s="373"/>
      <c r="DL67" s="335"/>
      <c r="DM67" s="336"/>
      <c r="DN67" s="337"/>
      <c r="DO67" s="335"/>
      <c r="DP67" s="336"/>
      <c r="DQ67" s="337"/>
      <c r="DR67" s="335"/>
      <c r="DS67" s="336"/>
      <c r="DT67" s="337"/>
      <c r="DU67" s="335"/>
      <c r="DV67" s="336"/>
      <c r="DW67" s="337"/>
      <c r="DX67" s="338"/>
      <c r="DY67" s="339"/>
      <c r="DZ67" s="340"/>
      <c r="EA67" s="341"/>
      <c r="EB67" s="339"/>
      <c r="EC67" s="342"/>
      <c r="ED67" s="371"/>
      <c r="EE67" s="346"/>
      <c r="EF67" s="346"/>
      <c r="EG67" s="346"/>
      <c r="EH67" s="346"/>
      <c r="EI67" s="346"/>
      <c r="EJ67" s="346"/>
      <c r="EK67" s="346"/>
      <c r="EL67" s="346"/>
      <c r="EM67" s="346"/>
      <c r="EN67" s="346"/>
      <c r="EO67" s="346"/>
      <c r="EP67" s="349"/>
      <c r="EQ67" s="349"/>
      <c r="ER67" s="349"/>
      <c r="ES67" s="349"/>
      <c r="ET67" s="349"/>
      <c r="EU67" s="349"/>
      <c r="EV67" s="346"/>
      <c r="EW67" s="346"/>
      <c r="EX67" s="346"/>
      <c r="EY67" s="346"/>
      <c r="EZ67" s="346"/>
      <c r="FA67" s="346"/>
      <c r="FB67" s="346"/>
      <c r="FC67" s="346"/>
      <c r="FD67" s="346"/>
      <c r="FE67" s="346"/>
      <c r="FF67" s="346"/>
      <c r="FG67" s="346"/>
      <c r="FH67" s="349"/>
      <c r="FI67" s="349"/>
      <c r="FJ67" s="349"/>
      <c r="FK67" s="345"/>
      <c r="FL67" s="345"/>
      <c r="FM67" s="345"/>
      <c r="FN67" s="345"/>
      <c r="FO67" s="345"/>
      <c r="FP67" s="345"/>
      <c r="FQ67" s="345"/>
      <c r="FR67" s="345"/>
      <c r="FS67" s="345"/>
      <c r="FT67" s="345"/>
      <c r="FU67" s="345"/>
      <c r="FV67" s="345"/>
      <c r="FW67" s="348"/>
      <c r="FX67" s="348"/>
      <c r="FY67" s="348"/>
      <c r="FZ67" s="346"/>
      <c r="GA67" s="346"/>
      <c r="GB67" s="346"/>
      <c r="GC67" s="346"/>
      <c r="GD67" s="346"/>
      <c r="GE67" s="346"/>
      <c r="GF67" s="346"/>
      <c r="GG67" s="346"/>
      <c r="GH67" s="346"/>
      <c r="GI67" s="346"/>
      <c r="GJ67" s="346"/>
      <c r="GK67" s="346"/>
      <c r="GL67" s="349"/>
      <c r="GM67" s="349"/>
      <c r="GN67" s="349"/>
      <c r="GO67" s="346"/>
      <c r="GP67" s="351"/>
      <c r="GQ67" s="351"/>
      <c r="GR67" s="351"/>
      <c r="GS67" s="351"/>
      <c r="GT67" s="351"/>
      <c r="GU67" s="351"/>
      <c r="GV67" s="351"/>
      <c r="GW67" s="351"/>
      <c r="GX67" s="351"/>
      <c r="GY67" s="351"/>
      <c r="GZ67" s="351"/>
      <c r="HA67" s="352"/>
      <c r="HB67" s="352"/>
      <c r="HC67" s="352"/>
    </row>
    <row r="68" spans="1:211" s="66" customFormat="1" ht="9.9499999999999993" hidden="1" customHeight="1" x14ac:dyDescent="0.2">
      <c r="A68" s="854" t="s">
        <v>276</v>
      </c>
      <c r="B68" s="1052">
        <v>0</v>
      </c>
      <c r="C68" s="1052">
        <v>0</v>
      </c>
      <c r="D68" s="1052">
        <f t="shared" si="633"/>
        <v>0</v>
      </c>
      <c r="E68" s="1052">
        <v>0</v>
      </c>
      <c r="F68" s="1052">
        <v>0</v>
      </c>
      <c r="G68" s="1052">
        <f t="shared" si="634"/>
        <v>0</v>
      </c>
      <c r="H68" s="1052">
        <v>0</v>
      </c>
      <c r="I68" s="1052">
        <v>0</v>
      </c>
      <c r="J68" s="1052">
        <f t="shared" si="635"/>
        <v>0</v>
      </c>
      <c r="K68" s="1052">
        <v>0</v>
      </c>
      <c r="L68" s="1052">
        <v>0</v>
      </c>
      <c r="M68" s="1052">
        <f t="shared" si="636"/>
        <v>0</v>
      </c>
      <c r="N68" s="1052">
        <v>0</v>
      </c>
      <c r="O68" s="1052">
        <v>0</v>
      </c>
      <c r="P68" s="1052">
        <f t="shared" si="637"/>
        <v>0</v>
      </c>
      <c r="Q68" s="1052">
        <v>0</v>
      </c>
      <c r="R68" s="1052">
        <v>0</v>
      </c>
      <c r="S68" s="1052">
        <f t="shared" si="638"/>
        <v>0</v>
      </c>
      <c r="T68" s="1053">
        <v>0</v>
      </c>
      <c r="U68" s="1053">
        <v>0</v>
      </c>
      <c r="V68" s="1053">
        <f t="shared" si="639"/>
        <v>0</v>
      </c>
      <c r="W68" s="1053">
        <v>0</v>
      </c>
      <c r="X68" s="1053">
        <v>0</v>
      </c>
      <c r="Y68" s="1053">
        <f t="shared" si="640"/>
        <v>0</v>
      </c>
      <c r="Z68" s="1053">
        <v>0</v>
      </c>
      <c r="AA68" s="1053">
        <v>0</v>
      </c>
      <c r="AB68" s="1053">
        <f t="shared" si="641"/>
        <v>0</v>
      </c>
      <c r="AC68" s="1053">
        <f t="shared" si="677"/>
        <v>0</v>
      </c>
      <c r="AD68" s="1053">
        <f t="shared" si="677"/>
        <v>0</v>
      </c>
      <c r="AE68" s="1053">
        <f t="shared" si="642"/>
        <v>0</v>
      </c>
      <c r="AF68" s="867" t="e">
        <f t="shared" si="612"/>
        <v>#DIV/0!</v>
      </c>
      <c r="AG68" s="867" t="e">
        <f t="shared" si="612"/>
        <v>#DIV/0!</v>
      </c>
      <c r="AH68" s="867" t="e">
        <f t="shared" si="612"/>
        <v>#DIV/0!</v>
      </c>
      <c r="AI68" s="867" t="e">
        <f t="shared" si="643"/>
        <v>#DIV/0!</v>
      </c>
      <c r="AJ68" s="867" t="e">
        <f t="shared" si="643"/>
        <v>#DIV/0!</v>
      </c>
      <c r="AK68" s="867" t="e">
        <f t="shared" si="643"/>
        <v>#DIV/0!</v>
      </c>
      <c r="AL68" s="867" t="e">
        <f t="shared" si="28"/>
        <v>#DIV/0!</v>
      </c>
      <c r="AM68" s="867" t="e">
        <f t="shared" si="28"/>
        <v>#DIV/0!</v>
      </c>
      <c r="AN68" s="867" t="e">
        <f t="shared" si="28"/>
        <v>#DIV/0!</v>
      </c>
      <c r="AO68" s="867" t="e">
        <f t="shared" si="29"/>
        <v>#DIV/0!</v>
      </c>
      <c r="AP68" s="867" t="e">
        <f t="shared" si="29"/>
        <v>#DIV/0!</v>
      </c>
      <c r="AQ68" s="867" t="e">
        <f t="shared" si="29"/>
        <v>#DIV/0!</v>
      </c>
      <c r="AR68" s="867" t="e">
        <f t="shared" si="15"/>
        <v>#DIV/0!</v>
      </c>
      <c r="AS68" s="867" t="e">
        <f t="shared" si="5"/>
        <v>#DIV/0!</v>
      </c>
      <c r="AT68" s="867" t="e">
        <f t="shared" si="5"/>
        <v>#DIV/0!</v>
      </c>
      <c r="AU68" s="867" t="e">
        <f t="shared" si="16"/>
        <v>#DIV/0!</v>
      </c>
      <c r="AV68" s="867" t="e">
        <f t="shared" si="16"/>
        <v>#DIV/0!</v>
      </c>
      <c r="AW68" s="867" t="e">
        <f t="shared" si="16"/>
        <v>#DIV/0!</v>
      </c>
      <c r="AX68" s="1053">
        <v>0</v>
      </c>
      <c r="AY68" s="1053">
        <v>59</v>
      </c>
      <c r="AZ68" s="1053">
        <f t="shared" si="644"/>
        <v>59</v>
      </c>
      <c r="BA68" s="1053">
        <v>0</v>
      </c>
      <c r="BB68" s="1053">
        <v>60</v>
      </c>
      <c r="BC68" s="1053">
        <f t="shared" si="645"/>
        <v>60</v>
      </c>
      <c r="BD68" s="1053">
        <v>0</v>
      </c>
      <c r="BE68" s="1053">
        <v>0</v>
      </c>
      <c r="BF68" s="1053">
        <f t="shared" si="646"/>
        <v>0</v>
      </c>
      <c r="BG68" s="1053">
        <v>0</v>
      </c>
      <c r="BH68" s="1053">
        <v>22</v>
      </c>
      <c r="BI68" s="1053">
        <f t="shared" si="647"/>
        <v>22</v>
      </c>
      <c r="BJ68" s="1053">
        <v>0</v>
      </c>
      <c r="BK68" s="1053">
        <v>5</v>
      </c>
      <c r="BL68" s="1053">
        <f t="shared" si="648"/>
        <v>5</v>
      </c>
      <c r="BM68" s="1053">
        <v>0</v>
      </c>
      <c r="BN68" s="1053">
        <v>0</v>
      </c>
      <c r="BO68" s="1053">
        <f t="shared" si="649"/>
        <v>0</v>
      </c>
      <c r="BP68" s="1053">
        <v>0</v>
      </c>
      <c r="BQ68" s="1053">
        <v>0</v>
      </c>
      <c r="BR68" s="1053">
        <f t="shared" si="650"/>
        <v>0</v>
      </c>
      <c r="BS68" s="1053">
        <v>0</v>
      </c>
      <c r="BT68" s="1053">
        <v>0</v>
      </c>
      <c r="BU68" s="1053">
        <f t="shared" si="651"/>
        <v>0</v>
      </c>
      <c r="BV68" s="1053">
        <v>0</v>
      </c>
      <c r="BW68" s="1053">
        <v>0</v>
      </c>
      <c r="BX68" s="1053">
        <f t="shared" si="652"/>
        <v>0</v>
      </c>
      <c r="BY68" s="1053">
        <f t="shared" si="678"/>
        <v>0</v>
      </c>
      <c r="BZ68" s="1053">
        <f t="shared" si="678"/>
        <v>0</v>
      </c>
      <c r="CA68" s="1053">
        <f t="shared" si="653"/>
        <v>0</v>
      </c>
      <c r="CB68" s="867" t="e">
        <f t="shared" si="614"/>
        <v>#DIV/0!</v>
      </c>
      <c r="CC68" s="867" t="e">
        <f t="shared" si="614"/>
        <v>#DIV/0!</v>
      </c>
      <c r="CD68" s="867" t="e">
        <f t="shared" si="614"/>
        <v>#DIV/0!</v>
      </c>
      <c r="CE68" s="867" t="e">
        <f t="shared" si="654"/>
        <v>#DIV/0!</v>
      </c>
      <c r="CF68" s="867">
        <f t="shared" si="654"/>
        <v>0</v>
      </c>
      <c r="CG68" s="867">
        <f t="shared" si="654"/>
        <v>0</v>
      </c>
      <c r="CH68" s="867" t="e">
        <f t="shared" si="33"/>
        <v>#DIV/0!</v>
      </c>
      <c r="CI68" s="867" t="e">
        <f t="shared" si="33"/>
        <v>#DIV/0!</v>
      </c>
      <c r="CJ68" s="867" t="e">
        <f t="shared" si="33"/>
        <v>#DIV/0!</v>
      </c>
      <c r="CK68" s="867" t="e">
        <f t="shared" si="34"/>
        <v>#DIV/0!</v>
      </c>
      <c r="CL68" s="867">
        <f t="shared" si="34"/>
        <v>0</v>
      </c>
      <c r="CM68" s="867">
        <f t="shared" si="34"/>
        <v>0</v>
      </c>
      <c r="CN68" s="867" t="e">
        <f t="shared" si="18"/>
        <v>#DIV/0!</v>
      </c>
      <c r="CO68" s="867" t="e">
        <f t="shared" si="12"/>
        <v>#DIV/0!</v>
      </c>
      <c r="CP68" s="867" t="e">
        <f t="shared" si="12"/>
        <v>#DIV/0!</v>
      </c>
      <c r="CQ68" s="867" t="e">
        <f t="shared" si="19"/>
        <v>#DIV/0!</v>
      </c>
      <c r="CR68" s="867" t="e">
        <f t="shared" si="13"/>
        <v>#DIV/0!</v>
      </c>
      <c r="CS68" s="867" t="e">
        <f t="shared" si="13"/>
        <v>#DIV/0!</v>
      </c>
      <c r="CT68" s="328"/>
      <c r="CU68" s="87"/>
      <c r="CV68" s="329"/>
      <c r="CW68" s="330"/>
      <c r="CX68" s="87"/>
      <c r="CY68" s="329"/>
      <c r="CZ68" s="331"/>
      <c r="DA68" s="87"/>
      <c r="DB68" s="329"/>
      <c r="DC68" s="330"/>
      <c r="DD68" s="88"/>
      <c r="DE68" s="332"/>
      <c r="DF68" s="372"/>
      <c r="DG68" s="89"/>
      <c r="DH68" s="334"/>
      <c r="DI68" s="333"/>
      <c r="DJ68" s="661"/>
      <c r="DK68" s="373"/>
      <c r="DL68" s="335"/>
      <c r="DM68" s="336"/>
      <c r="DN68" s="337"/>
      <c r="DO68" s="335"/>
      <c r="DP68" s="336"/>
      <c r="DQ68" s="337"/>
      <c r="DR68" s="335"/>
      <c r="DS68" s="336"/>
      <c r="DT68" s="337"/>
      <c r="DU68" s="335"/>
      <c r="DV68" s="336"/>
      <c r="DW68" s="337"/>
      <c r="DX68" s="338"/>
      <c r="DY68" s="339"/>
      <c r="DZ68" s="340"/>
      <c r="EA68" s="341"/>
      <c r="EB68" s="339"/>
      <c r="EC68" s="342"/>
      <c r="ED68" s="371"/>
      <c r="EE68" s="346"/>
      <c r="EF68" s="346"/>
      <c r="EG68" s="346"/>
      <c r="EH68" s="346"/>
      <c r="EI68" s="346"/>
      <c r="EJ68" s="346"/>
      <c r="EK68" s="346"/>
      <c r="EL68" s="346"/>
      <c r="EM68" s="346"/>
      <c r="EN68" s="346"/>
      <c r="EO68" s="346"/>
      <c r="EP68" s="349"/>
      <c r="EQ68" s="349"/>
      <c r="ER68" s="349"/>
      <c r="ES68" s="349"/>
      <c r="ET68" s="349"/>
      <c r="EU68" s="349"/>
      <c r="EV68" s="346"/>
      <c r="EW68" s="346"/>
      <c r="EX68" s="346"/>
      <c r="EY68" s="346"/>
      <c r="EZ68" s="346"/>
      <c r="FA68" s="346"/>
      <c r="FB68" s="346"/>
      <c r="FC68" s="346"/>
      <c r="FD68" s="346"/>
      <c r="FE68" s="346"/>
      <c r="FF68" s="346"/>
      <c r="FG68" s="346"/>
      <c r="FH68" s="349"/>
      <c r="FI68" s="349"/>
      <c r="FJ68" s="349"/>
      <c r="FK68" s="345"/>
      <c r="FL68" s="345"/>
      <c r="FM68" s="345"/>
      <c r="FN68" s="345"/>
      <c r="FO68" s="345"/>
      <c r="FP68" s="345"/>
      <c r="FQ68" s="345"/>
      <c r="FR68" s="345"/>
      <c r="FS68" s="345"/>
      <c r="FT68" s="345"/>
      <c r="FU68" s="345"/>
      <c r="FV68" s="345"/>
      <c r="FW68" s="348"/>
      <c r="FX68" s="348"/>
      <c r="FY68" s="348"/>
      <c r="FZ68" s="346"/>
      <c r="GA68" s="346"/>
      <c r="GB68" s="346"/>
      <c r="GC68" s="346"/>
      <c r="GD68" s="346"/>
      <c r="GE68" s="346"/>
      <c r="GF68" s="346"/>
      <c r="GG68" s="346"/>
      <c r="GH68" s="346"/>
      <c r="GI68" s="346"/>
      <c r="GJ68" s="346"/>
      <c r="GK68" s="346"/>
      <c r="GL68" s="349"/>
      <c r="GM68" s="349"/>
      <c r="GN68" s="349"/>
      <c r="GO68" s="346"/>
      <c r="GP68" s="351"/>
      <c r="GQ68" s="351"/>
      <c r="GR68" s="351"/>
      <c r="GS68" s="351"/>
      <c r="GT68" s="351"/>
      <c r="GU68" s="351"/>
      <c r="GV68" s="351"/>
      <c r="GW68" s="351"/>
      <c r="GX68" s="351"/>
      <c r="GY68" s="351"/>
      <c r="GZ68" s="351"/>
      <c r="HA68" s="352"/>
      <c r="HB68" s="352"/>
      <c r="HC68" s="352"/>
    </row>
    <row r="69" spans="1:211" s="66" customFormat="1" ht="9.9499999999999993" hidden="1" customHeight="1" x14ac:dyDescent="0.2">
      <c r="A69" s="854" t="s">
        <v>277</v>
      </c>
      <c r="B69" s="1052">
        <v>0</v>
      </c>
      <c r="C69" s="1052">
        <v>0</v>
      </c>
      <c r="D69" s="1052">
        <f t="shared" si="633"/>
        <v>0</v>
      </c>
      <c r="E69" s="1052">
        <v>0</v>
      </c>
      <c r="F69" s="1052">
        <v>0</v>
      </c>
      <c r="G69" s="1052">
        <f t="shared" si="634"/>
        <v>0</v>
      </c>
      <c r="H69" s="1052">
        <v>0</v>
      </c>
      <c r="I69" s="1052">
        <v>0</v>
      </c>
      <c r="J69" s="1052">
        <f t="shared" si="635"/>
        <v>0</v>
      </c>
      <c r="K69" s="1052">
        <v>0</v>
      </c>
      <c r="L69" s="1052">
        <v>0</v>
      </c>
      <c r="M69" s="1052">
        <f t="shared" si="636"/>
        <v>0</v>
      </c>
      <c r="N69" s="1052">
        <v>0</v>
      </c>
      <c r="O69" s="1052">
        <v>0</v>
      </c>
      <c r="P69" s="1052">
        <f t="shared" si="637"/>
        <v>0</v>
      </c>
      <c r="Q69" s="1052">
        <v>0</v>
      </c>
      <c r="R69" s="1052">
        <v>0</v>
      </c>
      <c r="S69" s="1052">
        <f t="shared" si="638"/>
        <v>0</v>
      </c>
      <c r="T69" s="1053">
        <v>0</v>
      </c>
      <c r="U69" s="1053">
        <v>0</v>
      </c>
      <c r="V69" s="1053">
        <f t="shared" si="639"/>
        <v>0</v>
      </c>
      <c r="W69" s="1053">
        <v>0</v>
      </c>
      <c r="X69" s="1053">
        <v>0</v>
      </c>
      <c r="Y69" s="1053">
        <f t="shared" si="640"/>
        <v>0</v>
      </c>
      <c r="Z69" s="1053">
        <v>0</v>
      </c>
      <c r="AA69" s="1053">
        <v>0</v>
      </c>
      <c r="AB69" s="1053">
        <f t="shared" si="641"/>
        <v>0</v>
      </c>
      <c r="AC69" s="1053">
        <f t="shared" si="677"/>
        <v>0</v>
      </c>
      <c r="AD69" s="1053">
        <f t="shared" si="677"/>
        <v>0</v>
      </c>
      <c r="AE69" s="1053">
        <f t="shared" si="642"/>
        <v>0</v>
      </c>
      <c r="AF69" s="867" t="e">
        <f t="shared" si="612"/>
        <v>#DIV/0!</v>
      </c>
      <c r="AG69" s="867" t="e">
        <f t="shared" si="612"/>
        <v>#DIV/0!</v>
      </c>
      <c r="AH69" s="867" t="e">
        <f t="shared" si="612"/>
        <v>#DIV/0!</v>
      </c>
      <c r="AI69" s="867" t="e">
        <f t="shared" si="643"/>
        <v>#DIV/0!</v>
      </c>
      <c r="AJ69" s="867" t="e">
        <f t="shared" si="643"/>
        <v>#DIV/0!</v>
      </c>
      <c r="AK69" s="867" t="e">
        <f t="shared" si="643"/>
        <v>#DIV/0!</v>
      </c>
      <c r="AL69" s="867" t="e">
        <f t="shared" si="28"/>
        <v>#DIV/0!</v>
      </c>
      <c r="AM69" s="867" t="e">
        <f t="shared" si="28"/>
        <v>#DIV/0!</v>
      </c>
      <c r="AN69" s="867" t="e">
        <f t="shared" si="28"/>
        <v>#DIV/0!</v>
      </c>
      <c r="AO69" s="867" t="e">
        <f t="shared" si="29"/>
        <v>#DIV/0!</v>
      </c>
      <c r="AP69" s="867" t="e">
        <f t="shared" si="29"/>
        <v>#DIV/0!</v>
      </c>
      <c r="AQ69" s="867" t="e">
        <f t="shared" si="29"/>
        <v>#DIV/0!</v>
      </c>
      <c r="AR69" s="867" t="e">
        <f t="shared" si="15"/>
        <v>#DIV/0!</v>
      </c>
      <c r="AS69" s="867" t="e">
        <f t="shared" si="5"/>
        <v>#DIV/0!</v>
      </c>
      <c r="AT69" s="867" t="e">
        <f t="shared" si="5"/>
        <v>#DIV/0!</v>
      </c>
      <c r="AU69" s="867" t="e">
        <f t="shared" si="16"/>
        <v>#DIV/0!</v>
      </c>
      <c r="AV69" s="867" t="e">
        <f t="shared" si="16"/>
        <v>#DIV/0!</v>
      </c>
      <c r="AW69" s="867" t="e">
        <f t="shared" si="16"/>
        <v>#DIV/0!</v>
      </c>
      <c r="AX69" s="1053">
        <v>0</v>
      </c>
      <c r="AY69" s="1053">
        <v>0</v>
      </c>
      <c r="AZ69" s="1053">
        <f t="shared" si="644"/>
        <v>0</v>
      </c>
      <c r="BA69" s="1053">
        <v>0</v>
      </c>
      <c r="BB69" s="1053">
        <v>0</v>
      </c>
      <c r="BC69" s="1053">
        <f t="shared" si="645"/>
        <v>0</v>
      </c>
      <c r="BD69" s="1053">
        <v>0</v>
      </c>
      <c r="BE69" s="1053">
        <v>0</v>
      </c>
      <c r="BF69" s="1053">
        <f t="shared" si="646"/>
        <v>0</v>
      </c>
      <c r="BG69" s="1053">
        <v>0</v>
      </c>
      <c r="BH69" s="1053">
        <v>0</v>
      </c>
      <c r="BI69" s="1053">
        <f t="shared" si="647"/>
        <v>0</v>
      </c>
      <c r="BJ69" s="1053">
        <v>0</v>
      </c>
      <c r="BK69" s="1053">
        <v>0</v>
      </c>
      <c r="BL69" s="1053">
        <f t="shared" si="648"/>
        <v>0</v>
      </c>
      <c r="BM69" s="1053">
        <v>0</v>
      </c>
      <c r="BN69" s="1053">
        <v>0</v>
      </c>
      <c r="BO69" s="1053">
        <f t="shared" si="649"/>
        <v>0</v>
      </c>
      <c r="BP69" s="1053">
        <v>0</v>
      </c>
      <c r="BQ69" s="1053">
        <v>0</v>
      </c>
      <c r="BR69" s="1053">
        <f t="shared" si="650"/>
        <v>0</v>
      </c>
      <c r="BS69" s="1053">
        <v>0</v>
      </c>
      <c r="BT69" s="1053">
        <v>0</v>
      </c>
      <c r="BU69" s="1053">
        <f t="shared" si="651"/>
        <v>0</v>
      </c>
      <c r="BV69" s="1053">
        <v>0</v>
      </c>
      <c r="BW69" s="1053">
        <v>0</v>
      </c>
      <c r="BX69" s="1053">
        <f t="shared" si="652"/>
        <v>0</v>
      </c>
      <c r="BY69" s="1053">
        <f t="shared" si="678"/>
        <v>0</v>
      </c>
      <c r="BZ69" s="1053">
        <f t="shared" si="678"/>
        <v>0</v>
      </c>
      <c r="CA69" s="1053">
        <f t="shared" si="653"/>
        <v>0</v>
      </c>
      <c r="CB69" s="867" t="e">
        <f t="shared" si="614"/>
        <v>#DIV/0!</v>
      </c>
      <c r="CC69" s="867" t="e">
        <f t="shared" si="614"/>
        <v>#DIV/0!</v>
      </c>
      <c r="CD69" s="867" t="e">
        <f t="shared" si="614"/>
        <v>#DIV/0!</v>
      </c>
      <c r="CE69" s="867" t="e">
        <f t="shared" si="654"/>
        <v>#DIV/0!</v>
      </c>
      <c r="CF69" s="867" t="e">
        <f t="shared" si="654"/>
        <v>#DIV/0!</v>
      </c>
      <c r="CG69" s="867" t="e">
        <f t="shared" si="654"/>
        <v>#DIV/0!</v>
      </c>
      <c r="CH69" s="867" t="e">
        <f t="shared" si="33"/>
        <v>#DIV/0!</v>
      </c>
      <c r="CI69" s="867" t="e">
        <f t="shared" si="33"/>
        <v>#DIV/0!</v>
      </c>
      <c r="CJ69" s="867" t="e">
        <f t="shared" si="33"/>
        <v>#DIV/0!</v>
      </c>
      <c r="CK69" s="867" t="e">
        <f t="shared" si="34"/>
        <v>#DIV/0!</v>
      </c>
      <c r="CL69" s="867" t="e">
        <f t="shared" si="34"/>
        <v>#DIV/0!</v>
      </c>
      <c r="CM69" s="867" t="e">
        <f t="shared" si="34"/>
        <v>#DIV/0!</v>
      </c>
      <c r="CN69" s="867" t="e">
        <f t="shared" si="18"/>
        <v>#DIV/0!</v>
      </c>
      <c r="CO69" s="867" t="e">
        <f t="shared" si="12"/>
        <v>#DIV/0!</v>
      </c>
      <c r="CP69" s="867" t="e">
        <f t="shared" si="12"/>
        <v>#DIV/0!</v>
      </c>
      <c r="CQ69" s="867" t="e">
        <f t="shared" si="19"/>
        <v>#DIV/0!</v>
      </c>
      <c r="CR69" s="867" t="e">
        <f t="shared" si="13"/>
        <v>#DIV/0!</v>
      </c>
      <c r="CS69" s="867" t="e">
        <f t="shared" si="13"/>
        <v>#DIV/0!</v>
      </c>
      <c r="CT69" s="328"/>
      <c r="CU69" s="87"/>
      <c r="CV69" s="329"/>
      <c r="CW69" s="330"/>
      <c r="CX69" s="87"/>
      <c r="CY69" s="329"/>
      <c r="CZ69" s="331"/>
      <c r="DA69" s="87"/>
      <c r="DB69" s="329"/>
      <c r="DC69" s="330"/>
      <c r="DD69" s="88"/>
      <c r="DE69" s="332"/>
      <c r="DF69" s="372"/>
      <c r="DG69" s="89"/>
      <c r="DH69" s="334"/>
      <c r="DI69" s="333"/>
      <c r="DJ69" s="661"/>
      <c r="DK69" s="373"/>
      <c r="DL69" s="335"/>
      <c r="DM69" s="336"/>
      <c r="DN69" s="337"/>
      <c r="DO69" s="335"/>
      <c r="DP69" s="336"/>
      <c r="DQ69" s="337"/>
      <c r="DR69" s="335"/>
      <c r="DS69" s="336"/>
      <c r="DT69" s="337"/>
      <c r="DU69" s="335"/>
      <c r="DV69" s="336"/>
      <c r="DW69" s="337"/>
      <c r="DX69" s="338"/>
      <c r="DY69" s="339"/>
      <c r="DZ69" s="340"/>
      <c r="EA69" s="341"/>
      <c r="EB69" s="339"/>
      <c r="EC69" s="342"/>
      <c r="ED69" s="371"/>
      <c r="EE69" s="346"/>
      <c r="EF69" s="346"/>
      <c r="EG69" s="346"/>
      <c r="EH69" s="346"/>
      <c r="EI69" s="346"/>
      <c r="EJ69" s="346"/>
      <c r="EK69" s="346"/>
      <c r="EL69" s="346"/>
      <c r="EM69" s="346"/>
      <c r="EN69" s="346"/>
      <c r="EO69" s="346"/>
      <c r="EP69" s="349"/>
      <c r="EQ69" s="349"/>
      <c r="ER69" s="349"/>
      <c r="ES69" s="349"/>
      <c r="ET69" s="349"/>
      <c r="EU69" s="349"/>
      <c r="EV69" s="346"/>
      <c r="EW69" s="346"/>
      <c r="EX69" s="346"/>
      <c r="EY69" s="346"/>
      <c r="EZ69" s="346"/>
      <c r="FA69" s="346"/>
      <c r="FB69" s="346"/>
      <c r="FC69" s="346"/>
      <c r="FD69" s="346"/>
      <c r="FE69" s="346"/>
      <c r="FF69" s="346"/>
      <c r="FG69" s="346"/>
      <c r="FH69" s="349"/>
      <c r="FI69" s="349"/>
      <c r="FJ69" s="349"/>
      <c r="FK69" s="345"/>
      <c r="FL69" s="345"/>
      <c r="FM69" s="345"/>
      <c r="FN69" s="345"/>
      <c r="FO69" s="345"/>
      <c r="FP69" s="345"/>
      <c r="FQ69" s="345"/>
      <c r="FR69" s="345"/>
      <c r="FS69" s="345"/>
      <c r="FT69" s="345"/>
      <c r="FU69" s="345"/>
      <c r="FV69" s="345"/>
      <c r="FW69" s="348"/>
      <c r="FX69" s="348"/>
      <c r="FY69" s="348"/>
      <c r="FZ69" s="346"/>
      <c r="GA69" s="346"/>
      <c r="GB69" s="346"/>
      <c r="GC69" s="346"/>
      <c r="GD69" s="346"/>
      <c r="GE69" s="346"/>
      <c r="GF69" s="346"/>
      <c r="GG69" s="346"/>
      <c r="GH69" s="346"/>
      <c r="GI69" s="346"/>
      <c r="GJ69" s="346"/>
      <c r="GK69" s="346"/>
      <c r="GL69" s="349"/>
      <c r="GM69" s="349"/>
      <c r="GN69" s="349"/>
      <c r="GO69" s="346"/>
      <c r="GP69" s="351"/>
      <c r="GQ69" s="351"/>
      <c r="GR69" s="351"/>
      <c r="GS69" s="351"/>
      <c r="GT69" s="351"/>
      <c r="GU69" s="351"/>
      <c r="GV69" s="351"/>
      <c r="GW69" s="351"/>
      <c r="GX69" s="351"/>
      <c r="GY69" s="351"/>
      <c r="GZ69" s="351"/>
      <c r="HA69" s="352"/>
      <c r="HB69" s="352"/>
      <c r="HC69" s="352"/>
    </row>
    <row r="70" spans="1:211" s="68" customFormat="1" ht="9.9499999999999993" customHeight="1" x14ac:dyDescent="0.2">
      <c r="A70" s="86" t="s">
        <v>56</v>
      </c>
      <c r="B70" s="1017">
        <f>SUM(B71:B73)</f>
        <v>63</v>
      </c>
      <c r="C70" s="1017">
        <f t="shared" ref="C70:AE70" si="679">SUM(C71:C73)</f>
        <v>25</v>
      </c>
      <c r="D70" s="1018">
        <f t="shared" si="679"/>
        <v>88</v>
      </c>
      <c r="E70" s="1017">
        <f t="shared" si="679"/>
        <v>67</v>
      </c>
      <c r="F70" s="1017">
        <f t="shared" si="679"/>
        <v>19</v>
      </c>
      <c r="G70" s="1017">
        <f t="shared" si="679"/>
        <v>86</v>
      </c>
      <c r="H70" s="1017">
        <f t="shared" si="679"/>
        <v>0</v>
      </c>
      <c r="I70" s="1017">
        <f t="shared" si="679"/>
        <v>0</v>
      </c>
      <c r="J70" s="1017">
        <f t="shared" si="679"/>
        <v>0</v>
      </c>
      <c r="K70" s="1017">
        <f>SUM(K71:K73)</f>
        <v>31</v>
      </c>
      <c r="L70" s="1017">
        <f t="shared" ref="L70:S70" si="680">SUM(L71:L73)</f>
        <v>9</v>
      </c>
      <c r="M70" s="1018">
        <f t="shared" si="680"/>
        <v>40</v>
      </c>
      <c r="N70" s="1017">
        <f t="shared" si="680"/>
        <v>32</v>
      </c>
      <c r="O70" s="1017">
        <f t="shared" si="680"/>
        <v>8</v>
      </c>
      <c r="P70" s="1017">
        <f t="shared" si="680"/>
        <v>40</v>
      </c>
      <c r="Q70" s="1017">
        <f t="shared" si="680"/>
        <v>0</v>
      </c>
      <c r="R70" s="1017">
        <f t="shared" si="680"/>
        <v>0</v>
      </c>
      <c r="S70" s="1017">
        <f t="shared" si="680"/>
        <v>0</v>
      </c>
      <c r="T70" s="1019">
        <f>SUM(T71:T73)</f>
        <v>1</v>
      </c>
      <c r="U70" s="1019">
        <f t="shared" ref="U70:AB70" si="681">SUM(U71:U73)</f>
        <v>1</v>
      </c>
      <c r="V70" s="1020">
        <f t="shared" si="681"/>
        <v>2</v>
      </c>
      <c r="W70" s="1019">
        <f t="shared" si="681"/>
        <v>1</v>
      </c>
      <c r="X70" s="1019">
        <f t="shared" si="681"/>
        <v>0</v>
      </c>
      <c r="Y70" s="1019">
        <f t="shared" si="681"/>
        <v>1</v>
      </c>
      <c r="Z70" s="1019">
        <f t="shared" si="681"/>
        <v>0</v>
      </c>
      <c r="AA70" s="1019">
        <f t="shared" si="681"/>
        <v>0</v>
      </c>
      <c r="AB70" s="1019">
        <f t="shared" si="681"/>
        <v>0</v>
      </c>
      <c r="AC70" s="1019">
        <f t="shared" si="679"/>
        <v>0</v>
      </c>
      <c r="AD70" s="1019">
        <f t="shared" si="679"/>
        <v>0</v>
      </c>
      <c r="AE70" s="1019">
        <f t="shared" si="679"/>
        <v>0</v>
      </c>
      <c r="AF70" s="863" t="e">
        <f t="shared" si="612"/>
        <v>#DIV/0!</v>
      </c>
      <c r="AG70" s="863" t="e">
        <f t="shared" si="612"/>
        <v>#DIV/0!</v>
      </c>
      <c r="AH70" s="863" t="e">
        <f t="shared" si="612"/>
        <v>#DIV/0!</v>
      </c>
      <c r="AI70" s="863">
        <f>H70/E70</f>
        <v>0</v>
      </c>
      <c r="AJ70" s="863">
        <f t="shared" si="643"/>
        <v>0</v>
      </c>
      <c r="AK70" s="863">
        <f t="shared" si="643"/>
        <v>0</v>
      </c>
      <c r="AL70" s="863" t="e">
        <f t="shared" si="28"/>
        <v>#DIV/0!</v>
      </c>
      <c r="AM70" s="863" t="e">
        <f t="shared" si="28"/>
        <v>#DIV/0!</v>
      </c>
      <c r="AN70" s="863" t="e">
        <f t="shared" si="28"/>
        <v>#DIV/0!</v>
      </c>
      <c r="AO70" s="863">
        <f t="shared" si="29"/>
        <v>0</v>
      </c>
      <c r="AP70" s="863">
        <f t="shared" si="29"/>
        <v>0</v>
      </c>
      <c r="AQ70" s="863">
        <f t="shared" si="29"/>
        <v>0</v>
      </c>
      <c r="AR70" s="863" t="e">
        <f t="shared" si="15"/>
        <v>#DIV/0!</v>
      </c>
      <c r="AS70" s="863" t="e">
        <f t="shared" si="5"/>
        <v>#DIV/0!</v>
      </c>
      <c r="AT70" s="863" t="e">
        <f t="shared" si="5"/>
        <v>#DIV/0!</v>
      </c>
      <c r="AU70" s="863">
        <f t="shared" si="16"/>
        <v>0</v>
      </c>
      <c r="AV70" s="863" t="e">
        <f t="shared" si="16"/>
        <v>#DIV/0!</v>
      </c>
      <c r="AW70" s="863">
        <f t="shared" si="16"/>
        <v>0</v>
      </c>
      <c r="AX70" s="1019">
        <f>SUM(AX71:AX73)</f>
        <v>88</v>
      </c>
      <c r="AY70" s="1019">
        <f t="shared" ref="AY70:BF70" si="682">SUM(AY71:AY73)</f>
        <v>18</v>
      </c>
      <c r="AZ70" s="1020">
        <f t="shared" si="682"/>
        <v>106</v>
      </c>
      <c r="BA70" s="1019">
        <f t="shared" si="682"/>
        <v>73</v>
      </c>
      <c r="BB70" s="1019">
        <f t="shared" si="682"/>
        <v>15</v>
      </c>
      <c r="BC70" s="1021">
        <f t="shared" si="682"/>
        <v>88</v>
      </c>
      <c r="BD70" s="1019">
        <f t="shared" si="682"/>
        <v>56</v>
      </c>
      <c r="BE70" s="1019">
        <f t="shared" si="682"/>
        <v>10</v>
      </c>
      <c r="BF70" s="1019">
        <f t="shared" si="682"/>
        <v>66</v>
      </c>
      <c r="BG70" s="1019">
        <f>SUM(BG71:BG73)</f>
        <v>14</v>
      </c>
      <c r="BH70" s="1019">
        <f t="shared" ref="BH70:BO70" si="683">SUM(BH71:BH73)</f>
        <v>5</v>
      </c>
      <c r="BI70" s="1020">
        <f t="shared" si="683"/>
        <v>19</v>
      </c>
      <c r="BJ70" s="1019">
        <f t="shared" si="683"/>
        <v>14</v>
      </c>
      <c r="BK70" s="1019">
        <f t="shared" si="683"/>
        <v>5</v>
      </c>
      <c r="BL70" s="1021">
        <f t="shared" si="683"/>
        <v>19</v>
      </c>
      <c r="BM70" s="1019">
        <f t="shared" si="683"/>
        <v>11</v>
      </c>
      <c r="BN70" s="1019">
        <f t="shared" si="683"/>
        <v>5</v>
      </c>
      <c r="BO70" s="1019">
        <f t="shared" si="683"/>
        <v>16</v>
      </c>
      <c r="BP70" s="1019">
        <f>SUM(BP71:BP73)</f>
        <v>0</v>
      </c>
      <c r="BQ70" s="1019">
        <f t="shared" ref="BQ70:CA70" si="684">SUM(BQ71:BQ73)</f>
        <v>19</v>
      </c>
      <c r="BR70" s="1020">
        <f t="shared" si="684"/>
        <v>19</v>
      </c>
      <c r="BS70" s="1019">
        <f t="shared" si="684"/>
        <v>0</v>
      </c>
      <c r="BT70" s="1019">
        <f t="shared" si="684"/>
        <v>17</v>
      </c>
      <c r="BU70" s="1021">
        <f t="shared" si="684"/>
        <v>17</v>
      </c>
      <c r="BV70" s="1019">
        <f t="shared" si="684"/>
        <v>0</v>
      </c>
      <c r="BW70" s="1019">
        <f t="shared" si="684"/>
        <v>8</v>
      </c>
      <c r="BX70" s="1019">
        <f t="shared" si="684"/>
        <v>8</v>
      </c>
      <c r="BY70" s="1019">
        <f t="shared" si="684"/>
        <v>67</v>
      </c>
      <c r="BZ70" s="1019">
        <f t="shared" si="684"/>
        <v>23</v>
      </c>
      <c r="CA70" s="1019">
        <f t="shared" si="684"/>
        <v>90</v>
      </c>
      <c r="CB70" s="863">
        <f t="shared" si="614"/>
        <v>0.83582089552238803</v>
      </c>
      <c r="CC70" s="863">
        <f t="shared" si="614"/>
        <v>0.43478260869565216</v>
      </c>
      <c r="CD70" s="863">
        <f t="shared" si="614"/>
        <v>0.73333333333333328</v>
      </c>
      <c r="CE70" s="863">
        <f>BD70/BA70</f>
        <v>0.76712328767123283</v>
      </c>
      <c r="CF70" s="863">
        <f t="shared" si="654"/>
        <v>0.66666666666666663</v>
      </c>
      <c r="CG70" s="863">
        <f t="shared" si="654"/>
        <v>0.75</v>
      </c>
      <c r="CH70" s="863">
        <f t="shared" si="33"/>
        <v>0.16417910447761194</v>
      </c>
      <c r="CI70" s="863">
        <f t="shared" si="33"/>
        <v>0.21739130434782608</v>
      </c>
      <c r="CJ70" s="863">
        <f t="shared" si="33"/>
        <v>0.17777777777777778</v>
      </c>
      <c r="CK70" s="863">
        <f t="shared" si="34"/>
        <v>0.7857142857142857</v>
      </c>
      <c r="CL70" s="863">
        <f t="shared" si="34"/>
        <v>1</v>
      </c>
      <c r="CM70" s="863">
        <f t="shared" si="34"/>
        <v>0.84210526315789469</v>
      </c>
      <c r="CN70" s="863">
        <f t="shared" si="18"/>
        <v>0</v>
      </c>
      <c r="CO70" s="863">
        <f t="shared" si="12"/>
        <v>0.34782608695652173</v>
      </c>
      <c r="CP70" s="863">
        <f t="shared" si="12"/>
        <v>8.8888888888888892E-2</v>
      </c>
      <c r="CQ70" s="863" t="e">
        <f t="shared" si="19"/>
        <v>#DIV/0!</v>
      </c>
      <c r="CR70" s="863">
        <f t="shared" si="13"/>
        <v>0.47058823529411764</v>
      </c>
      <c r="CS70" s="863">
        <f t="shared" si="13"/>
        <v>0.47058823529411764</v>
      </c>
      <c r="CT70" s="958">
        <f>SUM(CT71:CT73)</f>
        <v>102</v>
      </c>
      <c r="CU70" s="667">
        <f>SUM(CU71:CU73)</f>
        <v>10</v>
      </c>
      <c r="CV70" s="668">
        <f>CT70+CU70</f>
        <v>112</v>
      </c>
      <c r="CW70" s="666">
        <f>SUM(CW71:CW73)</f>
        <v>72</v>
      </c>
      <c r="CX70" s="667">
        <f>SUM(CX71:CX73)</f>
        <v>10</v>
      </c>
      <c r="CY70" s="668">
        <f>CW70+CX70</f>
        <v>82</v>
      </c>
      <c r="CZ70" s="666">
        <f>SUM(CZ71:CZ73)</f>
        <v>58</v>
      </c>
      <c r="DA70" s="667">
        <f>SUM(DA71:DA73)</f>
        <v>6</v>
      </c>
      <c r="DB70" s="668">
        <f>CZ70+DA70</f>
        <v>64</v>
      </c>
      <c r="DC70" s="666">
        <f>SUM(DC71:DC73)</f>
        <v>74</v>
      </c>
      <c r="DD70" s="667">
        <f>SUM(DD71:DD73)</f>
        <v>20</v>
      </c>
      <c r="DE70" s="668">
        <f>DC70+DD70</f>
        <v>94</v>
      </c>
      <c r="DF70" s="671">
        <f>CZ70/DC70*100</f>
        <v>78.378378378378372</v>
      </c>
      <c r="DG70" s="672">
        <f>DA70/DD70*100</f>
        <v>30</v>
      </c>
      <c r="DH70" s="673">
        <f t="shared" ref="DH70:DH76" si="685">DB70/DE70*100</f>
        <v>68.085106382978722</v>
      </c>
      <c r="DI70" s="671">
        <f>CZ70/CW70*100</f>
        <v>80.555555555555557</v>
      </c>
      <c r="DJ70" s="672">
        <f>DA70/CX70*100</f>
        <v>60</v>
      </c>
      <c r="DK70" s="673">
        <f t="shared" ref="DK70" si="686">DB70/CY70*100</f>
        <v>78.048780487804876</v>
      </c>
      <c r="DL70" s="674">
        <f>SUM(DL71:DL73)</f>
        <v>140</v>
      </c>
      <c r="DM70" s="675">
        <f>SUM(DM71:DM73)</f>
        <v>12</v>
      </c>
      <c r="DN70" s="676">
        <f t="shared" ref="DN70" si="687">DL70+DM70</f>
        <v>152</v>
      </c>
      <c r="DO70" s="674">
        <f>SUM(DO71:DO73)</f>
        <v>113</v>
      </c>
      <c r="DP70" s="675">
        <f>SUM(DP71:DP73)</f>
        <v>10</v>
      </c>
      <c r="DQ70" s="676">
        <f t="shared" ref="DQ70:DQ76" si="688">DO70+DP70</f>
        <v>123</v>
      </c>
      <c r="DR70" s="674">
        <f>SUM(DR71:DR73)</f>
        <v>92</v>
      </c>
      <c r="DS70" s="675">
        <f>SUM(DS71:DS73)</f>
        <v>5</v>
      </c>
      <c r="DT70" s="676">
        <f t="shared" ref="DT70:DT76" si="689">DR70+DS70</f>
        <v>97</v>
      </c>
      <c r="DU70" s="674">
        <f>SUM(DU71:DU73)</f>
        <v>109</v>
      </c>
      <c r="DV70" s="675">
        <f>SUM(DV71:DV73)</f>
        <v>25</v>
      </c>
      <c r="DW70" s="676">
        <f t="shared" ref="DW70:DW76" si="690">DU70+DV70</f>
        <v>134</v>
      </c>
      <c r="DX70" s="677">
        <f>DR70/DU70*100</f>
        <v>84.403669724770651</v>
      </c>
      <c r="DY70" s="451">
        <f t="shared" ref="DY70:DZ72" si="691">DS70/DV70*100</f>
        <v>20</v>
      </c>
      <c r="DZ70" s="678">
        <f t="shared" si="691"/>
        <v>72.388059701492537</v>
      </c>
      <c r="EA70" s="679">
        <f>DR70/DO70*100</f>
        <v>81.415929203539832</v>
      </c>
      <c r="EB70" s="451">
        <f t="shared" ref="EB70:EC76" si="692">DS70/DP70*100</f>
        <v>50</v>
      </c>
      <c r="EC70" s="680">
        <f t="shared" si="692"/>
        <v>78.861788617886177</v>
      </c>
      <c r="ED70" s="681">
        <f>SUM(ED71:ED73)</f>
        <v>213</v>
      </c>
      <c r="EE70" s="682">
        <f t="shared" ref="EE70:EO70" si="693">SUM(EE71:EE73)</f>
        <v>10</v>
      </c>
      <c r="EF70" s="682">
        <f t="shared" si="693"/>
        <v>223</v>
      </c>
      <c r="EG70" s="682">
        <f t="shared" si="693"/>
        <v>152</v>
      </c>
      <c r="EH70" s="682">
        <f t="shared" si="693"/>
        <v>7</v>
      </c>
      <c r="EI70" s="682">
        <f t="shared" si="693"/>
        <v>159</v>
      </c>
      <c r="EJ70" s="682">
        <f t="shared" si="693"/>
        <v>108</v>
      </c>
      <c r="EK70" s="682">
        <f t="shared" si="693"/>
        <v>6</v>
      </c>
      <c r="EL70" s="682">
        <f t="shared" si="693"/>
        <v>114</v>
      </c>
      <c r="EM70" s="682">
        <f t="shared" si="693"/>
        <v>146</v>
      </c>
      <c r="EN70" s="682">
        <f t="shared" si="693"/>
        <v>28</v>
      </c>
      <c r="EO70" s="682">
        <f t="shared" si="693"/>
        <v>174</v>
      </c>
      <c r="EP70" s="683">
        <f t="shared" ref="EP70:ER71" si="694">EJ70/EM70*100</f>
        <v>73.972602739726028</v>
      </c>
      <c r="EQ70" s="683">
        <f t="shared" si="694"/>
        <v>21.428571428571427</v>
      </c>
      <c r="ER70" s="683">
        <f t="shared" si="694"/>
        <v>65.517241379310349</v>
      </c>
      <c r="ES70" s="683">
        <f>EJ70/EG70*100</f>
        <v>71.05263157894737</v>
      </c>
      <c r="ET70" s="683">
        <v>0</v>
      </c>
      <c r="EU70" s="683">
        <f t="shared" ref="EU70" si="695">EL70/EI70*100</f>
        <v>71.698113207547166</v>
      </c>
      <c r="EV70" s="682">
        <f>SUM(EV71:EV73)</f>
        <v>184</v>
      </c>
      <c r="EW70" s="682">
        <f t="shared" ref="EW70:FG70" si="696">SUM(EW71:EW73)</f>
        <v>18</v>
      </c>
      <c r="EX70" s="682">
        <f t="shared" si="696"/>
        <v>202</v>
      </c>
      <c r="EY70" s="682">
        <f t="shared" si="696"/>
        <v>157</v>
      </c>
      <c r="EZ70" s="682">
        <f t="shared" si="696"/>
        <v>17</v>
      </c>
      <c r="FA70" s="682">
        <f t="shared" si="696"/>
        <v>174</v>
      </c>
      <c r="FB70" s="682">
        <f t="shared" si="696"/>
        <v>124</v>
      </c>
      <c r="FC70" s="682">
        <f t="shared" si="696"/>
        <v>12</v>
      </c>
      <c r="FD70" s="682">
        <f t="shared" si="696"/>
        <v>136</v>
      </c>
      <c r="FE70" s="682">
        <f t="shared" si="696"/>
        <v>177</v>
      </c>
      <c r="FF70" s="682">
        <f t="shared" si="696"/>
        <v>38</v>
      </c>
      <c r="FG70" s="682">
        <f t="shared" si="696"/>
        <v>215</v>
      </c>
      <c r="FH70" s="683">
        <f>FB70/FE70*100</f>
        <v>70.056497175141246</v>
      </c>
      <c r="FI70" s="683">
        <f t="shared" ref="FI70:FJ78" si="697">FC70/FF70*100</f>
        <v>31.578947368421051</v>
      </c>
      <c r="FJ70" s="683">
        <f t="shared" si="697"/>
        <v>63.255813953488371</v>
      </c>
      <c r="FK70" s="682">
        <f>SUM(FK71:FK73)</f>
        <v>168</v>
      </c>
      <c r="FL70" s="682">
        <f t="shared" ref="FL70:FV70" si="698">SUM(FL71:FL73)</f>
        <v>17</v>
      </c>
      <c r="FM70" s="682">
        <f t="shared" si="698"/>
        <v>185</v>
      </c>
      <c r="FN70" s="682">
        <f t="shared" si="698"/>
        <v>151</v>
      </c>
      <c r="FO70" s="682">
        <f t="shared" si="698"/>
        <v>16</v>
      </c>
      <c r="FP70" s="682">
        <f t="shared" si="698"/>
        <v>167</v>
      </c>
      <c r="FQ70" s="682">
        <f t="shared" si="698"/>
        <v>117</v>
      </c>
      <c r="FR70" s="682">
        <f t="shared" si="698"/>
        <v>11</v>
      </c>
      <c r="FS70" s="682">
        <f t="shared" si="698"/>
        <v>128</v>
      </c>
      <c r="FT70" s="682">
        <f t="shared" si="698"/>
        <v>193</v>
      </c>
      <c r="FU70" s="682">
        <f t="shared" si="698"/>
        <v>26</v>
      </c>
      <c r="FV70" s="682">
        <f t="shared" si="698"/>
        <v>219</v>
      </c>
      <c r="FW70" s="683">
        <f t="shared" ref="FW70:FY78" si="699">FQ70/FT70*100</f>
        <v>60.62176165803109</v>
      </c>
      <c r="FX70" s="683">
        <f t="shared" si="699"/>
        <v>42.307692307692307</v>
      </c>
      <c r="FY70" s="683">
        <f t="shared" si="699"/>
        <v>58.447488584474883</v>
      </c>
      <c r="FZ70" s="682">
        <f>SUM(FZ71:FZ73)</f>
        <v>216</v>
      </c>
      <c r="GA70" s="682">
        <f t="shared" ref="GA70:GK70" si="700">SUM(GA71:GA73)</f>
        <v>37</v>
      </c>
      <c r="GB70" s="682">
        <f t="shared" si="700"/>
        <v>253</v>
      </c>
      <c r="GC70" s="682">
        <f t="shared" si="700"/>
        <v>185</v>
      </c>
      <c r="GD70" s="682">
        <f t="shared" si="700"/>
        <v>34</v>
      </c>
      <c r="GE70" s="682">
        <f t="shared" si="700"/>
        <v>219</v>
      </c>
      <c r="GF70" s="682">
        <f t="shared" si="700"/>
        <v>141</v>
      </c>
      <c r="GG70" s="682">
        <f t="shared" si="700"/>
        <v>18</v>
      </c>
      <c r="GH70" s="682">
        <f t="shared" si="700"/>
        <v>159</v>
      </c>
      <c r="GI70" s="682">
        <f t="shared" si="700"/>
        <v>211</v>
      </c>
      <c r="GJ70" s="682">
        <f t="shared" si="700"/>
        <v>45</v>
      </c>
      <c r="GK70" s="682">
        <f t="shared" si="700"/>
        <v>256</v>
      </c>
      <c r="GL70" s="683">
        <f>GF70/GI70*100</f>
        <v>66.824644549763036</v>
      </c>
      <c r="GM70" s="683">
        <f t="shared" ref="GM70:GN78" si="701">GG70/GJ70*100</f>
        <v>40</v>
      </c>
      <c r="GN70" s="683">
        <f t="shared" si="701"/>
        <v>62.109375</v>
      </c>
      <c r="GO70" s="684">
        <f>SUM(GO71:GO73)</f>
        <v>209</v>
      </c>
      <c r="GP70" s="685">
        <f t="shared" ref="GP70:GZ70" si="702">SUM(GP71:GP73)</f>
        <v>35</v>
      </c>
      <c r="GQ70" s="685">
        <f t="shared" si="702"/>
        <v>244</v>
      </c>
      <c r="GR70" s="685">
        <f t="shared" si="702"/>
        <v>170</v>
      </c>
      <c r="GS70" s="685">
        <f t="shared" si="702"/>
        <v>27</v>
      </c>
      <c r="GT70" s="685">
        <f t="shared" si="702"/>
        <v>197</v>
      </c>
      <c r="GU70" s="685">
        <f t="shared" si="702"/>
        <v>141</v>
      </c>
      <c r="GV70" s="685">
        <f t="shared" si="702"/>
        <v>18</v>
      </c>
      <c r="GW70" s="685">
        <f t="shared" si="702"/>
        <v>159</v>
      </c>
      <c r="GX70" s="685">
        <f t="shared" si="702"/>
        <v>191</v>
      </c>
      <c r="GY70" s="685">
        <f t="shared" si="702"/>
        <v>98</v>
      </c>
      <c r="GZ70" s="685">
        <f t="shared" si="702"/>
        <v>289</v>
      </c>
      <c r="HA70" s="686">
        <f>GU70/GX70*100</f>
        <v>73.821989528795811</v>
      </c>
      <c r="HB70" s="686">
        <f t="shared" ref="HB70:HC78" si="703">GV70/GY70*100</f>
        <v>18.367346938775512</v>
      </c>
      <c r="HC70" s="686">
        <f t="shared" si="703"/>
        <v>55.017301038062286</v>
      </c>
    </row>
    <row r="71" spans="1:211" s="66" customFormat="1" ht="9.9499999999999993" customHeight="1" x14ac:dyDescent="0.2">
      <c r="A71" s="87" t="s">
        <v>280</v>
      </c>
      <c r="B71" s="1024">
        <v>0</v>
      </c>
      <c r="C71" s="1024">
        <v>18</v>
      </c>
      <c r="D71" s="1024">
        <f t="shared" ref="D71:D73" si="704">SUM(B71:C71)</f>
        <v>18</v>
      </c>
      <c r="E71" s="1024">
        <v>0</v>
      </c>
      <c r="F71" s="1024">
        <v>16</v>
      </c>
      <c r="G71" s="1024">
        <f t="shared" ref="G71:G73" si="705">SUM(E71:F71)</f>
        <v>16</v>
      </c>
      <c r="H71" s="1024">
        <v>0</v>
      </c>
      <c r="I71" s="1024">
        <v>0</v>
      </c>
      <c r="J71" s="1024">
        <f t="shared" ref="J71:J73" si="706">SUM(H71:I71)</f>
        <v>0</v>
      </c>
      <c r="K71" s="1024">
        <v>0</v>
      </c>
      <c r="L71" s="1024">
        <f>4+1</f>
        <v>5</v>
      </c>
      <c r="M71" s="1024">
        <f t="shared" ref="M71:M73" si="707">SUM(K71:L71)</f>
        <v>5</v>
      </c>
      <c r="N71" s="1024">
        <v>0</v>
      </c>
      <c r="O71" s="1024">
        <v>4</v>
      </c>
      <c r="P71" s="1024">
        <f t="shared" ref="P71:P73" si="708">SUM(N71:O71)</f>
        <v>4</v>
      </c>
      <c r="Q71" s="1024">
        <v>0</v>
      </c>
      <c r="R71" s="1024">
        <v>0</v>
      </c>
      <c r="S71" s="1024">
        <f t="shared" ref="S71:S73" si="709">SUM(Q71:R71)</f>
        <v>0</v>
      </c>
      <c r="T71" s="1025">
        <v>0</v>
      </c>
      <c r="U71" s="1025">
        <v>0</v>
      </c>
      <c r="V71" s="1025">
        <f t="shared" ref="V71:V73" si="710">SUM(T71:U71)</f>
        <v>0</v>
      </c>
      <c r="W71" s="1025">
        <v>0</v>
      </c>
      <c r="X71" s="1025">
        <v>0</v>
      </c>
      <c r="Y71" s="1025">
        <f t="shared" ref="Y71:Y73" si="711">SUM(W71:X71)</f>
        <v>0</v>
      </c>
      <c r="Z71" s="1025">
        <v>0</v>
      </c>
      <c r="AA71" s="1025">
        <v>0</v>
      </c>
      <c r="AB71" s="1025">
        <f t="shared" ref="AB71:AB73" si="712">SUM(Z71:AA71)</f>
        <v>0</v>
      </c>
      <c r="AC71" s="1024">
        <f t="shared" ref="AC71:AD73" si="713">SUM(H71,Q71,Z71)</f>
        <v>0</v>
      </c>
      <c r="AD71" s="1024">
        <f t="shared" si="713"/>
        <v>0</v>
      </c>
      <c r="AE71" s="1025">
        <f t="shared" ref="AE71:AE73" si="714">SUM(AC71:AD71)</f>
        <v>0</v>
      </c>
      <c r="AF71" s="864" t="e">
        <f t="shared" si="612"/>
        <v>#DIV/0!</v>
      </c>
      <c r="AG71" s="864" t="e">
        <f t="shared" si="612"/>
        <v>#DIV/0!</v>
      </c>
      <c r="AH71" s="864" t="e">
        <f t="shared" si="612"/>
        <v>#DIV/0!</v>
      </c>
      <c r="AI71" s="864" t="e">
        <f t="shared" ref="AI71:AI73" si="715">H71/E71</f>
        <v>#DIV/0!</v>
      </c>
      <c r="AJ71" s="864">
        <f t="shared" si="643"/>
        <v>0</v>
      </c>
      <c r="AK71" s="864">
        <f t="shared" si="643"/>
        <v>0</v>
      </c>
      <c r="AL71" s="864" t="e">
        <f t="shared" si="28"/>
        <v>#DIV/0!</v>
      </c>
      <c r="AM71" s="864" t="e">
        <f t="shared" si="28"/>
        <v>#DIV/0!</v>
      </c>
      <c r="AN71" s="864" t="e">
        <f t="shared" si="28"/>
        <v>#DIV/0!</v>
      </c>
      <c r="AO71" s="864" t="e">
        <f t="shared" si="29"/>
        <v>#DIV/0!</v>
      </c>
      <c r="AP71" s="864">
        <f t="shared" si="29"/>
        <v>0</v>
      </c>
      <c r="AQ71" s="864">
        <f t="shared" si="29"/>
        <v>0</v>
      </c>
      <c r="AR71" s="864" t="e">
        <f t="shared" si="15"/>
        <v>#DIV/0!</v>
      </c>
      <c r="AS71" s="864" t="e">
        <f t="shared" si="5"/>
        <v>#DIV/0!</v>
      </c>
      <c r="AT71" s="864" t="e">
        <f t="shared" si="5"/>
        <v>#DIV/0!</v>
      </c>
      <c r="AU71" s="864" t="e">
        <f t="shared" si="16"/>
        <v>#DIV/0!</v>
      </c>
      <c r="AV71" s="864" t="e">
        <f t="shared" si="16"/>
        <v>#DIV/0!</v>
      </c>
      <c r="AW71" s="864" t="e">
        <f t="shared" si="16"/>
        <v>#DIV/0!</v>
      </c>
      <c r="AX71" s="1025">
        <v>0</v>
      </c>
      <c r="AY71" s="1025">
        <f>16+2</f>
        <v>18</v>
      </c>
      <c r="AZ71" s="1025">
        <f t="shared" ref="AZ71:AZ73" si="716">SUM(AX71:AY71)</f>
        <v>18</v>
      </c>
      <c r="BA71" s="1025">
        <v>0</v>
      </c>
      <c r="BB71" s="1025">
        <f>14+1</f>
        <v>15</v>
      </c>
      <c r="BC71" s="1025">
        <f t="shared" ref="BC71:BC73" si="717">SUM(BA71:BB71)</f>
        <v>15</v>
      </c>
      <c r="BD71" s="1025">
        <v>0</v>
      </c>
      <c r="BE71" s="1276">
        <v>10</v>
      </c>
      <c r="BF71" s="1025">
        <f t="shared" ref="BF71:BF73" si="718">SUM(BD71:BE71)</f>
        <v>10</v>
      </c>
      <c r="BG71" s="1025">
        <v>0</v>
      </c>
      <c r="BH71" s="1025">
        <v>5</v>
      </c>
      <c r="BI71" s="1025">
        <f t="shared" ref="BI71:BI73" si="719">SUM(BG71:BH71)</f>
        <v>5</v>
      </c>
      <c r="BJ71" s="1025">
        <v>0</v>
      </c>
      <c r="BK71" s="1025">
        <v>5</v>
      </c>
      <c r="BL71" s="1025">
        <f t="shared" ref="BL71:BL73" si="720">SUM(BJ71:BK71)</f>
        <v>5</v>
      </c>
      <c r="BM71" s="1025">
        <v>0</v>
      </c>
      <c r="BN71" s="1276">
        <v>5</v>
      </c>
      <c r="BO71" s="1025">
        <f t="shared" ref="BO71:BO73" si="721">SUM(BM71:BN71)</f>
        <v>5</v>
      </c>
      <c r="BP71" s="1025">
        <v>0</v>
      </c>
      <c r="BQ71" s="1025">
        <f>18+1</f>
        <v>19</v>
      </c>
      <c r="BR71" s="1025">
        <f t="shared" ref="BR71:BR73" si="722">SUM(BP71:BQ71)</f>
        <v>19</v>
      </c>
      <c r="BS71" s="1025">
        <v>0</v>
      </c>
      <c r="BT71" s="1025">
        <f>16+1</f>
        <v>17</v>
      </c>
      <c r="BU71" s="1025">
        <f t="shared" ref="BU71:BU73" si="723">SUM(BS71:BT71)</f>
        <v>17</v>
      </c>
      <c r="BV71" s="1025">
        <v>0</v>
      </c>
      <c r="BW71" s="1276">
        <v>8</v>
      </c>
      <c r="BX71" s="1025">
        <f t="shared" ref="BX71:BX73" si="724">SUM(BV71:BW71)</f>
        <v>8</v>
      </c>
      <c r="BY71" s="1024">
        <f t="shared" ref="BY71:BZ73" si="725">SUM(BD71,BM71,BV71)</f>
        <v>0</v>
      </c>
      <c r="BZ71" s="1024">
        <v>23</v>
      </c>
      <c r="CA71" s="1025">
        <f t="shared" ref="CA71:CA73" si="726">SUM(BY71:BZ71)</f>
        <v>23</v>
      </c>
      <c r="CB71" s="864" t="e">
        <f t="shared" si="614"/>
        <v>#DIV/0!</v>
      </c>
      <c r="CC71" s="864">
        <f t="shared" si="614"/>
        <v>0.43478260869565216</v>
      </c>
      <c r="CD71" s="864">
        <f t="shared" si="614"/>
        <v>0.43478260869565216</v>
      </c>
      <c r="CE71" s="864" t="e">
        <f t="shared" ref="CE71:CE73" si="727">BD71/BA71</f>
        <v>#DIV/0!</v>
      </c>
      <c r="CF71" s="864">
        <f t="shared" si="654"/>
        <v>0.66666666666666663</v>
      </c>
      <c r="CG71" s="864">
        <f t="shared" si="654"/>
        <v>0.66666666666666663</v>
      </c>
      <c r="CH71" s="864" t="e">
        <f t="shared" si="33"/>
        <v>#DIV/0!</v>
      </c>
      <c r="CI71" s="864">
        <f t="shared" si="33"/>
        <v>0.21739130434782608</v>
      </c>
      <c r="CJ71" s="864">
        <f t="shared" si="33"/>
        <v>0.21739130434782608</v>
      </c>
      <c r="CK71" s="864" t="e">
        <f t="shared" si="34"/>
        <v>#DIV/0!</v>
      </c>
      <c r="CL71" s="864">
        <f t="shared" si="34"/>
        <v>1</v>
      </c>
      <c r="CM71" s="864">
        <f t="shared" si="34"/>
        <v>1</v>
      </c>
      <c r="CN71" s="864" t="e">
        <f t="shared" si="18"/>
        <v>#DIV/0!</v>
      </c>
      <c r="CO71" s="864">
        <f t="shared" si="12"/>
        <v>0.34782608695652173</v>
      </c>
      <c r="CP71" s="864">
        <f t="shared" si="12"/>
        <v>0.34782608695652173</v>
      </c>
      <c r="CQ71" s="864" t="e">
        <f t="shared" si="19"/>
        <v>#DIV/0!</v>
      </c>
      <c r="CR71" s="864">
        <f t="shared" si="13"/>
        <v>0.47058823529411764</v>
      </c>
      <c r="CS71" s="864">
        <f t="shared" si="13"/>
        <v>0.47058823529411764</v>
      </c>
      <c r="CT71" s="960">
        <v>0</v>
      </c>
      <c r="CU71" s="90">
        <v>10</v>
      </c>
      <c r="CV71" s="687">
        <f t="shared" ref="CV71:CV73" si="728">CT71+CU71</f>
        <v>10</v>
      </c>
      <c r="CW71" s="353">
        <v>0</v>
      </c>
      <c r="CX71" s="90">
        <v>10</v>
      </c>
      <c r="CY71" s="688">
        <f>CW71+CX71</f>
        <v>10</v>
      </c>
      <c r="CZ71" s="354">
        <v>0</v>
      </c>
      <c r="DA71" s="90">
        <v>6</v>
      </c>
      <c r="DB71" s="687">
        <f t="shared" ref="DB71:DB73" si="729">CZ71+DA71</f>
        <v>6</v>
      </c>
      <c r="DC71" s="353">
        <v>0</v>
      </c>
      <c r="DD71" s="91">
        <v>20</v>
      </c>
      <c r="DE71" s="688">
        <f t="shared" ref="DE71:DE73" si="730">DC71+DD71</f>
        <v>20</v>
      </c>
      <c r="DF71" s="364">
        <v>0</v>
      </c>
      <c r="DG71" s="92">
        <f t="shared" ref="DG71" si="731">DA71/DD71*100</f>
        <v>30</v>
      </c>
      <c r="DH71" s="700">
        <f t="shared" si="685"/>
        <v>30</v>
      </c>
      <c r="DI71" s="699">
        <v>0</v>
      </c>
      <c r="DJ71" s="92">
        <f t="shared" ref="DI71:DJ73" si="732">DA71/CX71*100</f>
        <v>60</v>
      </c>
      <c r="DK71" s="828">
        <f>DB71/CY71*100</f>
        <v>60</v>
      </c>
      <c r="DL71" s="689">
        <v>0</v>
      </c>
      <c r="DM71" s="356">
        <v>12</v>
      </c>
      <c r="DN71" s="690">
        <v>12</v>
      </c>
      <c r="DO71" s="689">
        <v>0</v>
      </c>
      <c r="DP71" s="356">
        <v>10</v>
      </c>
      <c r="DQ71" s="690">
        <f t="shared" si="688"/>
        <v>10</v>
      </c>
      <c r="DR71" s="689">
        <v>0</v>
      </c>
      <c r="DS71" s="356">
        <v>5</v>
      </c>
      <c r="DT71" s="690">
        <f t="shared" si="689"/>
        <v>5</v>
      </c>
      <c r="DU71" s="689">
        <v>0</v>
      </c>
      <c r="DV71" s="356">
        <v>25</v>
      </c>
      <c r="DW71" s="690">
        <f t="shared" si="690"/>
        <v>25</v>
      </c>
      <c r="DX71" s="691">
        <v>0</v>
      </c>
      <c r="DY71" s="453">
        <f>DS71/DV71*100</f>
        <v>20</v>
      </c>
      <c r="DZ71" s="692">
        <f t="shared" si="691"/>
        <v>20</v>
      </c>
      <c r="EA71" s="693">
        <v>0</v>
      </c>
      <c r="EB71" s="453">
        <f t="shared" si="692"/>
        <v>50</v>
      </c>
      <c r="EC71" s="694">
        <f t="shared" si="692"/>
        <v>50</v>
      </c>
      <c r="ED71" s="343">
        <v>80</v>
      </c>
      <c r="EE71" s="344">
        <v>9</v>
      </c>
      <c r="EF71" s="344">
        <f t="shared" ref="EF71:EF73" si="733">SUM(ED71:EE71)</f>
        <v>89</v>
      </c>
      <c r="EG71" s="344">
        <v>51</v>
      </c>
      <c r="EH71" s="344">
        <v>6</v>
      </c>
      <c r="EI71" s="344">
        <f t="shared" ref="EI71:EI73" si="734">SUM(EG71:EH71)</f>
        <v>57</v>
      </c>
      <c r="EJ71" s="344">
        <v>39</v>
      </c>
      <c r="EK71" s="344">
        <v>5</v>
      </c>
      <c r="EL71" s="344">
        <f t="shared" ref="EL71:EL73" si="735">SUM(EJ71:EK71)</f>
        <v>44</v>
      </c>
      <c r="EM71" s="344">
        <v>51</v>
      </c>
      <c r="EN71" s="695">
        <v>23</v>
      </c>
      <c r="EO71" s="344">
        <f t="shared" ref="EO71:EO73" si="736">SUM(EM71:EN71)</f>
        <v>74</v>
      </c>
      <c r="EP71" s="665">
        <f>EJ71/EM71*100</f>
        <v>76.470588235294116</v>
      </c>
      <c r="EQ71" s="665">
        <f t="shared" si="694"/>
        <v>21.739130434782609</v>
      </c>
      <c r="ER71" s="665">
        <f t="shared" si="694"/>
        <v>59.45945945945946</v>
      </c>
      <c r="ES71" s="665">
        <v>100</v>
      </c>
      <c r="ET71" s="665">
        <v>0</v>
      </c>
      <c r="EU71" s="665">
        <v>100</v>
      </c>
      <c r="EV71" s="695">
        <v>77</v>
      </c>
      <c r="EW71" s="695">
        <v>16</v>
      </c>
      <c r="EX71" s="695">
        <f t="shared" ref="EX71:EX73" si="737">SUM(EV71:EW71)</f>
        <v>93</v>
      </c>
      <c r="EY71" s="695">
        <v>60</v>
      </c>
      <c r="EZ71" s="695">
        <v>13</v>
      </c>
      <c r="FA71" s="695">
        <f t="shared" ref="FA71:FA73" si="738">SUM(EY71:EZ71)</f>
        <v>73</v>
      </c>
      <c r="FB71" s="695">
        <v>45</v>
      </c>
      <c r="FC71" s="695">
        <v>11</v>
      </c>
      <c r="FD71" s="695">
        <f t="shared" ref="FD71:FD73" si="739">SUM(FB71:FC71)</f>
        <v>56</v>
      </c>
      <c r="FE71" s="695">
        <v>59</v>
      </c>
      <c r="FF71" s="695">
        <v>33</v>
      </c>
      <c r="FG71" s="695">
        <f t="shared" ref="FG71:FG73" si="740">SUM(FE71:FF71)</f>
        <v>92</v>
      </c>
      <c r="FH71" s="696">
        <f t="shared" ref="FH71:FI77" si="741">FB71/FE71*100</f>
        <v>76.271186440677965</v>
      </c>
      <c r="FI71" s="696">
        <f t="shared" si="697"/>
        <v>33.333333333333329</v>
      </c>
      <c r="FJ71" s="696">
        <f t="shared" si="697"/>
        <v>60.869565217391312</v>
      </c>
      <c r="FK71" s="344">
        <v>73</v>
      </c>
      <c r="FL71" s="344">
        <v>17</v>
      </c>
      <c r="FM71" s="344">
        <f t="shared" ref="FM71:FM73" si="742">SUM(FK71:FL71)</f>
        <v>90</v>
      </c>
      <c r="FN71" s="344">
        <v>65</v>
      </c>
      <c r="FO71" s="344">
        <v>16</v>
      </c>
      <c r="FP71" s="344">
        <f t="shared" ref="FP71:FP73" si="743">SUM(FN71:FO71)</f>
        <v>81</v>
      </c>
      <c r="FQ71" s="344">
        <v>49</v>
      </c>
      <c r="FR71" s="344">
        <v>11</v>
      </c>
      <c r="FS71" s="344">
        <f t="shared" ref="FS71:FS73" si="744">SUM(FQ71:FR71)</f>
        <v>60</v>
      </c>
      <c r="FT71" s="344">
        <v>71</v>
      </c>
      <c r="FU71" s="695">
        <v>26</v>
      </c>
      <c r="FV71" s="344">
        <f t="shared" ref="FV71:FV73" si="745">SUM(FT71:FU71)</f>
        <v>97</v>
      </c>
      <c r="FW71" s="665">
        <f t="shared" si="699"/>
        <v>69.014084507042256</v>
      </c>
      <c r="FX71" s="665">
        <f t="shared" si="699"/>
        <v>42.307692307692307</v>
      </c>
      <c r="FY71" s="665">
        <f t="shared" si="699"/>
        <v>61.855670103092784</v>
      </c>
      <c r="FZ71" s="695">
        <f>116</f>
        <v>116</v>
      </c>
      <c r="GA71" s="695">
        <f>28+4</f>
        <v>32</v>
      </c>
      <c r="GB71" s="695">
        <f t="shared" ref="GB71:GB73" si="746">SUM(FZ71:GA71)</f>
        <v>148</v>
      </c>
      <c r="GC71" s="695">
        <f>73</f>
        <v>73</v>
      </c>
      <c r="GD71" s="695">
        <f>25+4</f>
        <v>29</v>
      </c>
      <c r="GE71" s="695">
        <f t="shared" ref="GE71:GE73" si="747">SUM(GC71:GD71)</f>
        <v>102</v>
      </c>
      <c r="GF71" s="695">
        <f>53</f>
        <v>53</v>
      </c>
      <c r="GG71" s="695">
        <f>18+0</f>
        <v>18</v>
      </c>
      <c r="GH71" s="695">
        <f t="shared" ref="GH71:GH73" si="748">SUM(GF71:GG71)</f>
        <v>71</v>
      </c>
      <c r="GI71" s="695">
        <f>70</f>
        <v>70</v>
      </c>
      <c r="GJ71" s="695">
        <f>44+1</f>
        <v>45</v>
      </c>
      <c r="GK71" s="695">
        <f t="shared" ref="GK71:GK73" si="749">SUM(GI71:GJ71)</f>
        <v>115</v>
      </c>
      <c r="GL71" s="696">
        <f t="shared" ref="GL71:GM78" si="750">GF71/GI71*100</f>
        <v>75.714285714285708</v>
      </c>
      <c r="GM71" s="696">
        <f t="shared" si="701"/>
        <v>40</v>
      </c>
      <c r="GN71" s="696">
        <f t="shared" si="701"/>
        <v>61.739130434782609</v>
      </c>
      <c r="GO71" s="695">
        <f>113</f>
        <v>113</v>
      </c>
      <c r="GP71" s="697">
        <f>27+2</f>
        <v>29</v>
      </c>
      <c r="GQ71" s="697">
        <f t="shared" ref="GQ71:GQ73" si="751">SUM(GO71:GP71)</f>
        <v>142</v>
      </c>
      <c r="GR71" s="697">
        <f>73</f>
        <v>73</v>
      </c>
      <c r="GS71" s="697">
        <f>19+2</f>
        <v>21</v>
      </c>
      <c r="GT71" s="697">
        <f t="shared" ref="GT71:GT73" si="752">SUM(GR71:GS71)</f>
        <v>94</v>
      </c>
      <c r="GU71" s="697">
        <f>68</f>
        <v>68</v>
      </c>
      <c r="GV71" s="697">
        <f>13+0</f>
        <v>13</v>
      </c>
      <c r="GW71" s="697">
        <f t="shared" ref="GW71:GW73" si="753">SUM(GU71:GV71)</f>
        <v>81</v>
      </c>
      <c r="GX71" s="697">
        <f>70</f>
        <v>70</v>
      </c>
      <c r="GY71" s="697">
        <f>84+1</f>
        <v>85</v>
      </c>
      <c r="GZ71" s="697">
        <f t="shared" ref="GZ71:GZ73" si="754">SUM(GX71:GY71)</f>
        <v>155</v>
      </c>
      <c r="HA71" s="698">
        <f t="shared" ref="HA71:HA73" si="755">GU71/GX71*100</f>
        <v>97.142857142857139</v>
      </c>
      <c r="HB71" s="698">
        <f t="shared" si="703"/>
        <v>15.294117647058824</v>
      </c>
      <c r="HC71" s="698">
        <f t="shared" si="703"/>
        <v>52.258064516129032</v>
      </c>
    </row>
    <row r="72" spans="1:211" s="66" customFormat="1" ht="9.9499999999999993" customHeight="1" x14ac:dyDescent="0.2">
      <c r="A72" s="87" t="s">
        <v>107</v>
      </c>
      <c r="B72" s="1024">
        <v>0</v>
      </c>
      <c r="C72" s="1024">
        <v>0</v>
      </c>
      <c r="D72" s="1024">
        <f t="shared" si="704"/>
        <v>0</v>
      </c>
      <c r="E72" s="1024">
        <v>0</v>
      </c>
      <c r="F72" s="1024">
        <v>0</v>
      </c>
      <c r="G72" s="1024">
        <f t="shared" si="705"/>
        <v>0</v>
      </c>
      <c r="H72" s="1024">
        <v>0</v>
      </c>
      <c r="I72" s="1024">
        <v>0</v>
      </c>
      <c r="J72" s="1024">
        <f t="shared" si="706"/>
        <v>0</v>
      </c>
      <c r="K72" s="1024">
        <v>0</v>
      </c>
      <c r="L72" s="1024">
        <v>0</v>
      </c>
      <c r="M72" s="1024">
        <f t="shared" si="707"/>
        <v>0</v>
      </c>
      <c r="N72" s="1024">
        <v>0</v>
      </c>
      <c r="O72" s="1024">
        <v>0</v>
      </c>
      <c r="P72" s="1024">
        <f t="shared" si="708"/>
        <v>0</v>
      </c>
      <c r="Q72" s="1024">
        <v>0</v>
      </c>
      <c r="R72" s="1024">
        <v>0</v>
      </c>
      <c r="S72" s="1024">
        <f t="shared" si="709"/>
        <v>0</v>
      </c>
      <c r="T72" s="1025">
        <v>0</v>
      </c>
      <c r="U72" s="1025">
        <v>0</v>
      </c>
      <c r="V72" s="1025">
        <f t="shared" si="710"/>
        <v>0</v>
      </c>
      <c r="W72" s="1025">
        <v>0</v>
      </c>
      <c r="X72" s="1025">
        <v>0</v>
      </c>
      <c r="Y72" s="1025">
        <f t="shared" si="711"/>
        <v>0</v>
      </c>
      <c r="Z72" s="1025">
        <v>0</v>
      </c>
      <c r="AA72" s="1025">
        <v>0</v>
      </c>
      <c r="AB72" s="1025">
        <f t="shared" si="712"/>
        <v>0</v>
      </c>
      <c r="AC72" s="1024">
        <f t="shared" si="713"/>
        <v>0</v>
      </c>
      <c r="AD72" s="1024">
        <f t="shared" si="713"/>
        <v>0</v>
      </c>
      <c r="AE72" s="1025">
        <f t="shared" si="714"/>
        <v>0</v>
      </c>
      <c r="AF72" s="864" t="e">
        <f t="shared" si="612"/>
        <v>#DIV/0!</v>
      </c>
      <c r="AG72" s="864" t="e">
        <f t="shared" si="612"/>
        <v>#DIV/0!</v>
      </c>
      <c r="AH72" s="864" t="e">
        <f t="shared" si="612"/>
        <v>#DIV/0!</v>
      </c>
      <c r="AI72" s="864" t="e">
        <f t="shared" si="715"/>
        <v>#DIV/0!</v>
      </c>
      <c r="AJ72" s="864" t="e">
        <f t="shared" si="643"/>
        <v>#DIV/0!</v>
      </c>
      <c r="AK72" s="864" t="e">
        <f t="shared" si="643"/>
        <v>#DIV/0!</v>
      </c>
      <c r="AL72" s="864" t="e">
        <f t="shared" si="28"/>
        <v>#DIV/0!</v>
      </c>
      <c r="AM72" s="864" t="e">
        <f t="shared" si="28"/>
        <v>#DIV/0!</v>
      </c>
      <c r="AN72" s="864" t="e">
        <f t="shared" si="28"/>
        <v>#DIV/0!</v>
      </c>
      <c r="AO72" s="864" t="e">
        <f t="shared" si="29"/>
        <v>#DIV/0!</v>
      </c>
      <c r="AP72" s="864" t="e">
        <f t="shared" si="29"/>
        <v>#DIV/0!</v>
      </c>
      <c r="AQ72" s="864" t="e">
        <f t="shared" si="29"/>
        <v>#DIV/0!</v>
      </c>
      <c r="AR72" s="864" t="e">
        <f t="shared" si="15"/>
        <v>#DIV/0!</v>
      </c>
      <c r="AS72" s="864" t="e">
        <f t="shared" si="5"/>
        <v>#DIV/0!</v>
      </c>
      <c r="AT72" s="864" t="e">
        <f t="shared" si="5"/>
        <v>#DIV/0!</v>
      </c>
      <c r="AU72" s="864" t="e">
        <f t="shared" si="16"/>
        <v>#DIV/0!</v>
      </c>
      <c r="AV72" s="864" t="e">
        <f t="shared" si="16"/>
        <v>#DIV/0!</v>
      </c>
      <c r="AW72" s="864" t="e">
        <f t="shared" si="16"/>
        <v>#DIV/0!</v>
      </c>
      <c r="AX72" s="1025">
        <v>0</v>
      </c>
      <c r="AY72" s="1025">
        <v>0</v>
      </c>
      <c r="AZ72" s="1025">
        <f t="shared" si="716"/>
        <v>0</v>
      </c>
      <c r="BA72" s="1025">
        <v>0</v>
      </c>
      <c r="BB72" s="1025">
        <v>0</v>
      </c>
      <c r="BC72" s="1025">
        <f t="shared" si="717"/>
        <v>0</v>
      </c>
      <c r="BD72" s="1025">
        <v>0</v>
      </c>
      <c r="BE72" s="1025">
        <v>0</v>
      </c>
      <c r="BF72" s="1025">
        <f t="shared" si="718"/>
        <v>0</v>
      </c>
      <c r="BG72" s="1025">
        <v>0</v>
      </c>
      <c r="BH72" s="1025">
        <v>0</v>
      </c>
      <c r="BI72" s="1025">
        <f t="shared" si="719"/>
        <v>0</v>
      </c>
      <c r="BJ72" s="1025">
        <v>0</v>
      </c>
      <c r="BK72" s="1025">
        <v>0</v>
      </c>
      <c r="BL72" s="1025">
        <f t="shared" si="720"/>
        <v>0</v>
      </c>
      <c r="BM72" s="1025">
        <v>0</v>
      </c>
      <c r="BN72" s="1025">
        <v>0</v>
      </c>
      <c r="BO72" s="1025">
        <f t="shared" si="721"/>
        <v>0</v>
      </c>
      <c r="BP72" s="1025">
        <v>0</v>
      </c>
      <c r="BQ72" s="1025">
        <v>0</v>
      </c>
      <c r="BR72" s="1025">
        <f t="shared" si="722"/>
        <v>0</v>
      </c>
      <c r="BS72" s="1025">
        <v>0</v>
      </c>
      <c r="BT72" s="1025">
        <v>0</v>
      </c>
      <c r="BU72" s="1025">
        <f t="shared" si="723"/>
        <v>0</v>
      </c>
      <c r="BV72" s="1025">
        <v>0</v>
      </c>
      <c r="BW72" s="1025">
        <v>0</v>
      </c>
      <c r="BX72" s="1025">
        <f t="shared" si="724"/>
        <v>0</v>
      </c>
      <c r="BY72" s="1024">
        <f t="shared" si="725"/>
        <v>0</v>
      </c>
      <c r="BZ72" s="1024">
        <f t="shared" si="725"/>
        <v>0</v>
      </c>
      <c r="CA72" s="1025">
        <f t="shared" si="726"/>
        <v>0</v>
      </c>
      <c r="CB72" s="864" t="e">
        <f t="shared" si="614"/>
        <v>#DIV/0!</v>
      </c>
      <c r="CC72" s="864" t="e">
        <f t="shared" si="614"/>
        <v>#DIV/0!</v>
      </c>
      <c r="CD72" s="864" t="e">
        <f t="shared" si="614"/>
        <v>#DIV/0!</v>
      </c>
      <c r="CE72" s="864" t="e">
        <f t="shared" si="727"/>
        <v>#DIV/0!</v>
      </c>
      <c r="CF72" s="864" t="e">
        <f t="shared" si="654"/>
        <v>#DIV/0!</v>
      </c>
      <c r="CG72" s="864" t="e">
        <f t="shared" si="654"/>
        <v>#DIV/0!</v>
      </c>
      <c r="CH72" s="864" t="e">
        <f t="shared" si="33"/>
        <v>#DIV/0!</v>
      </c>
      <c r="CI72" s="864" t="e">
        <f t="shared" si="33"/>
        <v>#DIV/0!</v>
      </c>
      <c r="CJ72" s="864" t="e">
        <f t="shared" si="33"/>
        <v>#DIV/0!</v>
      </c>
      <c r="CK72" s="864" t="e">
        <f t="shared" si="34"/>
        <v>#DIV/0!</v>
      </c>
      <c r="CL72" s="864" t="e">
        <f t="shared" si="34"/>
        <v>#DIV/0!</v>
      </c>
      <c r="CM72" s="864" t="e">
        <f t="shared" si="34"/>
        <v>#DIV/0!</v>
      </c>
      <c r="CN72" s="864" t="e">
        <f t="shared" si="18"/>
        <v>#DIV/0!</v>
      </c>
      <c r="CO72" s="864" t="e">
        <f t="shared" si="12"/>
        <v>#DIV/0!</v>
      </c>
      <c r="CP72" s="864" t="e">
        <f t="shared" si="12"/>
        <v>#DIV/0!</v>
      </c>
      <c r="CQ72" s="864" t="e">
        <f t="shared" si="19"/>
        <v>#DIV/0!</v>
      </c>
      <c r="CR72" s="864" t="e">
        <f t="shared" si="13"/>
        <v>#DIV/0!</v>
      </c>
      <c r="CS72" s="864" t="e">
        <f t="shared" si="13"/>
        <v>#DIV/0!</v>
      </c>
      <c r="CT72" s="959"/>
      <c r="CU72" s="710"/>
      <c r="CV72" s="711"/>
      <c r="CW72" s="712"/>
      <c r="CX72" s="710"/>
      <c r="CY72" s="711"/>
      <c r="CZ72" s="709"/>
      <c r="DA72" s="710"/>
      <c r="DB72" s="711"/>
      <c r="DC72" s="712"/>
      <c r="DD72" s="713"/>
      <c r="DE72" s="714"/>
      <c r="DF72" s="715"/>
      <c r="DG72" s="716"/>
      <c r="DH72" s="717"/>
      <c r="DI72" s="709"/>
      <c r="DJ72" s="710"/>
      <c r="DK72" s="711"/>
      <c r="DL72" s="689">
        <v>54</v>
      </c>
      <c r="DM72" s="356">
        <v>0</v>
      </c>
      <c r="DN72" s="690">
        <f t="shared" ref="DN72:DN76" si="756">DL72+DM72</f>
        <v>54</v>
      </c>
      <c r="DO72" s="689">
        <v>41</v>
      </c>
      <c r="DP72" s="356">
        <v>0</v>
      </c>
      <c r="DQ72" s="690">
        <f t="shared" si="688"/>
        <v>41</v>
      </c>
      <c r="DR72" s="689">
        <v>34</v>
      </c>
      <c r="DS72" s="356">
        <v>0</v>
      </c>
      <c r="DT72" s="690">
        <f t="shared" si="689"/>
        <v>34</v>
      </c>
      <c r="DU72" s="689">
        <v>39</v>
      </c>
      <c r="DV72" s="356">
        <v>0</v>
      </c>
      <c r="DW72" s="690">
        <f t="shared" si="690"/>
        <v>39</v>
      </c>
      <c r="DX72" s="691">
        <f>DR72/DU72*100</f>
        <v>87.179487179487182</v>
      </c>
      <c r="DY72" s="453">
        <v>0</v>
      </c>
      <c r="DZ72" s="692">
        <f t="shared" si="691"/>
        <v>87.179487179487182</v>
      </c>
      <c r="EA72" s="693">
        <f t="shared" ref="EA72:EA73" si="757">DR72/DO72*100</f>
        <v>82.926829268292678</v>
      </c>
      <c r="EB72" s="453">
        <v>0</v>
      </c>
      <c r="EC72" s="694">
        <f t="shared" si="692"/>
        <v>82.926829268292678</v>
      </c>
      <c r="ED72" s="343">
        <v>91</v>
      </c>
      <c r="EE72" s="344">
        <v>0</v>
      </c>
      <c r="EF72" s="344">
        <f t="shared" si="733"/>
        <v>91</v>
      </c>
      <c r="EG72" s="344">
        <v>51</v>
      </c>
      <c r="EH72" s="344">
        <v>0</v>
      </c>
      <c r="EI72" s="344">
        <f t="shared" si="734"/>
        <v>51</v>
      </c>
      <c r="EJ72" s="344">
        <v>34</v>
      </c>
      <c r="EK72" s="344">
        <v>0</v>
      </c>
      <c r="EL72" s="344">
        <f t="shared" si="735"/>
        <v>34</v>
      </c>
      <c r="EM72" s="344">
        <v>48</v>
      </c>
      <c r="EN72" s="695">
        <v>0</v>
      </c>
      <c r="EO72" s="344">
        <f t="shared" si="736"/>
        <v>48</v>
      </c>
      <c r="EP72" s="665">
        <f t="shared" ref="EP72:ER73" si="758">EJ72/EM72</f>
        <v>0.70833333333333337</v>
      </c>
      <c r="EQ72" s="665" t="e">
        <f t="shared" si="758"/>
        <v>#DIV/0!</v>
      </c>
      <c r="ER72" s="665">
        <f t="shared" si="758"/>
        <v>0.70833333333333337</v>
      </c>
      <c r="ES72" s="665">
        <v>100</v>
      </c>
      <c r="ET72" s="665">
        <v>0</v>
      </c>
      <c r="EU72" s="665">
        <v>100</v>
      </c>
      <c r="EV72" s="695">
        <v>73</v>
      </c>
      <c r="EW72" s="695">
        <v>0</v>
      </c>
      <c r="EX72" s="695">
        <f t="shared" si="737"/>
        <v>73</v>
      </c>
      <c r="EY72" s="695">
        <v>60</v>
      </c>
      <c r="EZ72" s="695">
        <v>0</v>
      </c>
      <c r="FA72" s="695">
        <f t="shared" si="738"/>
        <v>60</v>
      </c>
      <c r="FB72" s="695">
        <v>47</v>
      </c>
      <c r="FC72" s="695">
        <v>0</v>
      </c>
      <c r="FD72" s="695">
        <f t="shared" si="739"/>
        <v>47</v>
      </c>
      <c r="FE72" s="695">
        <v>62</v>
      </c>
      <c r="FF72" s="695">
        <v>0</v>
      </c>
      <c r="FG72" s="695">
        <f t="shared" si="740"/>
        <v>62</v>
      </c>
      <c r="FH72" s="696">
        <f t="shared" si="741"/>
        <v>75.806451612903231</v>
      </c>
      <c r="FI72" s="696">
        <v>0</v>
      </c>
      <c r="FJ72" s="696">
        <f t="shared" si="697"/>
        <v>75.806451612903231</v>
      </c>
      <c r="FK72" s="344">
        <v>64</v>
      </c>
      <c r="FL72" s="344"/>
      <c r="FM72" s="344">
        <f t="shared" si="742"/>
        <v>64</v>
      </c>
      <c r="FN72" s="344">
        <v>62</v>
      </c>
      <c r="FO72" s="344">
        <v>0</v>
      </c>
      <c r="FP72" s="344">
        <f t="shared" si="743"/>
        <v>62</v>
      </c>
      <c r="FQ72" s="344">
        <v>51</v>
      </c>
      <c r="FR72" s="344">
        <v>0</v>
      </c>
      <c r="FS72" s="344">
        <f t="shared" si="744"/>
        <v>51</v>
      </c>
      <c r="FT72" s="344">
        <v>68</v>
      </c>
      <c r="FU72" s="695">
        <v>0</v>
      </c>
      <c r="FV72" s="344">
        <f t="shared" si="745"/>
        <v>68</v>
      </c>
      <c r="FW72" s="665">
        <f t="shared" si="699"/>
        <v>75</v>
      </c>
      <c r="FX72" s="665">
        <v>0</v>
      </c>
      <c r="FY72" s="665">
        <f t="shared" si="699"/>
        <v>75</v>
      </c>
      <c r="FZ72" s="695">
        <v>59</v>
      </c>
      <c r="GA72" s="695">
        <v>5</v>
      </c>
      <c r="GB72" s="695">
        <f t="shared" si="746"/>
        <v>64</v>
      </c>
      <c r="GC72" s="695">
        <v>65</v>
      </c>
      <c r="GD72" s="695">
        <v>5</v>
      </c>
      <c r="GE72" s="695">
        <f t="shared" si="747"/>
        <v>70</v>
      </c>
      <c r="GF72" s="695">
        <v>53</v>
      </c>
      <c r="GG72" s="695">
        <v>0</v>
      </c>
      <c r="GH72" s="695">
        <f t="shared" si="748"/>
        <v>53</v>
      </c>
      <c r="GI72" s="695">
        <v>76</v>
      </c>
      <c r="GJ72" s="695">
        <v>0</v>
      </c>
      <c r="GK72" s="695">
        <f t="shared" si="749"/>
        <v>76</v>
      </c>
      <c r="GL72" s="696">
        <f t="shared" si="750"/>
        <v>69.73684210526315</v>
      </c>
      <c r="GM72" s="696">
        <v>0</v>
      </c>
      <c r="GN72" s="696">
        <f t="shared" si="701"/>
        <v>69.73684210526315</v>
      </c>
      <c r="GO72" s="695">
        <v>58</v>
      </c>
      <c r="GP72" s="697">
        <v>6</v>
      </c>
      <c r="GQ72" s="697">
        <f t="shared" si="751"/>
        <v>64</v>
      </c>
      <c r="GR72" s="697">
        <v>57</v>
      </c>
      <c r="GS72" s="697">
        <v>6</v>
      </c>
      <c r="GT72" s="697">
        <f t="shared" si="752"/>
        <v>63</v>
      </c>
      <c r="GU72" s="697">
        <v>42</v>
      </c>
      <c r="GV72" s="697">
        <v>5</v>
      </c>
      <c r="GW72" s="697">
        <f t="shared" si="753"/>
        <v>47</v>
      </c>
      <c r="GX72" s="697">
        <v>66</v>
      </c>
      <c r="GY72" s="697">
        <v>13</v>
      </c>
      <c r="GZ72" s="697">
        <f t="shared" si="754"/>
        <v>79</v>
      </c>
      <c r="HA72" s="698">
        <f t="shared" si="755"/>
        <v>63.636363636363633</v>
      </c>
      <c r="HB72" s="698">
        <f t="shared" si="703"/>
        <v>38.461538461538467</v>
      </c>
      <c r="HC72" s="698">
        <f t="shared" si="703"/>
        <v>59.493670886075947</v>
      </c>
    </row>
    <row r="73" spans="1:211" s="66" customFormat="1" ht="9.9499999999999993" customHeight="1" x14ac:dyDescent="0.2">
      <c r="A73" s="87" t="s">
        <v>105</v>
      </c>
      <c r="B73" s="1024">
        <f>59+4</f>
        <v>63</v>
      </c>
      <c r="C73" s="1024">
        <f>1+6</f>
        <v>7</v>
      </c>
      <c r="D73" s="1024">
        <f t="shared" si="704"/>
        <v>70</v>
      </c>
      <c r="E73" s="1024">
        <f>64+3</f>
        <v>67</v>
      </c>
      <c r="F73" s="1024">
        <f>0+3</f>
        <v>3</v>
      </c>
      <c r="G73" s="1024">
        <f t="shared" si="705"/>
        <v>70</v>
      </c>
      <c r="H73" s="1024">
        <v>0</v>
      </c>
      <c r="I73" s="1024">
        <v>0</v>
      </c>
      <c r="J73" s="1024">
        <f t="shared" si="706"/>
        <v>0</v>
      </c>
      <c r="K73" s="1024">
        <f>28+3</f>
        <v>31</v>
      </c>
      <c r="L73" s="1024">
        <f>1+3</f>
        <v>4</v>
      </c>
      <c r="M73" s="1024">
        <f t="shared" si="707"/>
        <v>35</v>
      </c>
      <c r="N73" s="1024">
        <f>27+5</f>
        <v>32</v>
      </c>
      <c r="O73" s="1024">
        <f>1+3</f>
        <v>4</v>
      </c>
      <c r="P73" s="1024">
        <f t="shared" si="708"/>
        <v>36</v>
      </c>
      <c r="Q73" s="1024">
        <v>0</v>
      </c>
      <c r="R73" s="1024">
        <v>0</v>
      </c>
      <c r="S73" s="1024">
        <f t="shared" si="709"/>
        <v>0</v>
      </c>
      <c r="T73" s="1025">
        <f>0+1</f>
        <v>1</v>
      </c>
      <c r="U73" s="1025">
        <f>0+1</f>
        <v>1</v>
      </c>
      <c r="V73" s="1025">
        <f t="shared" si="710"/>
        <v>2</v>
      </c>
      <c r="W73" s="1025">
        <f>0+1</f>
        <v>1</v>
      </c>
      <c r="X73" s="1025">
        <v>0</v>
      </c>
      <c r="Y73" s="1025">
        <f t="shared" si="711"/>
        <v>1</v>
      </c>
      <c r="Z73" s="1025">
        <v>0</v>
      </c>
      <c r="AA73" s="1025">
        <v>0</v>
      </c>
      <c r="AB73" s="1025">
        <f t="shared" si="712"/>
        <v>0</v>
      </c>
      <c r="AC73" s="1024">
        <f t="shared" si="713"/>
        <v>0</v>
      </c>
      <c r="AD73" s="1024">
        <f t="shared" si="713"/>
        <v>0</v>
      </c>
      <c r="AE73" s="1025">
        <f t="shared" si="714"/>
        <v>0</v>
      </c>
      <c r="AF73" s="864" t="e">
        <f t="shared" si="612"/>
        <v>#DIV/0!</v>
      </c>
      <c r="AG73" s="864" t="e">
        <f t="shared" si="612"/>
        <v>#DIV/0!</v>
      </c>
      <c r="AH73" s="864" t="e">
        <f t="shared" si="612"/>
        <v>#DIV/0!</v>
      </c>
      <c r="AI73" s="864">
        <f t="shared" si="715"/>
        <v>0</v>
      </c>
      <c r="AJ73" s="864">
        <f t="shared" si="643"/>
        <v>0</v>
      </c>
      <c r="AK73" s="864">
        <f t="shared" si="643"/>
        <v>0</v>
      </c>
      <c r="AL73" s="864" t="e">
        <f t="shared" si="28"/>
        <v>#DIV/0!</v>
      </c>
      <c r="AM73" s="864" t="e">
        <f t="shared" si="28"/>
        <v>#DIV/0!</v>
      </c>
      <c r="AN73" s="864" t="e">
        <f t="shared" si="28"/>
        <v>#DIV/0!</v>
      </c>
      <c r="AO73" s="864">
        <f t="shared" si="29"/>
        <v>0</v>
      </c>
      <c r="AP73" s="864">
        <f t="shared" si="29"/>
        <v>0</v>
      </c>
      <c r="AQ73" s="864">
        <f t="shared" si="29"/>
        <v>0</v>
      </c>
      <c r="AR73" s="864" t="e">
        <f t="shared" si="15"/>
        <v>#DIV/0!</v>
      </c>
      <c r="AS73" s="864" t="e">
        <f t="shared" si="5"/>
        <v>#DIV/0!</v>
      </c>
      <c r="AT73" s="864" t="e">
        <f t="shared" si="5"/>
        <v>#DIV/0!</v>
      </c>
      <c r="AU73" s="864">
        <f t="shared" si="16"/>
        <v>0</v>
      </c>
      <c r="AV73" s="864" t="e">
        <f t="shared" si="16"/>
        <v>#DIV/0!</v>
      </c>
      <c r="AW73" s="864">
        <f t="shared" si="16"/>
        <v>0</v>
      </c>
      <c r="AX73" s="1025">
        <f>84+4</f>
        <v>88</v>
      </c>
      <c r="AY73" s="1025">
        <v>0</v>
      </c>
      <c r="AZ73" s="1025">
        <f t="shared" si="716"/>
        <v>88</v>
      </c>
      <c r="BA73" s="1025">
        <f>71+2</f>
        <v>73</v>
      </c>
      <c r="BB73" s="1025">
        <v>0</v>
      </c>
      <c r="BC73" s="1025">
        <f t="shared" si="717"/>
        <v>73</v>
      </c>
      <c r="BD73" s="1276">
        <v>56</v>
      </c>
      <c r="BE73" s="1025">
        <v>0</v>
      </c>
      <c r="BF73" s="1025">
        <f t="shared" si="718"/>
        <v>56</v>
      </c>
      <c r="BG73" s="1025">
        <f>13+1</f>
        <v>14</v>
      </c>
      <c r="BH73" s="1025">
        <v>0</v>
      </c>
      <c r="BI73" s="1025">
        <f t="shared" si="719"/>
        <v>14</v>
      </c>
      <c r="BJ73" s="1025">
        <v>14</v>
      </c>
      <c r="BK73" s="1025">
        <v>0</v>
      </c>
      <c r="BL73" s="1025">
        <f t="shared" si="720"/>
        <v>14</v>
      </c>
      <c r="BM73" s="1276">
        <v>11</v>
      </c>
      <c r="BN73" s="1025">
        <v>0</v>
      </c>
      <c r="BO73" s="1025">
        <f t="shared" si="721"/>
        <v>11</v>
      </c>
      <c r="BP73" s="1276">
        <v>0</v>
      </c>
      <c r="BQ73" s="1025">
        <v>0</v>
      </c>
      <c r="BR73" s="1025">
        <f t="shared" si="722"/>
        <v>0</v>
      </c>
      <c r="BS73" s="1276">
        <v>0</v>
      </c>
      <c r="BT73" s="1025">
        <v>0</v>
      </c>
      <c r="BU73" s="1025">
        <f t="shared" si="723"/>
        <v>0</v>
      </c>
      <c r="BV73" s="1276">
        <v>0</v>
      </c>
      <c r="BW73" s="1025">
        <v>0</v>
      </c>
      <c r="BX73" s="1025">
        <f t="shared" si="724"/>
        <v>0</v>
      </c>
      <c r="BY73" s="1024">
        <v>67</v>
      </c>
      <c r="BZ73" s="1024">
        <f t="shared" si="725"/>
        <v>0</v>
      </c>
      <c r="CA73" s="1025">
        <f t="shared" si="726"/>
        <v>67</v>
      </c>
      <c r="CB73" s="864">
        <f t="shared" si="614"/>
        <v>0.83582089552238803</v>
      </c>
      <c r="CC73" s="864" t="e">
        <f t="shared" si="614"/>
        <v>#DIV/0!</v>
      </c>
      <c r="CD73" s="864">
        <f t="shared" si="614"/>
        <v>0.83582089552238803</v>
      </c>
      <c r="CE73" s="864">
        <f t="shared" si="727"/>
        <v>0.76712328767123283</v>
      </c>
      <c r="CF73" s="864" t="e">
        <f t="shared" si="654"/>
        <v>#DIV/0!</v>
      </c>
      <c r="CG73" s="864">
        <f t="shared" si="654"/>
        <v>0.76712328767123283</v>
      </c>
      <c r="CH73" s="864">
        <f t="shared" si="33"/>
        <v>0.16417910447761194</v>
      </c>
      <c r="CI73" s="864" t="e">
        <f t="shared" si="33"/>
        <v>#DIV/0!</v>
      </c>
      <c r="CJ73" s="864">
        <f t="shared" si="33"/>
        <v>0.16417910447761194</v>
      </c>
      <c r="CK73" s="864">
        <f t="shared" si="34"/>
        <v>0.7857142857142857</v>
      </c>
      <c r="CL73" s="864" t="e">
        <f t="shared" si="34"/>
        <v>#DIV/0!</v>
      </c>
      <c r="CM73" s="864">
        <f t="shared" si="34"/>
        <v>0.7857142857142857</v>
      </c>
      <c r="CN73" s="864">
        <f t="shared" si="18"/>
        <v>0</v>
      </c>
      <c r="CO73" s="864" t="e">
        <f t="shared" si="12"/>
        <v>#DIV/0!</v>
      </c>
      <c r="CP73" s="864">
        <f t="shared" si="12"/>
        <v>0</v>
      </c>
      <c r="CQ73" s="864" t="e">
        <f t="shared" si="19"/>
        <v>#DIV/0!</v>
      </c>
      <c r="CR73" s="864" t="e">
        <f t="shared" si="13"/>
        <v>#DIV/0!</v>
      </c>
      <c r="CS73" s="864" t="e">
        <f t="shared" si="13"/>
        <v>#DIV/0!</v>
      </c>
      <c r="CT73" s="960">
        <v>102</v>
      </c>
      <c r="CU73" s="90">
        <v>0</v>
      </c>
      <c r="CV73" s="687">
        <f t="shared" si="728"/>
        <v>102</v>
      </c>
      <c r="CW73" s="353">
        <v>72</v>
      </c>
      <c r="CX73" s="90">
        <v>0</v>
      </c>
      <c r="CY73" s="687">
        <f t="shared" ref="CY73" si="759">CW73+CX73</f>
        <v>72</v>
      </c>
      <c r="CZ73" s="354">
        <v>58</v>
      </c>
      <c r="DA73" s="90">
        <v>0</v>
      </c>
      <c r="DB73" s="687">
        <f t="shared" si="729"/>
        <v>58</v>
      </c>
      <c r="DC73" s="353">
        <v>74</v>
      </c>
      <c r="DD73" s="91">
        <v>0</v>
      </c>
      <c r="DE73" s="688">
        <f t="shared" si="730"/>
        <v>74</v>
      </c>
      <c r="DF73" s="364">
        <f t="shared" ref="DF73" si="760">CZ73/DC73*100</f>
        <v>78.378378378378372</v>
      </c>
      <c r="DG73" s="92">
        <v>0</v>
      </c>
      <c r="DH73" s="700">
        <f t="shared" si="685"/>
        <v>78.378378378378372</v>
      </c>
      <c r="DI73" s="699">
        <f t="shared" si="732"/>
        <v>80.555555555555557</v>
      </c>
      <c r="DJ73" s="92">
        <v>0</v>
      </c>
      <c r="DK73" s="828">
        <f t="shared" ref="DK73:DK76" si="761">DB73/CY73*100</f>
        <v>80.555555555555557</v>
      </c>
      <c r="DL73" s="689">
        <v>86</v>
      </c>
      <c r="DM73" s="356">
        <v>0</v>
      </c>
      <c r="DN73" s="690">
        <f t="shared" si="756"/>
        <v>86</v>
      </c>
      <c r="DO73" s="689">
        <v>72</v>
      </c>
      <c r="DP73" s="356">
        <v>0</v>
      </c>
      <c r="DQ73" s="690">
        <f t="shared" si="688"/>
        <v>72</v>
      </c>
      <c r="DR73" s="689">
        <v>58</v>
      </c>
      <c r="DS73" s="356">
        <v>0</v>
      </c>
      <c r="DT73" s="690">
        <f t="shared" si="689"/>
        <v>58</v>
      </c>
      <c r="DU73" s="689">
        <v>70</v>
      </c>
      <c r="DV73" s="356">
        <v>0</v>
      </c>
      <c r="DW73" s="690">
        <f t="shared" si="690"/>
        <v>70</v>
      </c>
      <c r="DX73" s="691">
        <f>DR73/DU73*100</f>
        <v>82.857142857142861</v>
      </c>
      <c r="DY73" s="453">
        <v>0</v>
      </c>
      <c r="DZ73" s="692">
        <f>DT73/DW73*100</f>
        <v>82.857142857142861</v>
      </c>
      <c r="EA73" s="693">
        <f t="shared" si="757"/>
        <v>80.555555555555557</v>
      </c>
      <c r="EB73" s="453">
        <v>0</v>
      </c>
      <c r="EC73" s="694">
        <f t="shared" si="692"/>
        <v>80.555555555555557</v>
      </c>
      <c r="ED73" s="343">
        <v>42</v>
      </c>
      <c r="EE73" s="344">
        <v>1</v>
      </c>
      <c r="EF73" s="344">
        <f t="shared" si="733"/>
        <v>43</v>
      </c>
      <c r="EG73" s="344">
        <v>50</v>
      </c>
      <c r="EH73" s="344">
        <v>1</v>
      </c>
      <c r="EI73" s="344">
        <f t="shared" si="734"/>
        <v>51</v>
      </c>
      <c r="EJ73" s="344">
        <v>35</v>
      </c>
      <c r="EK73" s="344">
        <v>1</v>
      </c>
      <c r="EL73" s="344">
        <f t="shared" si="735"/>
        <v>36</v>
      </c>
      <c r="EM73" s="344">
        <v>47</v>
      </c>
      <c r="EN73" s="695">
        <v>5</v>
      </c>
      <c r="EO73" s="344">
        <f t="shared" si="736"/>
        <v>52</v>
      </c>
      <c r="EP73" s="665">
        <f t="shared" si="758"/>
        <v>0.74468085106382975</v>
      </c>
      <c r="EQ73" s="665">
        <f t="shared" si="758"/>
        <v>0.2</v>
      </c>
      <c r="ER73" s="665">
        <f t="shared" si="758"/>
        <v>0.69230769230769229</v>
      </c>
      <c r="ES73" s="665">
        <v>100</v>
      </c>
      <c r="ET73" s="665">
        <v>0</v>
      </c>
      <c r="EU73" s="665">
        <v>100</v>
      </c>
      <c r="EV73" s="695">
        <v>34</v>
      </c>
      <c r="EW73" s="695">
        <v>2</v>
      </c>
      <c r="EX73" s="695">
        <f t="shared" si="737"/>
        <v>36</v>
      </c>
      <c r="EY73" s="695">
        <v>37</v>
      </c>
      <c r="EZ73" s="695">
        <v>4</v>
      </c>
      <c r="FA73" s="695">
        <f t="shared" si="738"/>
        <v>41</v>
      </c>
      <c r="FB73" s="695">
        <v>32</v>
      </c>
      <c r="FC73" s="695">
        <v>1</v>
      </c>
      <c r="FD73" s="695">
        <f t="shared" si="739"/>
        <v>33</v>
      </c>
      <c r="FE73" s="695">
        <v>56</v>
      </c>
      <c r="FF73" s="695">
        <v>5</v>
      </c>
      <c r="FG73" s="695">
        <f t="shared" si="740"/>
        <v>61</v>
      </c>
      <c r="FH73" s="696">
        <f t="shared" si="741"/>
        <v>57.142857142857139</v>
      </c>
      <c r="FI73" s="696">
        <v>0</v>
      </c>
      <c r="FJ73" s="696">
        <f t="shared" si="697"/>
        <v>54.098360655737707</v>
      </c>
      <c r="FK73" s="344">
        <v>31</v>
      </c>
      <c r="FL73" s="344"/>
      <c r="FM73" s="344">
        <f t="shared" si="742"/>
        <v>31</v>
      </c>
      <c r="FN73" s="344">
        <v>24</v>
      </c>
      <c r="FO73" s="344">
        <v>0</v>
      </c>
      <c r="FP73" s="344">
        <f t="shared" si="743"/>
        <v>24</v>
      </c>
      <c r="FQ73" s="344">
        <v>17</v>
      </c>
      <c r="FR73" s="344">
        <v>0</v>
      </c>
      <c r="FS73" s="344">
        <f t="shared" si="744"/>
        <v>17</v>
      </c>
      <c r="FT73" s="344">
        <v>54</v>
      </c>
      <c r="FU73" s="695">
        <v>0</v>
      </c>
      <c r="FV73" s="344">
        <f t="shared" si="745"/>
        <v>54</v>
      </c>
      <c r="FW73" s="665">
        <f t="shared" si="699"/>
        <v>31.481481481481481</v>
      </c>
      <c r="FX73" s="665">
        <v>0</v>
      </c>
      <c r="FY73" s="665">
        <f t="shared" si="699"/>
        <v>31.481481481481481</v>
      </c>
      <c r="FZ73" s="695">
        <v>41</v>
      </c>
      <c r="GA73" s="695">
        <v>0</v>
      </c>
      <c r="GB73" s="695">
        <f t="shared" si="746"/>
        <v>41</v>
      </c>
      <c r="GC73" s="695">
        <v>47</v>
      </c>
      <c r="GD73" s="695">
        <v>0</v>
      </c>
      <c r="GE73" s="695">
        <f t="shared" si="747"/>
        <v>47</v>
      </c>
      <c r="GF73" s="695">
        <v>35</v>
      </c>
      <c r="GG73" s="695">
        <v>0</v>
      </c>
      <c r="GH73" s="695">
        <f t="shared" si="748"/>
        <v>35</v>
      </c>
      <c r="GI73" s="695">
        <v>65</v>
      </c>
      <c r="GJ73" s="695">
        <v>0</v>
      </c>
      <c r="GK73" s="695">
        <f t="shared" si="749"/>
        <v>65</v>
      </c>
      <c r="GL73" s="696">
        <f t="shared" si="750"/>
        <v>53.846153846153847</v>
      </c>
      <c r="GM73" s="696">
        <v>0</v>
      </c>
      <c r="GN73" s="696">
        <f t="shared" si="701"/>
        <v>53.846153846153847</v>
      </c>
      <c r="GO73" s="695">
        <v>38</v>
      </c>
      <c r="GP73" s="697"/>
      <c r="GQ73" s="697">
        <f t="shared" si="751"/>
        <v>38</v>
      </c>
      <c r="GR73" s="697">
        <v>40</v>
      </c>
      <c r="GS73" s="697"/>
      <c r="GT73" s="697">
        <f t="shared" si="752"/>
        <v>40</v>
      </c>
      <c r="GU73" s="697">
        <v>31</v>
      </c>
      <c r="GV73" s="697"/>
      <c r="GW73" s="697">
        <f t="shared" si="753"/>
        <v>31</v>
      </c>
      <c r="GX73" s="697">
        <v>55</v>
      </c>
      <c r="GY73" s="697"/>
      <c r="GZ73" s="697">
        <f t="shared" si="754"/>
        <v>55</v>
      </c>
      <c r="HA73" s="698">
        <f t="shared" si="755"/>
        <v>56.36363636363636</v>
      </c>
      <c r="HB73" s="698">
        <v>0</v>
      </c>
      <c r="HC73" s="698">
        <f t="shared" si="703"/>
        <v>56.36363636363636</v>
      </c>
    </row>
    <row r="74" spans="1:211" s="68" customFormat="1" ht="9.9499999999999993" hidden="1" customHeight="1" x14ac:dyDescent="0.2">
      <c r="A74" s="86" t="s">
        <v>57</v>
      </c>
      <c r="B74" s="1017">
        <f>SUM(B75:B76)</f>
        <v>262</v>
      </c>
      <c r="C74" s="1017">
        <f t="shared" ref="C74:AE74" si="762">SUM(C75:C76)</f>
        <v>45</v>
      </c>
      <c r="D74" s="1018">
        <f t="shared" si="762"/>
        <v>307</v>
      </c>
      <c r="E74" s="1017">
        <f t="shared" si="762"/>
        <v>160</v>
      </c>
      <c r="F74" s="1017">
        <f t="shared" si="762"/>
        <v>54</v>
      </c>
      <c r="G74" s="1017">
        <f t="shared" si="762"/>
        <v>214</v>
      </c>
      <c r="H74" s="1017">
        <f t="shared" si="762"/>
        <v>0</v>
      </c>
      <c r="I74" s="1017">
        <f t="shared" si="762"/>
        <v>0</v>
      </c>
      <c r="J74" s="1017">
        <f t="shared" si="762"/>
        <v>0</v>
      </c>
      <c r="K74" s="1017">
        <f>SUM(K75:K76)</f>
        <v>72</v>
      </c>
      <c r="L74" s="1017">
        <f t="shared" ref="L74:S74" si="763">SUM(L75:L76)</f>
        <v>43</v>
      </c>
      <c r="M74" s="1018">
        <f t="shared" si="763"/>
        <v>115</v>
      </c>
      <c r="N74" s="1017">
        <f t="shared" si="763"/>
        <v>14</v>
      </c>
      <c r="O74" s="1017">
        <f t="shared" si="763"/>
        <v>31</v>
      </c>
      <c r="P74" s="1017">
        <f t="shared" si="763"/>
        <v>45</v>
      </c>
      <c r="Q74" s="1017">
        <f t="shared" si="763"/>
        <v>0</v>
      </c>
      <c r="R74" s="1017">
        <f t="shared" si="763"/>
        <v>0</v>
      </c>
      <c r="S74" s="1017">
        <f t="shared" si="763"/>
        <v>0</v>
      </c>
      <c r="T74" s="1019">
        <f>SUM(T75:T76)</f>
        <v>5</v>
      </c>
      <c r="U74" s="1019">
        <f t="shared" ref="U74:AB74" si="764">SUM(U75:U76)</f>
        <v>0</v>
      </c>
      <c r="V74" s="1020">
        <f t="shared" si="764"/>
        <v>5</v>
      </c>
      <c r="W74" s="1019">
        <f t="shared" si="764"/>
        <v>3</v>
      </c>
      <c r="X74" s="1019">
        <f t="shared" si="764"/>
        <v>0</v>
      </c>
      <c r="Y74" s="1019">
        <f t="shared" si="764"/>
        <v>3</v>
      </c>
      <c r="Z74" s="1019">
        <f t="shared" si="764"/>
        <v>0</v>
      </c>
      <c r="AA74" s="1019">
        <f t="shared" si="764"/>
        <v>0</v>
      </c>
      <c r="AB74" s="1019">
        <f t="shared" si="764"/>
        <v>0</v>
      </c>
      <c r="AC74" s="1019">
        <f t="shared" si="762"/>
        <v>0</v>
      </c>
      <c r="AD74" s="1019">
        <f t="shared" si="762"/>
        <v>0</v>
      </c>
      <c r="AE74" s="1019">
        <f t="shared" si="762"/>
        <v>0</v>
      </c>
      <c r="AF74" s="863" t="e">
        <f t="shared" si="612"/>
        <v>#DIV/0!</v>
      </c>
      <c r="AG74" s="863" t="e">
        <f t="shared" si="612"/>
        <v>#DIV/0!</v>
      </c>
      <c r="AH74" s="863" t="e">
        <f t="shared" si="612"/>
        <v>#DIV/0!</v>
      </c>
      <c r="AI74" s="863">
        <f>H74/E74</f>
        <v>0</v>
      </c>
      <c r="AJ74" s="863">
        <f t="shared" si="643"/>
        <v>0</v>
      </c>
      <c r="AK74" s="863">
        <f t="shared" si="643"/>
        <v>0</v>
      </c>
      <c r="AL74" s="863" t="e">
        <f t="shared" si="28"/>
        <v>#DIV/0!</v>
      </c>
      <c r="AM74" s="863" t="e">
        <f t="shared" si="28"/>
        <v>#DIV/0!</v>
      </c>
      <c r="AN74" s="863" t="e">
        <f t="shared" si="28"/>
        <v>#DIV/0!</v>
      </c>
      <c r="AO74" s="863">
        <f t="shared" si="29"/>
        <v>0</v>
      </c>
      <c r="AP74" s="863">
        <f t="shared" si="29"/>
        <v>0</v>
      </c>
      <c r="AQ74" s="863">
        <f t="shared" si="29"/>
        <v>0</v>
      </c>
      <c r="AR74" s="863" t="e">
        <f t="shared" si="15"/>
        <v>#DIV/0!</v>
      </c>
      <c r="AS74" s="863" t="e">
        <f t="shared" si="5"/>
        <v>#DIV/0!</v>
      </c>
      <c r="AT74" s="863" t="e">
        <f t="shared" si="5"/>
        <v>#DIV/0!</v>
      </c>
      <c r="AU74" s="863">
        <f t="shared" si="16"/>
        <v>0</v>
      </c>
      <c r="AV74" s="863" t="e">
        <f t="shared" si="16"/>
        <v>#DIV/0!</v>
      </c>
      <c r="AW74" s="863">
        <f t="shared" si="16"/>
        <v>0</v>
      </c>
      <c r="AX74" s="1019">
        <f>SUM(AX75:AX76)</f>
        <v>258</v>
      </c>
      <c r="AY74" s="1019">
        <f t="shared" ref="AY74:BF74" si="765">SUM(AY75:AY76)</f>
        <v>39</v>
      </c>
      <c r="AZ74" s="1020">
        <f t="shared" si="765"/>
        <v>297</v>
      </c>
      <c r="BA74" s="1019">
        <f t="shared" si="765"/>
        <v>163</v>
      </c>
      <c r="BB74" s="1019">
        <f t="shared" si="765"/>
        <v>47</v>
      </c>
      <c r="BC74" s="1021">
        <f t="shared" si="765"/>
        <v>210</v>
      </c>
      <c r="BD74" s="1019">
        <f t="shared" si="765"/>
        <v>0</v>
      </c>
      <c r="BE74" s="1019">
        <f t="shared" si="765"/>
        <v>0</v>
      </c>
      <c r="BF74" s="1019">
        <f t="shared" si="765"/>
        <v>0</v>
      </c>
      <c r="BG74" s="1019">
        <f>SUM(BG75:BG76)</f>
        <v>47</v>
      </c>
      <c r="BH74" s="1019">
        <f t="shared" ref="BH74:BO74" si="766">SUM(BH75:BH76)</f>
        <v>34</v>
      </c>
      <c r="BI74" s="1020">
        <f t="shared" si="766"/>
        <v>81</v>
      </c>
      <c r="BJ74" s="1019">
        <f t="shared" si="766"/>
        <v>23</v>
      </c>
      <c r="BK74" s="1019">
        <f t="shared" si="766"/>
        <v>26</v>
      </c>
      <c r="BL74" s="1021">
        <f t="shared" si="766"/>
        <v>49</v>
      </c>
      <c r="BM74" s="1019">
        <f t="shared" si="766"/>
        <v>0</v>
      </c>
      <c r="BN74" s="1019">
        <f t="shared" si="766"/>
        <v>0</v>
      </c>
      <c r="BO74" s="1019">
        <f t="shared" si="766"/>
        <v>0</v>
      </c>
      <c r="BP74" s="1019">
        <f>SUM(BP75:BP76)</f>
        <v>0</v>
      </c>
      <c r="BQ74" s="1019">
        <f t="shared" ref="BQ74:CA74" si="767">SUM(BQ75:BQ76)</f>
        <v>21</v>
      </c>
      <c r="BR74" s="1020">
        <f t="shared" si="767"/>
        <v>21</v>
      </c>
      <c r="BS74" s="1019">
        <f t="shared" si="767"/>
        <v>0</v>
      </c>
      <c r="BT74" s="1019">
        <f t="shared" si="767"/>
        <v>19</v>
      </c>
      <c r="BU74" s="1021">
        <f t="shared" si="767"/>
        <v>19</v>
      </c>
      <c r="BV74" s="1019">
        <f t="shared" si="767"/>
        <v>0</v>
      </c>
      <c r="BW74" s="1019">
        <f t="shared" si="767"/>
        <v>0</v>
      </c>
      <c r="BX74" s="1019">
        <f t="shared" si="767"/>
        <v>0</v>
      </c>
      <c r="BY74" s="1019">
        <f t="shared" si="767"/>
        <v>0</v>
      </c>
      <c r="BZ74" s="1019">
        <f t="shared" si="767"/>
        <v>0</v>
      </c>
      <c r="CA74" s="1019">
        <f t="shared" si="767"/>
        <v>0</v>
      </c>
      <c r="CB74" s="863" t="e">
        <f t="shared" si="614"/>
        <v>#DIV/0!</v>
      </c>
      <c r="CC74" s="863" t="e">
        <f t="shared" si="614"/>
        <v>#DIV/0!</v>
      </c>
      <c r="CD74" s="863" t="e">
        <f t="shared" si="614"/>
        <v>#DIV/0!</v>
      </c>
      <c r="CE74" s="863">
        <f>BD74/BA74</f>
        <v>0</v>
      </c>
      <c r="CF74" s="863">
        <f t="shared" si="654"/>
        <v>0</v>
      </c>
      <c r="CG74" s="863">
        <f t="shared" si="654"/>
        <v>0</v>
      </c>
      <c r="CH74" s="863" t="e">
        <f t="shared" si="33"/>
        <v>#DIV/0!</v>
      </c>
      <c r="CI74" s="863" t="e">
        <f t="shared" si="33"/>
        <v>#DIV/0!</v>
      </c>
      <c r="CJ74" s="863" t="e">
        <f t="shared" si="33"/>
        <v>#DIV/0!</v>
      </c>
      <c r="CK74" s="863">
        <f t="shared" si="34"/>
        <v>0</v>
      </c>
      <c r="CL74" s="863">
        <f t="shared" si="34"/>
        <v>0</v>
      </c>
      <c r="CM74" s="863">
        <f t="shared" si="34"/>
        <v>0</v>
      </c>
      <c r="CN74" s="863" t="e">
        <f t="shared" si="18"/>
        <v>#DIV/0!</v>
      </c>
      <c r="CO74" s="863" t="e">
        <f t="shared" si="12"/>
        <v>#DIV/0!</v>
      </c>
      <c r="CP74" s="863" t="e">
        <f t="shared" si="12"/>
        <v>#DIV/0!</v>
      </c>
      <c r="CQ74" s="863" t="e">
        <f t="shared" si="19"/>
        <v>#DIV/0!</v>
      </c>
      <c r="CR74" s="863">
        <f t="shared" si="13"/>
        <v>0</v>
      </c>
      <c r="CS74" s="863">
        <f t="shared" si="13"/>
        <v>0</v>
      </c>
      <c r="CT74" s="958">
        <f>SUM(CT75:CT76)</f>
        <v>208</v>
      </c>
      <c r="CU74" s="667">
        <f>SUM(CU75:CU76)</f>
        <v>28</v>
      </c>
      <c r="CV74" s="668">
        <f>CT74+CU74</f>
        <v>236</v>
      </c>
      <c r="CW74" s="666">
        <f>SUM(CW75:CW76)</f>
        <v>146</v>
      </c>
      <c r="CX74" s="667">
        <f>SUM(CX75:CX76)</f>
        <v>41</v>
      </c>
      <c r="CY74" s="668">
        <f>CW74+CX74</f>
        <v>187</v>
      </c>
      <c r="CZ74" s="666">
        <f>SUM(CZ75:CZ76)</f>
        <v>119</v>
      </c>
      <c r="DA74" s="667">
        <f>SUM(DA75:DA76)</f>
        <v>32</v>
      </c>
      <c r="DB74" s="668">
        <f>CZ74+DA74</f>
        <v>151</v>
      </c>
      <c r="DC74" s="666">
        <f>SUM(DC75:DC76)</f>
        <v>160</v>
      </c>
      <c r="DD74" s="667">
        <f>SUM(DD75:DD76)</f>
        <v>66</v>
      </c>
      <c r="DE74" s="668">
        <f>DC74+DD74</f>
        <v>226</v>
      </c>
      <c r="DF74" s="671">
        <f>CZ74/DC74*100</f>
        <v>74.375</v>
      </c>
      <c r="DG74" s="672">
        <f>DA74/DD74*100</f>
        <v>48.484848484848484</v>
      </c>
      <c r="DH74" s="673">
        <f t="shared" si="685"/>
        <v>66.814159292035399</v>
      </c>
      <c r="DI74" s="671">
        <f>CZ74/CW74*100</f>
        <v>81.506849315068493</v>
      </c>
      <c r="DJ74" s="672">
        <f>DA74/CX74*100</f>
        <v>78.048780487804876</v>
      </c>
      <c r="DK74" s="673">
        <f t="shared" si="761"/>
        <v>80.748663101604279</v>
      </c>
      <c r="DL74" s="674">
        <f>SUM(DL75:DL76)</f>
        <v>267</v>
      </c>
      <c r="DM74" s="675">
        <f>SUM(DM75:DM76)</f>
        <v>21</v>
      </c>
      <c r="DN74" s="676">
        <f t="shared" si="756"/>
        <v>288</v>
      </c>
      <c r="DO74" s="674">
        <f>SUM(DO75:DO76)</f>
        <v>150</v>
      </c>
      <c r="DP74" s="675">
        <f>SUM(DP75:DP76)</f>
        <v>33</v>
      </c>
      <c r="DQ74" s="676">
        <f t="shared" si="688"/>
        <v>183</v>
      </c>
      <c r="DR74" s="674">
        <f>SUM(DR75:DR76)</f>
        <v>123</v>
      </c>
      <c r="DS74" s="675">
        <f>SUM(DS75:DS76)</f>
        <v>22</v>
      </c>
      <c r="DT74" s="676">
        <f t="shared" si="689"/>
        <v>145</v>
      </c>
      <c r="DU74" s="674">
        <f>SUM(DU75:DU76)</f>
        <v>155</v>
      </c>
      <c r="DV74" s="675">
        <f>SUM(DV75:DV76)</f>
        <v>66</v>
      </c>
      <c r="DW74" s="676">
        <f t="shared" si="690"/>
        <v>221</v>
      </c>
      <c r="DX74" s="677">
        <f>DR74/DU74*100</f>
        <v>79.354838709677423</v>
      </c>
      <c r="DY74" s="451">
        <f t="shared" ref="DY74:DZ75" si="768">DS74/DV74*100</f>
        <v>33.333333333333329</v>
      </c>
      <c r="DZ74" s="678">
        <f t="shared" si="768"/>
        <v>65.610859728506782</v>
      </c>
      <c r="EA74" s="679">
        <f>DR74/DO74*100</f>
        <v>82</v>
      </c>
      <c r="EB74" s="451">
        <f t="shared" ref="EB74:EB76" si="769">DS74/DP74*100</f>
        <v>66.666666666666657</v>
      </c>
      <c r="EC74" s="680">
        <f t="shared" si="692"/>
        <v>79.234972677595621</v>
      </c>
      <c r="ED74" s="681">
        <f>ED75+ED76</f>
        <v>260</v>
      </c>
      <c r="EE74" s="682">
        <f t="shared" ref="EE74:EO74" si="770">EE75+EE76</f>
        <v>24</v>
      </c>
      <c r="EF74" s="682">
        <f t="shared" si="770"/>
        <v>284</v>
      </c>
      <c r="EG74" s="682">
        <f t="shared" si="770"/>
        <v>152</v>
      </c>
      <c r="EH74" s="682">
        <f t="shared" si="770"/>
        <v>41</v>
      </c>
      <c r="EI74" s="682">
        <f t="shared" si="770"/>
        <v>193</v>
      </c>
      <c r="EJ74" s="682">
        <f t="shared" si="770"/>
        <v>123</v>
      </c>
      <c r="EK74" s="682">
        <f t="shared" si="770"/>
        <v>26</v>
      </c>
      <c r="EL74" s="682">
        <f t="shared" si="770"/>
        <v>149</v>
      </c>
      <c r="EM74" s="682">
        <f t="shared" si="770"/>
        <v>140</v>
      </c>
      <c r="EN74" s="682">
        <f t="shared" si="770"/>
        <v>68</v>
      </c>
      <c r="EO74" s="682">
        <f t="shared" si="770"/>
        <v>208</v>
      </c>
      <c r="EP74" s="683">
        <f t="shared" ref="EP74:ER78" si="771">EJ74/EM74*100</f>
        <v>87.857142857142861</v>
      </c>
      <c r="EQ74" s="683">
        <f t="shared" si="771"/>
        <v>38.235294117647058</v>
      </c>
      <c r="ER74" s="683">
        <f t="shared" si="771"/>
        <v>71.634615384615387</v>
      </c>
      <c r="ES74" s="683">
        <f>EJ74/EG74*100</f>
        <v>80.921052631578945</v>
      </c>
      <c r="ET74" s="683">
        <v>0</v>
      </c>
      <c r="EU74" s="683">
        <f t="shared" ref="EU74" si="772">EL74/EI74*100</f>
        <v>77.202072538860094</v>
      </c>
      <c r="EV74" s="682">
        <f>EV75+EV76</f>
        <v>264</v>
      </c>
      <c r="EW74" s="682">
        <f t="shared" ref="EW74:FG74" si="773">EW75+EW76</f>
        <v>32</v>
      </c>
      <c r="EX74" s="682">
        <f t="shared" si="773"/>
        <v>296</v>
      </c>
      <c r="EY74" s="682">
        <f t="shared" si="773"/>
        <v>149</v>
      </c>
      <c r="EZ74" s="682">
        <f t="shared" si="773"/>
        <v>50</v>
      </c>
      <c r="FA74" s="682">
        <f t="shared" si="773"/>
        <v>199</v>
      </c>
      <c r="FB74" s="682">
        <f t="shared" si="773"/>
        <v>128</v>
      </c>
      <c r="FC74" s="682">
        <f t="shared" si="773"/>
        <v>28</v>
      </c>
      <c r="FD74" s="682">
        <f t="shared" si="773"/>
        <v>156</v>
      </c>
      <c r="FE74" s="682">
        <f t="shared" si="773"/>
        <v>155</v>
      </c>
      <c r="FF74" s="682">
        <f t="shared" si="773"/>
        <v>77</v>
      </c>
      <c r="FG74" s="682">
        <f t="shared" si="773"/>
        <v>232</v>
      </c>
      <c r="FH74" s="683">
        <f t="shared" si="741"/>
        <v>82.58064516129032</v>
      </c>
      <c r="FI74" s="683">
        <f t="shared" si="741"/>
        <v>36.363636363636367</v>
      </c>
      <c r="FJ74" s="683">
        <f t="shared" si="697"/>
        <v>67.241379310344826</v>
      </c>
      <c r="FK74" s="682">
        <f>FK75+FK76</f>
        <v>193</v>
      </c>
      <c r="FL74" s="682">
        <f t="shared" ref="FL74:FV74" si="774">FL75+FL76</f>
        <v>58</v>
      </c>
      <c r="FM74" s="682">
        <f t="shared" si="774"/>
        <v>251</v>
      </c>
      <c r="FN74" s="682">
        <f t="shared" si="774"/>
        <v>152</v>
      </c>
      <c r="FO74" s="682">
        <f t="shared" si="774"/>
        <v>65</v>
      </c>
      <c r="FP74" s="682">
        <f t="shared" si="774"/>
        <v>173</v>
      </c>
      <c r="FQ74" s="682">
        <f t="shared" si="774"/>
        <v>134</v>
      </c>
      <c r="FR74" s="682">
        <f t="shared" si="774"/>
        <v>51</v>
      </c>
      <c r="FS74" s="682">
        <f t="shared" si="774"/>
        <v>143</v>
      </c>
      <c r="FT74" s="682">
        <f t="shared" si="774"/>
        <v>150</v>
      </c>
      <c r="FU74" s="682">
        <f t="shared" si="774"/>
        <v>75</v>
      </c>
      <c r="FV74" s="682">
        <f t="shared" si="774"/>
        <v>178</v>
      </c>
      <c r="FW74" s="683">
        <f t="shared" si="699"/>
        <v>89.333333333333329</v>
      </c>
      <c r="FX74" s="683">
        <f t="shared" si="699"/>
        <v>68</v>
      </c>
      <c r="FY74" s="683">
        <f t="shared" si="699"/>
        <v>80.337078651685388</v>
      </c>
      <c r="FZ74" s="682">
        <f>FZ75+FZ76</f>
        <v>240</v>
      </c>
      <c r="GA74" s="682">
        <f t="shared" ref="GA74:GK74" si="775">GA75+GA76</f>
        <v>52</v>
      </c>
      <c r="GB74" s="682">
        <f t="shared" si="775"/>
        <v>292</v>
      </c>
      <c r="GC74" s="682">
        <f t="shared" si="775"/>
        <v>151</v>
      </c>
      <c r="GD74" s="682">
        <f t="shared" si="775"/>
        <v>68</v>
      </c>
      <c r="GE74" s="682">
        <f t="shared" si="775"/>
        <v>219</v>
      </c>
      <c r="GF74" s="682">
        <f t="shared" si="775"/>
        <v>126</v>
      </c>
      <c r="GG74" s="682">
        <f t="shared" si="775"/>
        <v>48</v>
      </c>
      <c r="GH74" s="682">
        <f t="shared" si="775"/>
        <v>174</v>
      </c>
      <c r="GI74" s="682">
        <f t="shared" si="775"/>
        <v>149</v>
      </c>
      <c r="GJ74" s="682">
        <f t="shared" si="775"/>
        <v>77</v>
      </c>
      <c r="GK74" s="682">
        <f t="shared" si="775"/>
        <v>226</v>
      </c>
      <c r="GL74" s="683">
        <f t="shared" si="750"/>
        <v>84.56375838926175</v>
      </c>
      <c r="GM74" s="683">
        <f t="shared" si="750"/>
        <v>62.337662337662337</v>
      </c>
      <c r="GN74" s="683">
        <f t="shared" si="701"/>
        <v>76.991150442477874</v>
      </c>
      <c r="GO74" s="829">
        <f>GO75+GO76</f>
        <v>194</v>
      </c>
      <c r="GP74" s="686">
        <f t="shared" ref="GP74:GZ74" si="776">GP75+GP76</f>
        <v>70</v>
      </c>
      <c r="GQ74" s="686">
        <f t="shared" si="776"/>
        <v>264</v>
      </c>
      <c r="GR74" s="686">
        <f t="shared" si="776"/>
        <v>150</v>
      </c>
      <c r="GS74" s="686">
        <f t="shared" si="776"/>
        <v>64</v>
      </c>
      <c r="GT74" s="686">
        <f t="shared" si="776"/>
        <v>272.22222222222223</v>
      </c>
      <c r="GU74" s="686">
        <f t="shared" si="776"/>
        <v>124</v>
      </c>
      <c r="GV74" s="686">
        <f t="shared" si="776"/>
        <v>48</v>
      </c>
      <c r="GW74" s="686">
        <f t="shared" si="776"/>
        <v>172</v>
      </c>
      <c r="GX74" s="686">
        <f t="shared" si="776"/>
        <v>157</v>
      </c>
      <c r="GY74" s="686">
        <f t="shared" si="776"/>
        <v>89</v>
      </c>
      <c r="GZ74" s="686">
        <f t="shared" si="776"/>
        <v>246</v>
      </c>
      <c r="HA74" s="686">
        <f>GU74/GX74*100</f>
        <v>78.98089171974523</v>
      </c>
      <c r="HB74" s="686">
        <f t="shared" ref="HB74:HB78" si="777">GV74/GY74*100</f>
        <v>53.932584269662918</v>
      </c>
      <c r="HC74" s="686">
        <f t="shared" si="703"/>
        <v>69.918699186991873</v>
      </c>
    </row>
    <row r="75" spans="1:211" s="66" customFormat="1" ht="9.9499999999999993" hidden="1" customHeight="1" x14ac:dyDescent="0.2">
      <c r="A75" s="87" t="s">
        <v>113</v>
      </c>
      <c r="B75" s="1024">
        <f>81+2</f>
        <v>83</v>
      </c>
      <c r="C75" s="1024">
        <f>26+1</f>
        <v>27</v>
      </c>
      <c r="D75" s="1024">
        <f t="shared" ref="D75:D78" si="778">SUM(B75:C75)</f>
        <v>110</v>
      </c>
      <c r="E75" s="1024">
        <f>40+1</f>
        <v>41</v>
      </c>
      <c r="F75" s="1024">
        <f>30+2</f>
        <v>32</v>
      </c>
      <c r="G75" s="1024">
        <f t="shared" ref="G75:G78" si="779">SUM(E75:F75)</f>
        <v>73</v>
      </c>
      <c r="H75" s="1024">
        <v>0</v>
      </c>
      <c r="I75" s="1024">
        <v>0</v>
      </c>
      <c r="J75" s="1024">
        <f t="shared" ref="J75:J78" si="780">SUM(H75:I75)</f>
        <v>0</v>
      </c>
      <c r="K75" s="1024">
        <f>13+1</f>
        <v>14</v>
      </c>
      <c r="L75" s="1024">
        <v>19</v>
      </c>
      <c r="M75" s="1024">
        <f t="shared" ref="M75:M78" si="781">SUM(K75:L75)</f>
        <v>33</v>
      </c>
      <c r="N75" s="1024">
        <f>1+1</f>
        <v>2</v>
      </c>
      <c r="O75" s="1024">
        <v>6</v>
      </c>
      <c r="P75" s="1024">
        <f t="shared" ref="P75:P78" si="782">SUM(N75:O75)</f>
        <v>8</v>
      </c>
      <c r="Q75" s="1024">
        <v>0</v>
      </c>
      <c r="R75" s="1024">
        <v>0</v>
      </c>
      <c r="S75" s="1024">
        <f t="shared" ref="S75:S78" si="783">SUM(Q75:R75)</f>
        <v>0</v>
      </c>
      <c r="T75" s="1025">
        <v>0</v>
      </c>
      <c r="U75" s="1025">
        <v>0</v>
      </c>
      <c r="V75" s="1025">
        <f t="shared" ref="V75:V78" si="784">SUM(T75:U75)</f>
        <v>0</v>
      </c>
      <c r="W75" s="1025">
        <v>0</v>
      </c>
      <c r="X75" s="1025">
        <v>0</v>
      </c>
      <c r="Y75" s="1025">
        <f t="shared" ref="Y75:Y78" si="785">SUM(W75:X75)</f>
        <v>0</v>
      </c>
      <c r="Z75" s="1025">
        <v>0</v>
      </c>
      <c r="AA75" s="1025">
        <v>0</v>
      </c>
      <c r="AB75" s="1025">
        <f t="shared" ref="AB75:AB78" si="786">SUM(Z75:AA75)</f>
        <v>0</v>
      </c>
      <c r="AC75" s="1024">
        <f t="shared" ref="AC75:AD75" si="787">SUM(H75,Q75,Z75)</f>
        <v>0</v>
      </c>
      <c r="AD75" s="1024">
        <f t="shared" si="787"/>
        <v>0</v>
      </c>
      <c r="AE75" s="1025">
        <f t="shared" ref="AE75:AE78" si="788">SUM(AC75:AD75)</f>
        <v>0</v>
      </c>
      <c r="AF75" s="864" t="e">
        <f t="shared" si="612"/>
        <v>#DIV/0!</v>
      </c>
      <c r="AG75" s="864" t="e">
        <f t="shared" si="612"/>
        <v>#DIV/0!</v>
      </c>
      <c r="AH75" s="864" t="e">
        <f t="shared" si="612"/>
        <v>#DIV/0!</v>
      </c>
      <c r="AI75" s="864">
        <f t="shared" ref="AI75:AK90" si="789">H75/E75</f>
        <v>0</v>
      </c>
      <c r="AJ75" s="864">
        <f t="shared" si="643"/>
        <v>0</v>
      </c>
      <c r="AK75" s="864">
        <f t="shared" si="643"/>
        <v>0</v>
      </c>
      <c r="AL75" s="864" t="e">
        <f t="shared" si="28"/>
        <v>#DIV/0!</v>
      </c>
      <c r="AM75" s="864" t="e">
        <f t="shared" si="28"/>
        <v>#DIV/0!</v>
      </c>
      <c r="AN75" s="864" t="e">
        <f t="shared" si="28"/>
        <v>#DIV/0!</v>
      </c>
      <c r="AO75" s="864">
        <f t="shared" si="29"/>
        <v>0</v>
      </c>
      <c r="AP75" s="864">
        <f t="shared" si="29"/>
        <v>0</v>
      </c>
      <c r="AQ75" s="864">
        <f t="shared" si="29"/>
        <v>0</v>
      </c>
      <c r="AR75" s="864" t="e">
        <f t="shared" si="15"/>
        <v>#DIV/0!</v>
      </c>
      <c r="AS75" s="864" t="e">
        <f t="shared" si="5"/>
        <v>#DIV/0!</v>
      </c>
      <c r="AT75" s="864" t="e">
        <f t="shared" si="5"/>
        <v>#DIV/0!</v>
      </c>
      <c r="AU75" s="864" t="e">
        <f t="shared" si="16"/>
        <v>#DIV/0!</v>
      </c>
      <c r="AV75" s="864" t="e">
        <f t="shared" si="16"/>
        <v>#DIV/0!</v>
      </c>
      <c r="AW75" s="864" t="e">
        <f t="shared" si="16"/>
        <v>#DIV/0!</v>
      </c>
      <c r="AX75" s="1025">
        <f>84+2</f>
        <v>86</v>
      </c>
      <c r="AY75" s="1025">
        <f>21+1</f>
        <v>22</v>
      </c>
      <c r="AZ75" s="1025">
        <f t="shared" ref="AZ75:AZ78" si="790">SUM(AX75:AY75)</f>
        <v>108</v>
      </c>
      <c r="BA75" s="1025">
        <f>45+3</f>
        <v>48</v>
      </c>
      <c r="BB75" s="1025">
        <v>30</v>
      </c>
      <c r="BC75" s="1025">
        <f t="shared" ref="BC75:BC78" si="791">SUM(BA75:BB75)</f>
        <v>78</v>
      </c>
      <c r="BD75" s="1025">
        <v>0</v>
      </c>
      <c r="BE75" s="1025">
        <v>0</v>
      </c>
      <c r="BF75" s="1025">
        <f t="shared" ref="BF75:BF78" si="792">SUM(BD75:BE75)</f>
        <v>0</v>
      </c>
      <c r="BG75" s="1025">
        <v>0</v>
      </c>
      <c r="BH75" s="1025">
        <v>16</v>
      </c>
      <c r="BI75" s="1025">
        <f t="shared" ref="BI75:BI78" si="793">SUM(BG75:BH75)</f>
        <v>16</v>
      </c>
      <c r="BJ75" s="1025">
        <v>0</v>
      </c>
      <c r="BK75" s="1025">
        <v>5</v>
      </c>
      <c r="BL75" s="1025">
        <f t="shared" ref="BL75:BL78" si="794">SUM(BJ75:BK75)</f>
        <v>5</v>
      </c>
      <c r="BM75" s="1025">
        <v>0</v>
      </c>
      <c r="BN75" s="1025">
        <v>0</v>
      </c>
      <c r="BO75" s="1025">
        <f t="shared" ref="BO75:BO78" si="795">SUM(BM75:BN75)</f>
        <v>0</v>
      </c>
      <c r="BP75" s="1025">
        <v>0</v>
      </c>
      <c r="BQ75" s="1025">
        <v>0</v>
      </c>
      <c r="BR75" s="1025">
        <f t="shared" ref="BR75:BR78" si="796">SUM(BP75:BQ75)</f>
        <v>0</v>
      </c>
      <c r="BS75" s="1025">
        <v>0</v>
      </c>
      <c r="BT75" s="1025">
        <v>0</v>
      </c>
      <c r="BU75" s="1025">
        <f t="shared" ref="BU75:BU78" si="797">SUM(BS75:BT75)</f>
        <v>0</v>
      </c>
      <c r="BV75" s="1025">
        <v>0</v>
      </c>
      <c r="BW75" s="1025">
        <v>0</v>
      </c>
      <c r="BX75" s="1025">
        <f t="shared" ref="BX75:BX78" si="798">SUM(BV75:BW75)</f>
        <v>0</v>
      </c>
      <c r="BY75" s="1024">
        <f t="shared" ref="BY75:BZ75" si="799">SUM(BD75,BM75,BV75)</f>
        <v>0</v>
      </c>
      <c r="BZ75" s="1024">
        <f t="shared" si="799"/>
        <v>0</v>
      </c>
      <c r="CA75" s="1025">
        <f t="shared" ref="CA75:CA78" si="800">SUM(BY75:BZ75)</f>
        <v>0</v>
      </c>
      <c r="CB75" s="864" t="e">
        <f t="shared" si="614"/>
        <v>#DIV/0!</v>
      </c>
      <c r="CC75" s="864" t="e">
        <f t="shared" si="614"/>
        <v>#DIV/0!</v>
      </c>
      <c r="CD75" s="864" t="e">
        <f t="shared" si="614"/>
        <v>#DIV/0!</v>
      </c>
      <c r="CE75" s="864">
        <f t="shared" ref="CE75:CG93" si="801">BD75/BA75</f>
        <v>0</v>
      </c>
      <c r="CF75" s="864">
        <f t="shared" si="654"/>
        <v>0</v>
      </c>
      <c r="CG75" s="864">
        <f t="shared" si="654"/>
        <v>0</v>
      </c>
      <c r="CH75" s="864" t="e">
        <f t="shared" si="33"/>
        <v>#DIV/0!</v>
      </c>
      <c r="CI75" s="864" t="e">
        <f t="shared" si="33"/>
        <v>#DIV/0!</v>
      </c>
      <c r="CJ75" s="864" t="e">
        <f t="shared" si="33"/>
        <v>#DIV/0!</v>
      </c>
      <c r="CK75" s="864" t="e">
        <f t="shared" si="34"/>
        <v>#DIV/0!</v>
      </c>
      <c r="CL75" s="864">
        <f t="shared" si="34"/>
        <v>0</v>
      </c>
      <c r="CM75" s="864">
        <f t="shared" si="34"/>
        <v>0</v>
      </c>
      <c r="CN75" s="864" t="e">
        <f t="shared" si="18"/>
        <v>#DIV/0!</v>
      </c>
      <c r="CO75" s="864" t="e">
        <f t="shared" si="12"/>
        <v>#DIV/0!</v>
      </c>
      <c r="CP75" s="864" t="e">
        <f t="shared" si="12"/>
        <v>#DIV/0!</v>
      </c>
      <c r="CQ75" s="864" t="e">
        <f t="shared" si="19"/>
        <v>#DIV/0!</v>
      </c>
      <c r="CR75" s="864" t="e">
        <f t="shared" si="13"/>
        <v>#DIV/0!</v>
      </c>
      <c r="CS75" s="864" t="e">
        <f t="shared" si="13"/>
        <v>#DIV/0!</v>
      </c>
      <c r="CT75" s="960">
        <v>75</v>
      </c>
      <c r="CU75" s="90">
        <v>18</v>
      </c>
      <c r="CV75" s="687">
        <f t="shared" ref="CV75:CV76" si="802">CT75+CU75</f>
        <v>93</v>
      </c>
      <c r="CW75" s="353">
        <v>41</v>
      </c>
      <c r="CX75" s="90">
        <v>27</v>
      </c>
      <c r="CY75" s="687">
        <f t="shared" ref="CY75:CY76" si="803">CW75+CX75</f>
        <v>68</v>
      </c>
      <c r="CZ75" s="354">
        <v>32</v>
      </c>
      <c r="DA75" s="90">
        <v>20</v>
      </c>
      <c r="DB75" s="687">
        <f t="shared" ref="DB75:DB76" si="804">CZ75+DA75</f>
        <v>52</v>
      </c>
      <c r="DC75" s="353">
        <v>44</v>
      </c>
      <c r="DD75" s="91">
        <v>29</v>
      </c>
      <c r="DE75" s="688">
        <f t="shared" ref="DE75:DE76" si="805">DC75+DD75</f>
        <v>73</v>
      </c>
      <c r="DF75" s="364">
        <f t="shared" ref="DF75:DG76" si="806">CZ75/DC75*100</f>
        <v>72.727272727272734</v>
      </c>
      <c r="DG75" s="92">
        <f t="shared" si="806"/>
        <v>68.965517241379317</v>
      </c>
      <c r="DH75" s="700">
        <f t="shared" si="685"/>
        <v>71.232876712328761</v>
      </c>
      <c r="DI75" s="364">
        <f t="shared" ref="DI75:DI76" si="807">CZ75/CW75*100</f>
        <v>78.048780487804876</v>
      </c>
      <c r="DJ75" s="364">
        <v>0</v>
      </c>
      <c r="DK75" s="701">
        <f t="shared" si="761"/>
        <v>76.470588235294116</v>
      </c>
      <c r="DL75" s="689">
        <v>108</v>
      </c>
      <c r="DM75" s="356">
        <v>13</v>
      </c>
      <c r="DN75" s="690">
        <f t="shared" si="756"/>
        <v>121</v>
      </c>
      <c r="DO75" s="689">
        <v>43</v>
      </c>
      <c r="DP75" s="356">
        <v>21</v>
      </c>
      <c r="DQ75" s="690">
        <f t="shared" si="688"/>
        <v>64</v>
      </c>
      <c r="DR75" s="689">
        <v>37</v>
      </c>
      <c r="DS75" s="356">
        <v>12</v>
      </c>
      <c r="DT75" s="690">
        <f t="shared" si="689"/>
        <v>49</v>
      </c>
      <c r="DU75" s="689">
        <v>42</v>
      </c>
      <c r="DV75" s="356">
        <v>31</v>
      </c>
      <c r="DW75" s="690">
        <f t="shared" si="690"/>
        <v>73</v>
      </c>
      <c r="DX75" s="691">
        <f>DR75/DU75*100</f>
        <v>88.095238095238088</v>
      </c>
      <c r="DY75" s="453">
        <f>DS75/DV75*100</f>
        <v>38.70967741935484</v>
      </c>
      <c r="DZ75" s="692">
        <f t="shared" si="768"/>
        <v>67.123287671232873</v>
      </c>
      <c r="EA75" s="693">
        <f t="shared" ref="EA75:EA76" si="808">DR75/DO75*100</f>
        <v>86.04651162790698</v>
      </c>
      <c r="EB75" s="453">
        <f t="shared" si="769"/>
        <v>57.142857142857139</v>
      </c>
      <c r="EC75" s="694">
        <f t="shared" si="692"/>
        <v>76.5625</v>
      </c>
      <c r="ED75" s="343">
        <v>77</v>
      </c>
      <c r="EE75" s="344">
        <v>11</v>
      </c>
      <c r="EF75" s="344">
        <f t="shared" ref="EF75" si="809">SUM(ED75:EE75)</f>
        <v>88</v>
      </c>
      <c r="EG75" s="344">
        <v>41</v>
      </c>
      <c r="EH75" s="344">
        <v>20</v>
      </c>
      <c r="EI75" s="344">
        <f t="shared" ref="EI75" si="810">SUM(EG75:EH75)</f>
        <v>61</v>
      </c>
      <c r="EJ75" s="344">
        <v>35</v>
      </c>
      <c r="EK75" s="344">
        <v>11</v>
      </c>
      <c r="EL75" s="344">
        <f t="shared" ref="EL75" si="811">SUM(EJ75:EK75)</f>
        <v>46</v>
      </c>
      <c r="EM75" s="344">
        <v>37</v>
      </c>
      <c r="EN75" s="695">
        <v>31</v>
      </c>
      <c r="EO75" s="344">
        <f t="shared" ref="EO75" si="812">SUM(EM75:EN75)</f>
        <v>68</v>
      </c>
      <c r="EP75" s="665">
        <f>EJ75/EM75*100</f>
        <v>94.594594594594597</v>
      </c>
      <c r="EQ75" s="665">
        <f t="shared" si="771"/>
        <v>35.483870967741936</v>
      </c>
      <c r="ER75" s="665">
        <f t="shared" si="771"/>
        <v>67.64705882352942</v>
      </c>
      <c r="ES75" s="665">
        <v>100</v>
      </c>
      <c r="ET75" s="665">
        <v>0</v>
      </c>
      <c r="EU75" s="665">
        <v>100</v>
      </c>
      <c r="EV75" s="695">
        <v>68</v>
      </c>
      <c r="EW75" s="695">
        <v>18</v>
      </c>
      <c r="EX75" s="695">
        <f t="shared" ref="EX75:EX76" si="813">SUM(EV75:EW75)</f>
        <v>86</v>
      </c>
      <c r="EY75" s="695">
        <v>43</v>
      </c>
      <c r="EZ75" s="695">
        <v>25</v>
      </c>
      <c r="FA75" s="695">
        <f t="shared" ref="FA75:FA76" si="814">SUM(EY75:EZ75)</f>
        <v>68</v>
      </c>
      <c r="FB75" s="695">
        <v>36</v>
      </c>
      <c r="FC75" s="695">
        <v>15</v>
      </c>
      <c r="FD75" s="695">
        <f t="shared" ref="FD75:FD76" si="815">SUM(FB75:FC75)</f>
        <v>51</v>
      </c>
      <c r="FE75" s="695">
        <v>47</v>
      </c>
      <c r="FF75" s="695">
        <v>31</v>
      </c>
      <c r="FG75" s="695">
        <f t="shared" ref="FG75:FG76" si="816">SUM(FE75:FF75)</f>
        <v>78</v>
      </c>
      <c r="FH75" s="696">
        <f>FB75/FE75*100</f>
        <v>76.59574468085107</v>
      </c>
      <c r="FI75" s="696">
        <f t="shared" si="741"/>
        <v>48.387096774193552</v>
      </c>
      <c r="FJ75" s="696">
        <f t="shared" si="697"/>
        <v>65.384615384615387</v>
      </c>
      <c r="FK75" s="344">
        <v>70</v>
      </c>
      <c r="FL75" s="344">
        <v>30</v>
      </c>
      <c r="FM75" s="344">
        <f t="shared" ref="FM75:FM78" si="817">SUM(FK75:FL75)</f>
        <v>100</v>
      </c>
      <c r="FN75" s="344">
        <v>41</v>
      </c>
      <c r="FO75" s="344">
        <v>30</v>
      </c>
      <c r="FP75" s="344">
        <f t="shared" ref="FP75" si="818">SUM(FN75:FO75)</f>
        <v>71</v>
      </c>
      <c r="FQ75" s="344">
        <v>34</v>
      </c>
      <c r="FR75" s="344">
        <v>23</v>
      </c>
      <c r="FS75" s="344">
        <f t="shared" ref="FS75" si="819">SUM(FQ75:FR75)</f>
        <v>57</v>
      </c>
      <c r="FT75" s="344">
        <v>39</v>
      </c>
      <c r="FU75" s="695">
        <v>30</v>
      </c>
      <c r="FV75" s="344">
        <f t="shared" ref="FV75" si="820">SUM(FT75:FU75)</f>
        <v>69</v>
      </c>
      <c r="FW75" s="665">
        <f t="shared" si="699"/>
        <v>87.179487179487182</v>
      </c>
      <c r="FX75" s="665">
        <f t="shared" si="699"/>
        <v>76.666666666666671</v>
      </c>
      <c r="FY75" s="665">
        <f t="shared" si="699"/>
        <v>82.608695652173907</v>
      </c>
      <c r="FZ75" s="695">
        <v>69</v>
      </c>
      <c r="GA75" s="695">
        <v>15</v>
      </c>
      <c r="GB75" s="830">
        <f>FZ75+GA75</f>
        <v>84</v>
      </c>
      <c r="GC75" s="344">
        <v>41</v>
      </c>
      <c r="GD75" s="344">
        <v>24</v>
      </c>
      <c r="GE75" s="344">
        <f t="shared" ref="GE75:GE76" si="821">SUM(GC75:GD75)</f>
        <v>65</v>
      </c>
      <c r="GF75" s="344">
        <v>34</v>
      </c>
      <c r="GG75" s="344">
        <v>14</v>
      </c>
      <c r="GH75" s="344">
        <f t="shared" ref="GH75:GH76" si="822">SUM(GF75:GG75)</f>
        <v>48</v>
      </c>
      <c r="GI75" s="695">
        <v>41</v>
      </c>
      <c r="GJ75" s="695">
        <v>31</v>
      </c>
      <c r="GK75" s="344">
        <f t="shared" ref="GK75:GK76" si="823">SUM(GI75:GJ75)</f>
        <v>72</v>
      </c>
      <c r="GL75" s="696">
        <f t="shared" si="750"/>
        <v>82.926829268292678</v>
      </c>
      <c r="GM75" s="696">
        <f t="shared" si="750"/>
        <v>45.161290322580641</v>
      </c>
      <c r="GN75" s="696">
        <f t="shared" si="701"/>
        <v>66.666666666666657</v>
      </c>
      <c r="GO75" s="695">
        <v>40</v>
      </c>
      <c r="GP75" s="697">
        <v>14</v>
      </c>
      <c r="GQ75" s="697">
        <f t="shared" ref="GQ75:GQ78" si="824">SUM(GO75:GP75)</f>
        <v>54</v>
      </c>
      <c r="GR75" s="697">
        <v>41</v>
      </c>
      <c r="GS75" s="697">
        <v>16</v>
      </c>
      <c r="GT75" s="698">
        <f t="shared" ref="GT75:GT76" si="825">GK75/GH75*100</f>
        <v>150</v>
      </c>
      <c r="GU75" s="697">
        <v>34</v>
      </c>
      <c r="GV75" s="697">
        <v>11</v>
      </c>
      <c r="GW75" s="697">
        <f t="shared" ref="GW75" si="826">SUM(GU75:GV75)</f>
        <v>45</v>
      </c>
      <c r="GX75" s="697">
        <v>43</v>
      </c>
      <c r="GY75" s="697">
        <v>42</v>
      </c>
      <c r="GZ75" s="698">
        <f t="shared" ref="GZ75" si="827">GX75+GY75</f>
        <v>85</v>
      </c>
      <c r="HA75" s="698">
        <f t="shared" ref="HA75:HA78" si="828">GU75/GX75*100</f>
        <v>79.069767441860463</v>
      </c>
      <c r="HB75" s="698">
        <f t="shared" si="777"/>
        <v>26.190476190476193</v>
      </c>
      <c r="HC75" s="698">
        <f t="shared" si="703"/>
        <v>52.941176470588239</v>
      </c>
    </row>
    <row r="76" spans="1:211" s="66" customFormat="1" ht="9.9499999999999993" hidden="1" customHeight="1" x14ac:dyDescent="0.2">
      <c r="A76" s="664" t="s">
        <v>283</v>
      </c>
      <c r="B76" s="1050">
        <f>SUM(B77:B78)</f>
        <v>179</v>
      </c>
      <c r="C76" s="1050">
        <f>SUM(C77:C78)</f>
        <v>18</v>
      </c>
      <c r="D76" s="1050">
        <f t="shared" si="778"/>
        <v>197</v>
      </c>
      <c r="E76" s="1050">
        <f t="shared" ref="E76:F76" si="829">SUM(E77:E78)</f>
        <v>119</v>
      </c>
      <c r="F76" s="1050">
        <f t="shared" si="829"/>
        <v>22</v>
      </c>
      <c r="G76" s="1050">
        <f t="shared" si="779"/>
        <v>141</v>
      </c>
      <c r="H76" s="1050">
        <f t="shared" ref="H76:I76" si="830">SUM(H77:H78)</f>
        <v>0</v>
      </c>
      <c r="I76" s="1050">
        <f t="shared" si="830"/>
        <v>0</v>
      </c>
      <c r="J76" s="1050">
        <f t="shared" si="780"/>
        <v>0</v>
      </c>
      <c r="K76" s="1050">
        <f>SUM(K77:K78)</f>
        <v>58</v>
      </c>
      <c r="L76" s="1050">
        <f>SUM(L77:L78)</f>
        <v>24</v>
      </c>
      <c r="M76" s="1050">
        <f t="shared" si="781"/>
        <v>82</v>
      </c>
      <c r="N76" s="1050">
        <f t="shared" ref="N76:O76" si="831">SUM(N77:N78)</f>
        <v>12</v>
      </c>
      <c r="O76" s="1050">
        <f t="shared" si="831"/>
        <v>25</v>
      </c>
      <c r="P76" s="1050">
        <f t="shared" si="782"/>
        <v>37</v>
      </c>
      <c r="Q76" s="1050">
        <f t="shared" ref="Q76:R76" si="832">SUM(Q77:Q78)</f>
        <v>0</v>
      </c>
      <c r="R76" s="1050">
        <f t="shared" si="832"/>
        <v>0</v>
      </c>
      <c r="S76" s="1050">
        <f t="shared" si="783"/>
        <v>0</v>
      </c>
      <c r="T76" s="1051">
        <f>SUM(T77:T78)</f>
        <v>5</v>
      </c>
      <c r="U76" s="1051">
        <f>SUM(U77:U78)</f>
        <v>0</v>
      </c>
      <c r="V76" s="1051">
        <f t="shared" si="784"/>
        <v>5</v>
      </c>
      <c r="W76" s="1051">
        <f t="shared" ref="W76:X76" si="833">SUM(W77:W78)</f>
        <v>3</v>
      </c>
      <c r="X76" s="1051">
        <f t="shared" si="833"/>
        <v>0</v>
      </c>
      <c r="Y76" s="1051">
        <f t="shared" si="785"/>
        <v>3</v>
      </c>
      <c r="Z76" s="1051">
        <f t="shared" ref="Z76:AA76" si="834">SUM(Z77:Z78)</f>
        <v>0</v>
      </c>
      <c r="AA76" s="1051">
        <f t="shared" si="834"/>
        <v>0</v>
      </c>
      <c r="AB76" s="1051">
        <f t="shared" si="786"/>
        <v>0</v>
      </c>
      <c r="AC76" s="1051">
        <f t="shared" ref="AC76:AD76" si="835">SUM(AC77:AC78)</f>
        <v>0</v>
      </c>
      <c r="AD76" s="1051">
        <f t="shared" si="835"/>
        <v>0</v>
      </c>
      <c r="AE76" s="1051">
        <f t="shared" si="788"/>
        <v>0</v>
      </c>
      <c r="AF76" s="866" t="e">
        <f t="shared" si="612"/>
        <v>#DIV/0!</v>
      </c>
      <c r="AG76" s="866" t="e">
        <f t="shared" si="612"/>
        <v>#DIV/0!</v>
      </c>
      <c r="AH76" s="866" t="e">
        <f t="shared" si="612"/>
        <v>#DIV/0!</v>
      </c>
      <c r="AI76" s="866">
        <f t="shared" si="789"/>
        <v>0</v>
      </c>
      <c r="AJ76" s="866">
        <f t="shared" si="643"/>
        <v>0</v>
      </c>
      <c r="AK76" s="866">
        <f t="shared" si="643"/>
        <v>0</v>
      </c>
      <c r="AL76" s="866" t="e">
        <f t="shared" si="28"/>
        <v>#DIV/0!</v>
      </c>
      <c r="AM76" s="866" t="e">
        <f t="shared" si="28"/>
        <v>#DIV/0!</v>
      </c>
      <c r="AN76" s="866" t="e">
        <f t="shared" si="28"/>
        <v>#DIV/0!</v>
      </c>
      <c r="AO76" s="866">
        <f t="shared" si="29"/>
        <v>0</v>
      </c>
      <c r="AP76" s="866">
        <f t="shared" si="29"/>
        <v>0</v>
      </c>
      <c r="AQ76" s="866">
        <f t="shared" si="29"/>
        <v>0</v>
      </c>
      <c r="AR76" s="866" t="e">
        <f t="shared" si="15"/>
        <v>#DIV/0!</v>
      </c>
      <c r="AS76" s="866" t="e">
        <f t="shared" si="5"/>
        <v>#DIV/0!</v>
      </c>
      <c r="AT76" s="867" t="e">
        <f t="shared" si="5"/>
        <v>#DIV/0!</v>
      </c>
      <c r="AU76" s="866">
        <f t="shared" si="16"/>
        <v>0</v>
      </c>
      <c r="AV76" s="866" t="e">
        <f t="shared" si="16"/>
        <v>#DIV/0!</v>
      </c>
      <c r="AW76" s="866">
        <f t="shared" si="16"/>
        <v>0</v>
      </c>
      <c r="AX76" s="1051">
        <f>SUM(AX77:AX78)</f>
        <v>172</v>
      </c>
      <c r="AY76" s="1051">
        <f>SUM(AY77:AY78)</f>
        <v>17</v>
      </c>
      <c r="AZ76" s="1051">
        <f t="shared" si="790"/>
        <v>189</v>
      </c>
      <c r="BA76" s="1051">
        <f t="shared" ref="BA76:BB76" si="836">SUM(BA77:BA78)</f>
        <v>115</v>
      </c>
      <c r="BB76" s="1051">
        <f t="shared" si="836"/>
        <v>17</v>
      </c>
      <c r="BC76" s="1051">
        <f t="shared" si="791"/>
        <v>132</v>
      </c>
      <c r="BD76" s="1051">
        <f t="shared" ref="BD76:BE76" si="837">SUM(BD77:BD78)</f>
        <v>0</v>
      </c>
      <c r="BE76" s="1051">
        <f t="shared" si="837"/>
        <v>0</v>
      </c>
      <c r="BF76" s="1051">
        <f t="shared" si="792"/>
        <v>0</v>
      </c>
      <c r="BG76" s="1051">
        <f>SUM(BG77:BG78)</f>
        <v>47</v>
      </c>
      <c r="BH76" s="1051">
        <f>SUM(BH77:BH78)</f>
        <v>18</v>
      </c>
      <c r="BI76" s="1051">
        <f t="shared" si="793"/>
        <v>65</v>
      </c>
      <c r="BJ76" s="1051">
        <f t="shared" ref="BJ76:BK76" si="838">SUM(BJ77:BJ78)</f>
        <v>23</v>
      </c>
      <c r="BK76" s="1051">
        <f t="shared" si="838"/>
        <v>21</v>
      </c>
      <c r="BL76" s="1051">
        <f t="shared" si="794"/>
        <v>44</v>
      </c>
      <c r="BM76" s="1051">
        <f t="shared" ref="BM76:BN76" si="839">SUM(BM77:BM78)</f>
        <v>0</v>
      </c>
      <c r="BN76" s="1051">
        <f t="shared" si="839"/>
        <v>0</v>
      </c>
      <c r="BO76" s="1051">
        <f t="shared" si="795"/>
        <v>0</v>
      </c>
      <c r="BP76" s="1051">
        <f>SUM(BP77:BP78)</f>
        <v>0</v>
      </c>
      <c r="BQ76" s="1051">
        <f>SUM(BQ77:BQ78)</f>
        <v>21</v>
      </c>
      <c r="BR76" s="1051">
        <f t="shared" si="796"/>
        <v>21</v>
      </c>
      <c r="BS76" s="1051">
        <f t="shared" ref="BS76:BT76" si="840">SUM(BS77:BS78)</f>
        <v>0</v>
      </c>
      <c r="BT76" s="1051">
        <f t="shared" si="840"/>
        <v>19</v>
      </c>
      <c r="BU76" s="1051">
        <f t="shared" si="797"/>
        <v>19</v>
      </c>
      <c r="BV76" s="1051">
        <f t="shared" ref="BV76:BW76" si="841">SUM(BV77:BV78)</f>
        <v>0</v>
      </c>
      <c r="BW76" s="1051">
        <f t="shared" si="841"/>
        <v>0</v>
      </c>
      <c r="BX76" s="1051">
        <f t="shared" si="798"/>
        <v>0</v>
      </c>
      <c r="BY76" s="1051">
        <f t="shared" ref="BY76:BZ76" si="842">SUM(BY77:BY78)</f>
        <v>0</v>
      </c>
      <c r="BZ76" s="1051">
        <f t="shared" si="842"/>
        <v>0</v>
      </c>
      <c r="CA76" s="1051">
        <f t="shared" si="800"/>
        <v>0</v>
      </c>
      <c r="CB76" s="866" t="e">
        <f t="shared" si="614"/>
        <v>#DIV/0!</v>
      </c>
      <c r="CC76" s="866" t="e">
        <f t="shared" si="614"/>
        <v>#DIV/0!</v>
      </c>
      <c r="CD76" s="866" t="e">
        <f t="shared" si="614"/>
        <v>#DIV/0!</v>
      </c>
      <c r="CE76" s="866">
        <f t="shared" si="801"/>
        <v>0</v>
      </c>
      <c r="CF76" s="866">
        <f t="shared" si="654"/>
        <v>0</v>
      </c>
      <c r="CG76" s="866">
        <f t="shared" si="654"/>
        <v>0</v>
      </c>
      <c r="CH76" s="866" t="e">
        <f t="shared" si="33"/>
        <v>#DIV/0!</v>
      </c>
      <c r="CI76" s="866" t="e">
        <f t="shared" si="33"/>
        <v>#DIV/0!</v>
      </c>
      <c r="CJ76" s="866" t="e">
        <f t="shared" si="33"/>
        <v>#DIV/0!</v>
      </c>
      <c r="CK76" s="866">
        <f t="shared" si="34"/>
        <v>0</v>
      </c>
      <c r="CL76" s="866">
        <f t="shared" si="34"/>
        <v>0</v>
      </c>
      <c r="CM76" s="866">
        <f t="shared" si="34"/>
        <v>0</v>
      </c>
      <c r="CN76" s="866" t="e">
        <f t="shared" si="18"/>
        <v>#DIV/0!</v>
      </c>
      <c r="CO76" s="866" t="e">
        <f t="shared" si="12"/>
        <v>#DIV/0!</v>
      </c>
      <c r="CP76" s="867" t="e">
        <f t="shared" si="12"/>
        <v>#DIV/0!</v>
      </c>
      <c r="CQ76" s="866" t="e">
        <f t="shared" si="19"/>
        <v>#DIV/0!</v>
      </c>
      <c r="CR76" s="866">
        <f t="shared" si="13"/>
        <v>0</v>
      </c>
      <c r="CS76" s="866">
        <f t="shared" si="13"/>
        <v>0</v>
      </c>
      <c r="CT76" s="960">
        <f>92+41</f>
        <v>133</v>
      </c>
      <c r="CU76" s="90">
        <v>10</v>
      </c>
      <c r="CV76" s="687">
        <f t="shared" si="802"/>
        <v>143</v>
      </c>
      <c r="CW76" s="353">
        <f>60+45</f>
        <v>105</v>
      </c>
      <c r="CX76" s="90">
        <v>14</v>
      </c>
      <c r="CY76" s="687">
        <f t="shared" si="803"/>
        <v>119</v>
      </c>
      <c r="CZ76" s="354">
        <f>47+40</f>
        <v>87</v>
      </c>
      <c r="DA76" s="90">
        <v>12</v>
      </c>
      <c r="DB76" s="687">
        <f t="shared" si="804"/>
        <v>99</v>
      </c>
      <c r="DC76" s="353">
        <f>68+48</f>
        <v>116</v>
      </c>
      <c r="DD76" s="91">
        <v>37</v>
      </c>
      <c r="DE76" s="688">
        <f t="shared" si="805"/>
        <v>153</v>
      </c>
      <c r="DF76" s="364">
        <f t="shared" si="806"/>
        <v>75</v>
      </c>
      <c r="DG76" s="92">
        <f t="shared" si="806"/>
        <v>32.432432432432435</v>
      </c>
      <c r="DH76" s="700">
        <f t="shared" si="685"/>
        <v>64.705882352941174</v>
      </c>
      <c r="DI76" s="364">
        <f t="shared" si="807"/>
        <v>82.857142857142861</v>
      </c>
      <c r="DJ76" s="364">
        <v>0</v>
      </c>
      <c r="DK76" s="701">
        <f t="shared" si="761"/>
        <v>83.193277310924373</v>
      </c>
      <c r="DL76" s="689">
        <v>159</v>
      </c>
      <c r="DM76" s="356">
        <v>8</v>
      </c>
      <c r="DN76" s="690">
        <f t="shared" si="756"/>
        <v>167</v>
      </c>
      <c r="DO76" s="689">
        <v>107</v>
      </c>
      <c r="DP76" s="356">
        <v>12</v>
      </c>
      <c r="DQ76" s="690">
        <f t="shared" si="688"/>
        <v>119</v>
      </c>
      <c r="DR76" s="689">
        <v>86</v>
      </c>
      <c r="DS76" s="356">
        <v>10</v>
      </c>
      <c r="DT76" s="690">
        <f t="shared" si="689"/>
        <v>96</v>
      </c>
      <c r="DU76" s="689">
        <v>113</v>
      </c>
      <c r="DV76" s="356">
        <v>35</v>
      </c>
      <c r="DW76" s="690">
        <f t="shared" si="690"/>
        <v>148</v>
      </c>
      <c r="DX76" s="691">
        <f>DR76/DU76*100</f>
        <v>76.106194690265482</v>
      </c>
      <c r="DY76" s="453">
        <f>DS76/DV76*100</f>
        <v>28.571428571428569</v>
      </c>
      <c r="DZ76" s="692">
        <f>DT76/DW76*100</f>
        <v>64.86486486486487</v>
      </c>
      <c r="EA76" s="693">
        <f t="shared" si="808"/>
        <v>80.373831775700936</v>
      </c>
      <c r="EB76" s="453">
        <f t="shared" si="769"/>
        <v>83.333333333333343</v>
      </c>
      <c r="EC76" s="694">
        <f t="shared" si="692"/>
        <v>80.672268907563023</v>
      </c>
      <c r="ED76" s="343">
        <v>183</v>
      </c>
      <c r="EE76" s="344">
        <v>13</v>
      </c>
      <c r="EF76" s="344">
        <v>196</v>
      </c>
      <c r="EG76" s="344">
        <v>111</v>
      </c>
      <c r="EH76" s="344">
        <v>21</v>
      </c>
      <c r="EI76" s="344">
        <v>132</v>
      </c>
      <c r="EJ76" s="344">
        <v>88</v>
      </c>
      <c r="EK76" s="344">
        <v>15</v>
      </c>
      <c r="EL76" s="344">
        <v>103</v>
      </c>
      <c r="EM76" s="344">
        <v>103</v>
      </c>
      <c r="EN76" s="344">
        <v>37</v>
      </c>
      <c r="EO76" s="344">
        <v>140</v>
      </c>
      <c r="EP76" s="665">
        <f>EJ76/EM76*100</f>
        <v>85.436893203883486</v>
      </c>
      <c r="EQ76" s="665">
        <f t="shared" si="771"/>
        <v>40.54054054054054</v>
      </c>
      <c r="ER76" s="665">
        <f t="shared" si="771"/>
        <v>73.571428571428584</v>
      </c>
      <c r="ES76" s="665">
        <v>100</v>
      </c>
      <c r="ET76" s="665">
        <v>0</v>
      </c>
      <c r="EU76" s="665">
        <v>100</v>
      </c>
      <c r="EV76" s="695">
        <v>196</v>
      </c>
      <c r="EW76" s="695">
        <v>14</v>
      </c>
      <c r="EX76" s="695">
        <f t="shared" si="813"/>
        <v>210</v>
      </c>
      <c r="EY76" s="695">
        <v>106</v>
      </c>
      <c r="EZ76" s="695">
        <v>25</v>
      </c>
      <c r="FA76" s="695">
        <f t="shared" si="814"/>
        <v>131</v>
      </c>
      <c r="FB76" s="695">
        <v>92</v>
      </c>
      <c r="FC76" s="695">
        <v>13</v>
      </c>
      <c r="FD76" s="695">
        <f t="shared" si="815"/>
        <v>105</v>
      </c>
      <c r="FE76" s="695">
        <v>108</v>
      </c>
      <c r="FF76" s="695">
        <v>46</v>
      </c>
      <c r="FG76" s="695">
        <f t="shared" si="816"/>
        <v>154</v>
      </c>
      <c r="FH76" s="696">
        <f t="shared" ref="FH76:FH78" si="843">FB76/FE76*100</f>
        <v>85.18518518518519</v>
      </c>
      <c r="FI76" s="696">
        <f t="shared" si="741"/>
        <v>28.260869565217391</v>
      </c>
      <c r="FJ76" s="696">
        <f t="shared" si="697"/>
        <v>68.181818181818173</v>
      </c>
      <c r="FK76" s="344">
        <f>FK77+FK78</f>
        <v>123</v>
      </c>
      <c r="FL76" s="344">
        <f>FL77+FL78</f>
        <v>28</v>
      </c>
      <c r="FM76" s="344">
        <f t="shared" si="817"/>
        <v>151</v>
      </c>
      <c r="FN76" s="344">
        <f t="shared" ref="FN76:FO76" si="844">FN77+FN78</f>
        <v>111</v>
      </c>
      <c r="FO76" s="344">
        <f t="shared" si="844"/>
        <v>35</v>
      </c>
      <c r="FP76" s="344">
        <f>SUM(FN77:FO77)</f>
        <v>102</v>
      </c>
      <c r="FQ76" s="344">
        <f t="shared" ref="FQ76:FR76" si="845">FQ77+FQ78</f>
        <v>100</v>
      </c>
      <c r="FR76" s="344">
        <f t="shared" si="845"/>
        <v>28</v>
      </c>
      <c r="FS76" s="344">
        <f>SUM(FQ77:FR77)</f>
        <v>86</v>
      </c>
      <c r="FT76" s="344">
        <f t="shared" ref="FT76:FU76" si="846">FT77+FT78</f>
        <v>111</v>
      </c>
      <c r="FU76" s="344">
        <f t="shared" si="846"/>
        <v>45</v>
      </c>
      <c r="FV76" s="344">
        <f>SUM(FT77:FU77)</f>
        <v>109</v>
      </c>
      <c r="FW76" s="665">
        <f t="shared" si="699"/>
        <v>90.090090090090087</v>
      </c>
      <c r="FX76" s="665">
        <f t="shared" si="699"/>
        <v>62.222222222222221</v>
      </c>
      <c r="FY76" s="665">
        <f t="shared" si="699"/>
        <v>78.899082568807344</v>
      </c>
      <c r="FZ76" s="695">
        <f>SUM(FZ77:FZ78)</f>
        <v>171</v>
      </c>
      <c r="GA76" s="695">
        <f t="shared" ref="GA76" si="847">SUM(GA77:GA78)</f>
        <v>37</v>
      </c>
      <c r="GB76" s="830">
        <f>FZ76+GA76</f>
        <v>208</v>
      </c>
      <c r="GC76" s="344">
        <v>110</v>
      </c>
      <c r="GD76" s="344">
        <v>44</v>
      </c>
      <c r="GE76" s="344">
        <f t="shared" si="821"/>
        <v>154</v>
      </c>
      <c r="GF76" s="344">
        <v>92</v>
      </c>
      <c r="GG76" s="344">
        <v>34</v>
      </c>
      <c r="GH76" s="344">
        <f t="shared" si="822"/>
        <v>126</v>
      </c>
      <c r="GI76" s="695">
        <f t="shared" ref="GI76:GJ76" si="848">SUM(GI77:GI78)</f>
        <v>108</v>
      </c>
      <c r="GJ76" s="695">
        <f t="shared" si="848"/>
        <v>46</v>
      </c>
      <c r="GK76" s="344">
        <f t="shared" si="823"/>
        <v>154</v>
      </c>
      <c r="GL76" s="696">
        <f t="shared" si="750"/>
        <v>85.18518518518519</v>
      </c>
      <c r="GM76" s="696">
        <f t="shared" si="750"/>
        <v>73.91304347826086</v>
      </c>
      <c r="GN76" s="696">
        <f t="shared" si="701"/>
        <v>81.818181818181827</v>
      </c>
      <c r="GO76" s="831">
        <f>SUM(GO77:GO78)</f>
        <v>154</v>
      </c>
      <c r="GP76" s="832">
        <f t="shared" ref="GP76" si="849">SUM(GP77:GP78)</f>
        <v>56</v>
      </c>
      <c r="GQ76" s="697">
        <f t="shared" si="824"/>
        <v>210</v>
      </c>
      <c r="GR76" s="832">
        <f t="shared" ref="GR76:GS76" si="850">SUM(GR77:GR78)</f>
        <v>109</v>
      </c>
      <c r="GS76" s="832">
        <f t="shared" si="850"/>
        <v>48</v>
      </c>
      <c r="GT76" s="698">
        <f t="shared" si="825"/>
        <v>122.22222222222223</v>
      </c>
      <c r="GU76" s="832">
        <f t="shared" ref="GU76:GZ76" si="851">SUM(GU77:GU78)</f>
        <v>90</v>
      </c>
      <c r="GV76" s="832">
        <f t="shared" si="851"/>
        <v>37</v>
      </c>
      <c r="GW76" s="698">
        <f t="shared" si="851"/>
        <v>127</v>
      </c>
      <c r="GX76" s="832">
        <f t="shared" si="851"/>
        <v>114</v>
      </c>
      <c r="GY76" s="832">
        <f t="shared" si="851"/>
        <v>47</v>
      </c>
      <c r="GZ76" s="698">
        <f t="shared" si="851"/>
        <v>161</v>
      </c>
      <c r="HA76" s="698">
        <f t="shared" si="828"/>
        <v>78.94736842105263</v>
      </c>
      <c r="HB76" s="698">
        <f t="shared" si="777"/>
        <v>78.723404255319153</v>
      </c>
      <c r="HC76" s="698">
        <f t="shared" si="703"/>
        <v>78.881987577639762</v>
      </c>
    </row>
    <row r="77" spans="1:211" s="67" customFormat="1" ht="9.9499999999999993" hidden="1" customHeight="1" x14ac:dyDescent="0.2">
      <c r="A77" s="852" t="s">
        <v>281</v>
      </c>
      <c r="B77" s="1052">
        <f>131+9</f>
        <v>140</v>
      </c>
      <c r="C77" s="1052">
        <f>17+1</f>
        <v>18</v>
      </c>
      <c r="D77" s="1052">
        <f t="shared" si="778"/>
        <v>158</v>
      </c>
      <c r="E77" s="1052">
        <f>67+6</f>
        <v>73</v>
      </c>
      <c r="F77" s="1052">
        <f>21+1</f>
        <v>22</v>
      </c>
      <c r="G77" s="1052">
        <f t="shared" si="779"/>
        <v>95</v>
      </c>
      <c r="H77" s="1052">
        <v>0</v>
      </c>
      <c r="I77" s="1052">
        <v>0</v>
      </c>
      <c r="J77" s="1052">
        <f t="shared" si="780"/>
        <v>0</v>
      </c>
      <c r="K77" s="1052">
        <v>20</v>
      </c>
      <c r="L77" s="1052">
        <f>22+2</f>
        <v>24</v>
      </c>
      <c r="M77" s="1052">
        <f t="shared" si="781"/>
        <v>44</v>
      </c>
      <c r="N77" s="1052">
        <v>7</v>
      </c>
      <c r="O77" s="1052">
        <f>23+2</f>
        <v>25</v>
      </c>
      <c r="P77" s="1052">
        <f t="shared" si="782"/>
        <v>32</v>
      </c>
      <c r="Q77" s="1052">
        <v>0</v>
      </c>
      <c r="R77" s="1052">
        <v>0</v>
      </c>
      <c r="S77" s="1052">
        <f t="shared" si="783"/>
        <v>0</v>
      </c>
      <c r="T77" s="1053">
        <f>0+2</f>
        <v>2</v>
      </c>
      <c r="U77" s="1053">
        <v>0</v>
      </c>
      <c r="V77" s="1053">
        <f t="shared" si="784"/>
        <v>2</v>
      </c>
      <c r="W77" s="1053">
        <f>0+1</f>
        <v>1</v>
      </c>
      <c r="X77" s="1053">
        <v>0</v>
      </c>
      <c r="Y77" s="1053">
        <f t="shared" si="785"/>
        <v>1</v>
      </c>
      <c r="Z77" s="1053">
        <v>0</v>
      </c>
      <c r="AA77" s="1053">
        <v>0</v>
      </c>
      <c r="AB77" s="1053">
        <f t="shared" si="786"/>
        <v>0</v>
      </c>
      <c r="AC77" s="1053">
        <f t="shared" ref="AC77:AD78" si="852">SUM(H77,Q77,Z77)</f>
        <v>0</v>
      </c>
      <c r="AD77" s="1053">
        <f t="shared" si="852"/>
        <v>0</v>
      </c>
      <c r="AE77" s="1053">
        <f t="shared" si="788"/>
        <v>0</v>
      </c>
      <c r="AF77" s="867" t="e">
        <f t="shared" si="612"/>
        <v>#DIV/0!</v>
      </c>
      <c r="AG77" s="867" t="e">
        <f t="shared" si="612"/>
        <v>#DIV/0!</v>
      </c>
      <c r="AH77" s="867" t="e">
        <f t="shared" si="612"/>
        <v>#DIV/0!</v>
      </c>
      <c r="AI77" s="867">
        <f t="shared" si="789"/>
        <v>0</v>
      </c>
      <c r="AJ77" s="867">
        <f t="shared" si="643"/>
        <v>0</v>
      </c>
      <c r="AK77" s="867">
        <f t="shared" si="643"/>
        <v>0</v>
      </c>
      <c r="AL77" s="867" t="e">
        <f t="shared" si="28"/>
        <v>#DIV/0!</v>
      </c>
      <c r="AM77" s="867" t="e">
        <f t="shared" si="28"/>
        <v>#DIV/0!</v>
      </c>
      <c r="AN77" s="867" t="e">
        <f t="shared" si="28"/>
        <v>#DIV/0!</v>
      </c>
      <c r="AO77" s="867">
        <f t="shared" si="29"/>
        <v>0</v>
      </c>
      <c r="AP77" s="867">
        <f t="shared" si="29"/>
        <v>0</v>
      </c>
      <c r="AQ77" s="867">
        <f t="shared" si="29"/>
        <v>0</v>
      </c>
      <c r="AR77" s="867" t="e">
        <f t="shared" si="15"/>
        <v>#DIV/0!</v>
      </c>
      <c r="AS77" s="867" t="e">
        <f t="shared" si="15"/>
        <v>#DIV/0!</v>
      </c>
      <c r="AT77" s="867" t="e">
        <f t="shared" si="15"/>
        <v>#DIV/0!</v>
      </c>
      <c r="AU77" s="867">
        <f t="shared" si="16"/>
        <v>0</v>
      </c>
      <c r="AV77" s="867" t="e">
        <f t="shared" si="16"/>
        <v>#DIV/0!</v>
      </c>
      <c r="AW77" s="867">
        <f t="shared" si="16"/>
        <v>0</v>
      </c>
      <c r="AX77" s="1053">
        <f>99+12</f>
        <v>111</v>
      </c>
      <c r="AY77" s="1053">
        <v>17</v>
      </c>
      <c r="AZ77" s="1053">
        <f t="shared" si="790"/>
        <v>128</v>
      </c>
      <c r="BA77" s="1053">
        <f>60+6</f>
        <v>66</v>
      </c>
      <c r="BB77" s="1053">
        <v>17</v>
      </c>
      <c r="BC77" s="1053">
        <f t="shared" si="791"/>
        <v>83</v>
      </c>
      <c r="BD77" s="1053">
        <v>0</v>
      </c>
      <c r="BE77" s="1053">
        <v>0</v>
      </c>
      <c r="BF77" s="1053">
        <f t="shared" si="792"/>
        <v>0</v>
      </c>
      <c r="BG77" s="1053">
        <f>30+2</f>
        <v>32</v>
      </c>
      <c r="BH77" s="1053">
        <v>18</v>
      </c>
      <c r="BI77" s="1053">
        <f t="shared" si="793"/>
        <v>50</v>
      </c>
      <c r="BJ77" s="1053">
        <v>12</v>
      </c>
      <c r="BK77" s="1053">
        <v>21</v>
      </c>
      <c r="BL77" s="1053">
        <f t="shared" si="794"/>
        <v>33</v>
      </c>
      <c r="BM77" s="1053">
        <v>0</v>
      </c>
      <c r="BN77" s="1053">
        <v>0</v>
      </c>
      <c r="BO77" s="1053">
        <f t="shared" si="795"/>
        <v>0</v>
      </c>
      <c r="BP77" s="1053">
        <v>0</v>
      </c>
      <c r="BQ77" s="1053">
        <f>18+3</f>
        <v>21</v>
      </c>
      <c r="BR77" s="1053">
        <f t="shared" si="796"/>
        <v>21</v>
      </c>
      <c r="BS77" s="1053">
        <v>0</v>
      </c>
      <c r="BT77" s="1053">
        <f>17+2</f>
        <v>19</v>
      </c>
      <c r="BU77" s="1053">
        <f t="shared" si="797"/>
        <v>19</v>
      </c>
      <c r="BV77" s="1053">
        <v>0</v>
      </c>
      <c r="BW77" s="1053">
        <v>0</v>
      </c>
      <c r="BX77" s="1053">
        <f t="shared" si="798"/>
        <v>0</v>
      </c>
      <c r="BY77" s="1053">
        <f t="shared" ref="BY77:BZ78" si="853">SUM(BD77,BM77,BV77)</f>
        <v>0</v>
      </c>
      <c r="BZ77" s="1053">
        <f t="shared" si="853"/>
        <v>0</v>
      </c>
      <c r="CA77" s="1053">
        <f t="shared" si="800"/>
        <v>0</v>
      </c>
      <c r="CB77" s="867" t="e">
        <f t="shared" si="614"/>
        <v>#DIV/0!</v>
      </c>
      <c r="CC77" s="867" t="e">
        <f t="shared" si="614"/>
        <v>#DIV/0!</v>
      </c>
      <c r="CD77" s="867" t="e">
        <f t="shared" si="614"/>
        <v>#DIV/0!</v>
      </c>
      <c r="CE77" s="867">
        <f t="shared" si="801"/>
        <v>0</v>
      </c>
      <c r="CF77" s="867">
        <f t="shared" si="654"/>
        <v>0</v>
      </c>
      <c r="CG77" s="867">
        <f t="shared" si="654"/>
        <v>0</v>
      </c>
      <c r="CH77" s="867" t="e">
        <f t="shared" si="33"/>
        <v>#DIV/0!</v>
      </c>
      <c r="CI77" s="867" t="e">
        <f t="shared" si="33"/>
        <v>#DIV/0!</v>
      </c>
      <c r="CJ77" s="867" t="e">
        <f t="shared" si="33"/>
        <v>#DIV/0!</v>
      </c>
      <c r="CK77" s="867">
        <f t="shared" si="34"/>
        <v>0</v>
      </c>
      <c r="CL77" s="867">
        <f t="shared" si="34"/>
        <v>0</v>
      </c>
      <c r="CM77" s="867">
        <f t="shared" si="34"/>
        <v>0</v>
      </c>
      <c r="CN77" s="867" t="e">
        <f t="shared" si="18"/>
        <v>#DIV/0!</v>
      </c>
      <c r="CO77" s="867" t="e">
        <f t="shared" si="18"/>
        <v>#DIV/0!</v>
      </c>
      <c r="CP77" s="867" t="e">
        <f t="shared" si="18"/>
        <v>#DIV/0!</v>
      </c>
      <c r="CQ77" s="867" t="e">
        <f t="shared" si="19"/>
        <v>#DIV/0!</v>
      </c>
      <c r="CR77" s="867">
        <f t="shared" si="19"/>
        <v>0</v>
      </c>
      <c r="CS77" s="867">
        <f t="shared" si="19"/>
        <v>0</v>
      </c>
      <c r="CT77" s="932"/>
      <c r="CU77" s="834"/>
      <c r="CV77" s="835"/>
      <c r="CW77" s="836"/>
      <c r="CX77" s="834"/>
      <c r="CY77" s="835"/>
      <c r="CZ77" s="833"/>
      <c r="DA77" s="834"/>
      <c r="DB77" s="835"/>
      <c r="DC77" s="836"/>
      <c r="DD77" s="837"/>
      <c r="DE77" s="838"/>
      <c r="DF77" s="839"/>
      <c r="DG77" s="840"/>
      <c r="DH77" s="841"/>
      <c r="DI77" s="833"/>
      <c r="DJ77" s="834"/>
      <c r="DK77" s="835"/>
      <c r="DL77" s="842"/>
      <c r="DM77" s="990"/>
      <c r="DN77" s="843"/>
      <c r="DO77" s="842"/>
      <c r="DP77" s="990"/>
      <c r="DQ77" s="843"/>
      <c r="DR77" s="842"/>
      <c r="DS77" s="990"/>
      <c r="DT77" s="843"/>
      <c r="DU77" s="842"/>
      <c r="DV77" s="990"/>
      <c r="DW77" s="843"/>
      <c r="DX77" s="844"/>
      <c r="DY77" s="845"/>
      <c r="DZ77" s="846"/>
      <c r="EA77" s="847"/>
      <c r="EB77" s="845"/>
      <c r="EC77" s="848"/>
      <c r="ED77" s="725">
        <v>79</v>
      </c>
      <c r="EE77" s="726">
        <v>28</v>
      </c>
      <c r="EF77" s="849">
        <f t="shared" ref="EF77:EF78" si="854">SUM(ED77:EE77)</f>
        <v>107</v>
      </c>
      <c r="EG77" s="726">
        <v>67</v>
      </c>
      <c r="EH77" s="726">
        <v>35</v>
      </c>
      <c r="EI77" s="849">
        <f t="shared" ref="EI77:EI78" si="855">SUM(EG77:EH77)</f>
        <v>102</v>
      </c>
      <c r="EJ77" s="726">
        <v>58</v>
      </c>
      <c r="EK77" s="726">
        <v>28</v>
      </c>
      <c r="EL77" s="849">
        <f t="shared" ref="EL77:EL78" si="856">SUM(EJ77:EK77)</f>
        <v>86</v>
      </c>
      <c r="EM77" s="726">
        <v>64</v>
      </c>
      <c r="EN77" s="727">
        <v>45</v>
      </c>
      <c r="EO77" s="849">
        <f t="shared" ref="EO77:EO78" si="857">SUM(EM77:EN77)</f>
        <v>109</v>
      </c>
      <c r="EP77" s="850">
        <f t="shared" ref="EP77:EQ78" si="858">EJ77/EM77*100</f>
        <v>90.625</v>
      </c>
      <c r="EQ77" s="850">
        <f t="shared" si="858"/>
        <v>62.222222222222221</v>
      </c>
      <c r="ER77" s="850">
        <f t="shared" si="771"/>
        <v>78.899082568807344</v>
      </c>
      <c r="ES77" s="850"/>
      <c r="ET77" s="850"/>
      <c r="EU77" s="850"/>
      <c r="EV77" s="727">
        <v>110</v>
      </c>
      <c r="EW77" s="727">
        <v>37</v>
      </c>
      <c r="EX77" s="727">
        <f>EV77+EW77</f>
        <v>147</v>
      </c>
      <c r="EY77" s="727">
        <v>62</v>
      </c>
      <c r="EZ77" s="727">
        <v>44</v>
      </c>
      <c r="FA77" s="727">
        <f t="shared" ref="FA77:FA78" si="859">EY77+EZ77</f>
        <v>106</v>
      </c>
      <c r="FB77" s="727">
        <v>49</v>
      </c>
      <c r="FC77" s="727">
        <v>34</v>
      </c>
      <c r="FD77" s="727">
        <f>FB77+FC77</f>
        <v>83</v>
      </c>
      <c r="FE77" s="727">
        <v>62</v>
      </c>
      <c r="FF77" s="727">
        <v>46</v>
      </c>
      <c r="FG77" s="727">
        <f t="shared" ref="FG77:FG78" si="860">FE77+FF77</f>
        <v>108</v>
      </c>
      <c r="FH77" s="729">
        <f t="shared" si="843"/>
        <v>79.032258064516128</v>
      </c>
      <c r="FI77" s="729">
        <f t="shared" si="741"/>
        <v>73.91304347826086</v>
      </c>
      <c r="FJ77" s="729">
        <f t="shared" si="697"/>
        <v>76.851851851851848</v>
      </c>
      <c r="FK77" s="726">
        <v>79</v>
      </c>
      <c r="FL77" s="726">
        <v>28</v>
      </c>
      <c r="FM77" s="849">
        <f t="shared" si="817"/>
        <v>107</v>
      </c>
      <c r="FN77" s="726">
        <v>67</v>
      </c>
      <c r="FO77" s="726">
        <v>35</v>
      </c>
      <c r="FP77" s="849">
        <f t="shared" ref="FP77:FP78" si="861">SUM(FN77:FO77)</f>
        <v>102</v>
      </c>
      <c r="FQ77" s="726">
        <v>58</v>
      </c>
      <c r="FR77" s="726">
        <v>28</v>
      </c>
      <c r="FS77" s="849">
        <f t="shared" ref="FS77:FS78" si="862">SUM(FQ77:FR77)</f>
        <v>86</v>
      </c>
      <c r="FT77" s="726">
        <v>64</v>
      </c>
      <c r="FU77" s="727">
        <v>45</v>
      </c>
      <c r="FV77" s="849">
        <f t="shared" ref="FV77:FV78" si="863">SUM(FT77:FU77)</f>
        <v>109</v>
      </c>
      <c r="FW77" s="850">
        <f t="shared" si="699"/>
        <v>90.625</v>
      </c>
      <c r="FX77" s="850">
        <f t="shared" si="699"/>
        <v>62.222222222222221</v>
      </c>
      <c r="FY77" s="850">
        <f t="shared" si="699"/>
        <v>78.899082568807344</v>
      </c>
      <c r="FZ77" s="727">
        <v>110</v>
      </c>
      <c r="GA77" s="727">
        <v>37</v>
      </c>
      <c r="GB77" s="727">
        <f>FZ77+GA77</f>
        <v>147</v>
      </c>
      <c r="GC77" s="727">
        <v>62</v>
      </c>
      <c r="GD77" s="727">
        <v>44</v>
      </c>
      <c r="GE77" s="727">
        <f t="shared" ref="GE77:GE78" si="864">GC77+GD77</f>
        <v>106</v>
      </c>
      <c r="GF77" s="727">
        <v>49</v>
      </c>
      <c r="GG77" s="727">
        <v>34</v>
      </c>
      <c r="GH77" s="727">
        <f>GF77+GG77</f>
        <v>83</v>
      </c>
      <c r="GI77" s="727">
        <v>62</v>
      </c>
      <c r="GJ77" s="727">
        <v>46</v>
      </c>
      <c r="GK77" s="727">
        <f t="shared" ref="GK77:GK78" si="865">GI77+GJ77</f>
        <v>108</v>
      </c>
      <c r="GL77" s="729">
        <f t="shared" si="750"/>
        <v>79.032258064516128</v>
      </c>
      <c r="GM77" s="729">
        <f t="shared" si="750"/>
        <v>73.91304347826086</v>
      </c>
      <c r="GN77" s="729">
        <f t="shared" si="701"/>
        <v>76.851851851851848</v>
      </c>
      <c r="GO77" s="729">
        <v>109</v>
      </c>
      <c r="GP77" s="811">
        <v>56</v>
      </c>
      <c r="GQ77" s="811">
        <f t="shared" si="824"/>
        <v>165</v>
      </c>
      <c r="GR77" s="811">
        <v>62</v>
      </c>
      <c r="GS77" s="811">
        <v>48</v>
      </c>
      <c r="GT77" s="811">
        <f>SUM(GR77:GS77)</f>
        <v>110</v>
      </c>
      <c r="GU77" s="811">
        <v>49</v>
      </c>
      <c r="GV77" s="811">
        <v>37</v>
      </c>
      <c r="GW77" s="811">
        <f>SUM(GU77:GV77)</f>
        <v>86</v>
      </c>
      <c r="GX77" s="811">
        <v>65</v>
      </c>
      <c r="GY77" s="811">
        <v>47</v>
      </c>
      <c r="GZ77" s="811">
        <f>SUM(GX77:GY77)</f>
        <v>112</v>
      </c>
      <c r="HA77" s="811">
        <f t="shared" si="828"/>
        <v>75.384615384615387</v>
      </c>
      <c r="HB77" s="811">
        <f t="shared" si="777"/>
        <v>78.723404255319153</v>
      </c>
      <c r="HC77" s="811">
        <f t="shared" si="703"/>
        <v>76.785714285714292</v>
      </c>
    </row>
    <row r="78" spans="1:211" s="67" customFormat="1" ht="9.9499999999999993" hidden="1" customHeight="1" x14ac:dyDescent="0.2">
      <c r="A78" s="852" t="s">
        <v>282</v>
      </c>
      <c r="B78" s="1052">
        <f>35+4</f>
        <v>39</v>
      </c>
      <c r="C78" s="1052">
        <v>0</v>
      </c>
      <c r="D78" s="1052">
        <f t="shared" si="778"/>
        <v>39</v>
      </c>
      <c r="E78" s="1052">
        <f>45+1</f>
        <v>46</v>
      </c>
      <c r="F78" s="1052">
        <v>0</v>
      </c>
      <c r="G78" s="1052">
        <f t="shared" si="779"/>
        <v>46</v>
      </c>
      <c r="H78" s="1052">
        <v>0</v>
      </c>
      <c r="I78" s="1052">
        <v>0</v>
      </c>
      <c r="J78" s="1052">
        <f t="shared" si="780"/>
        <v>0</v>
      </c>
      <c r="K78" s="1052">
        <f>37+1</f>
        <v>38</v>
      </c>
      <c r="L78" s="1052">
        <v>0</v>
      </c>
      <c r="M78" s="1052">
        <f t="shared" si="781"/>
        <v>38</v>
      </c>
      <c r="N78" s="1052">
        <v>5</v>
      </c>
      <c r="O78" s="1052">
        <v>0</v>
      </c>
      <c r="P78" s="1052">
        <f t="shared" si="782"/>
        <v>5</v>
      </c>
      <c r="Q78" s="1052">
        <v>0</v>
      </c>
      <c r="R78" s="1052">
        <v>0</v>
      </c>
      <c r="S78" s="1052">
        <f t="shared" si="783"/>
        <v>0</v>
      </c>
      <c r="T78" s="1053">
        <f>0+3</f>
        <v>3</v>
      </c>
      <c r="U78" s="1053">
        <v>0</v>
      </c>
      <c r="V78" s="1053">
        <f t="shared" si="784"/>
        <v>3</v>
      </c>
      <c r="W78" s="1053">
        <f>0+2</f>
        <v>2</v>
      </c>
      <c r="X78" s="1053">
        <v>0</v>
      </c>
      <c r="Y78" s="1053">
        <f t="shared" si="785"/>
        <v>2</v>
      </c>
      <c r="Z78" s="1053">
        <v>0</v>
      </c>
      <c r="AA78" s="1053">
        <v>0</v>
      </c>
      <c r="AB78" s="1053">
        <f t="shared" si="786"/>
        <v>0</v>
      </c>
      <c r="AC78" s="1053">
        <f t="shared" si="852"/>
        <v>0</v>
      </c>
      <c r="AD78" s="1053">
        <f t="shared" si="852"/>
        <v>0</v>
      </c>
      <c r="AE78" s="1053">
        <f t="shared" si="788"/>
        <v>0</v>
      </c>
      <c r="AF78" s="867" t="e">
        <f t="shared" si="612"/>
        <v>#DIV/0!</v>
      </c>
      <c r="AG78" s="867" t="e">
        <f t="shared" si="612"/>
        <v>#DIV/0!</v>
      </c>
      <c r="AH78" s="867" t="e">
        <f t="shared" si="612"/>
        <v>#DIV/0!</v>
      </c>
      <c r="AI78" s="867">
        <f t="shared" si="789"/>
        <v>0</v>
      </c>
      <c r="AJ78" s="867" t="e">
        <f t="shared" si="643"/>
        <v>#DIV/0!</v>
      </c>
      <c r="AK78" s="867">
        <f t="shared" si="643"/>
        <v>0</v>
      </c>
      <c r="AL78" s="867" t="e">
        <f t="shared" si="28"/>
        <v>#DIV/0!</v>
      </c>
      <c r="AM78" s="867" t="e">
        <f t="shared" si="28"/>
        <v>#DIV/0!</v>
      </c>
      <c r="AN78" s="867" t="e">
        <f t="shared" si="28"/>
        <v>#DIV/0!</v>
      </c>
      <c r="AO78" s="867">
        <f t="shared" si="29"/>
        <v>0</v>
      </c>
      <c r="AP78" s="867" t="e">
        <f t="shared" si="29"/>
        <v>#DIV/0!</v>
      </c>
      <c r="AQ78" s="867">
        <f t="shared" si="29"/>
        <v>0</v>
      </c>
      <c r="AR78" s="867" t="e">
        <f t="shared" ref="AR78:AT78" si="866">Z78/AC78</f>
        <v>#DIV/0!</v>
      </c>
      <c r="AS78" s="867" t="e">
        <f t="shared" si="866"/>
        <v>#DIV/0!</v>
      </c>
      <c r="AT78" s="867" t="e">
        <f t="shared" si="866"/>
        <v>#DIV/0!</v>
      </c>
      <c r="AU78" s="867">
        <f t="shared" ref="AU78:AW78" si="867">Z78/W78</f>
        <v>0</v>
      </c>
      <c r="AV78" s="867" t="e">
        <f t="shared" si="867"/>
        <v>#DIV/0!</v>
      </c>
      <c r="AW78" s="867">
        <f t="shared" si="867"/>
        <v>0</v>
      </c>
      <c r="AX78" s="1053">
        <f>59+2</f>
        <v>61</v>
      </c>
      <c r="AY78" s="1053">
        <v>0</v>
      </c>
      <c r="AZ78" s="1053">
        <f t="shared" si="790"/>
        <v>61</v>
      </c>
      <c r="BA78" s="1053">
        <f>47+2</f>
        <v>49</v>
      </c>
      <c r="BB78" s="1053">
        <v>0</v>
      </c>
      <c r="BC78" s="1053">
        <f t="shared" si="791"/>
        <v>49</v>
      </c>
      <c r="BD78" s="1053">
        <v>0</v>
      </c>
      <c r="BE78" s="1053">
        <v>0</v>
      </c>
      <c r="BF78" s="1053">
        <f t="shared" si="792"/>
        <v>0</v>
      </c>
      <c r="BG78" s="1053">
        <v>15</v>
      </c>
      <c r="BH78" s="1053">
        <v>0</v>
      </c>
      <c r="BI78" s="1053">
        <f t="shared" si="793"/>
        <v>15</v>
      </c>
      <c r="BJ78" s="1053">
        <f>10+1</f>
        <v>11</v>
      </c>
      <c r="BK78" s="1053">
        <v>0</v>
      </c>
      <c r="BL78" s="1053">
        <f t="shared" si="794"/>
        <v>11</v>
      </c>
      <c r="BM78" s="1053">
        <v>0</v>
      </c>
      <c r="BN78" s="1053">
        <v>0</v>
      </c>
      <c r="BO78" s="1053">
        <f t="shared" si="795"/>
        <v>0</v>
      </c>
      <c r="BP78" s="1053">
        <v>0</v>
      </c>
      <c r="BQ78" s="1053">
        <v>0</v>
      </c>
      <c r="BR78" s="1053">
        <f t="shared" si="796"/>
        <v>0</v>
      </c>
      <c r="BS78" s="1053">
        <v>0</v>
      </c>
      <c r="BT78" s="1053">
        <v>0</v>
      </c>
      <c r="BU78" s="1053">
        <f t="shared" si="797"/>
        <v>0</v>
      </c>
      <c r="BV78" s="1053">
        <v>0</v>
      </c>
      <c r="BW78" s="1053">
        <v>0</v>
      </c>
      <c r="BX78" s="1053">
        <f t="shared" si="798"/>
        <v>0</v>
      </c>
      <c r="BY78" s="1053">
        <f t="shared" si="853"/>
        <v>0</v>
      </c>
      <c r="BZ78" s="1053">
        <f t="shared" si="853"/>
        <v>0</v>
      </c>
      <c r="CA78" s="1053">
        <f t="shared" si="800"/>
        <v>0</v>
      </c>
      <c r="CB78" s="867" t="e">
        <f t="shared" si="614"/>
        <v>#DIV/0!</v>
      </c>
      <c r="CC78" s="867" t="e">
        <f t="shared" si="614"/>
        <v>#DIV/0!</v>
      </c>
      <c r="CD78" s="867" t="e">
        <f t="shared" si="614"/>
        <v>#DIV/0!</v>
      </c>
      <c r="CE78" s="867">
        <f t="shared" si="801"/>
        <v>0</v>
      </c>
      <c r="CF78" s="867" t="e">
        <f t="shared" si="654"/>
        <v>#DIV/0!</v>
      </c>
      <c r="CG78" s="867">
        <f t="shared" si="654"/>
        <v>0</v>
      </c>
      <c r="CH78" s="867" t="e">
        <f t="shared" si="33"/>
        <v>#DIV/0!</v>
      </c>
      <c r="CI78" s="867" t="e">
        <f t="shared" si="33"/>
        <v>#DIV/0!</v>
      </c>
      <c r="CJ78" s="867" t="e">
        <f t="shared" si="33"/>
        <v>#DIV/0!</v>
      </c>
      <c r="CK78" s="867">
        <f t="shared" si="34"/>
        <v>0</v>
      </c>
      <c r="CL78" s="867" t="e">
        <f t="shared" si="34"/>
        <v>#DIV/0!</v>
      </c>
      <c r="CM78" s="867">
        <f t="shared" si="34"/>
        <v>0</v>
      </c>
      <c r="CN78" s="867" t="e">
        <f t="shared" ref="CN78:CP78" si="868">BV78/BY78</f>
        <v>#DIV/0!</v>
      </c>
      <c r="CO78" s="867" t="e">
        <f t="shared" si="868"/>
        <v>#DIV/0!</v>
      </c>
      <c r="CP78" s="867" t="e">
        <f t="shared" si="868"/>
        <v>#DIV/0!</v>
      </c>
      <c r="CQ78" s="867" t="e">
        <f t="shared" ref="CQ78:CS78" si="869">BV78/BS78</f>
        <v>#DIV/0!</v>
      </c>
      <c r="CR78" s="867" t="e">
        <f t="shared" si="869"/>
        <v>#DIV/0!</v>
      </c>
      <c r="CS78" s="867" t="e">
        <f t="shared" si="869"/>
        <v>#DIV/0!</v>
      </c>
      <c r="CT78" s="932"/>
      <c r="CU78" s="834"/>
      <c r="CV78" s="835"/>
      <c r="CW78" s="836"/>
      <c r="CX78" s="834"/>
      <c r="CY78" s="835"/>
      <c r="CZ78" s="833"/>
      <c r="DA78" s="834"/>
      <c r="DB78" s="835"/>
      <c r="DC78" s="836"/>
      <c r="DD78" s="837"/>
      <c r="DE78" s="838"/>
      <c r="DF78" s="839"/>
      <c r="DG78" s="840"/>
      <c r="DH78" s="841"/>
      <c r="DI78" s="833"/>
      <c r="DJ78" s="834"/>
      <c r="DK78" s="835"/>
      <c r="DL78" s="842"/>
      <c r="DM78" s="990"/>
      <c r="DN78" s="843"/>
      <c r="DO78" s="842"/>
      <c r="DP78" s="990"/>
      <c r="DQ78" s="843"/>
      <c r="DR78" s="842"/>
      <c r="DS78" s="990"/>
      <c r="DT78" s="843"/>
      <c r="DU78" s="842"/>
      <c r="DV78" s="990"/>
      <c r="DW78" s="843"/>
      <c r="DX78" s="844"/>
      <c r="DY78" s="845"/>
      <c r="DZ78" s="846"/>
      <c r="EA78" s="847"/>
      <c r="EB78" s="845"/>
      <c r="EC78" s="848"/>
      <c r="ED78" s="725">
        <v>44</v>
      </c>
      <c r="EE78" s="726">
        <v>0</v>
      </c>
      <c r="EF78" s="849">
        <f t="shared" si="854"/>
        <v>44</v>
      </c>
      <c r="EG78" s="726">
        <v>44</v>
      </c>
      <c r="EH78" s="726">
        <v>0</v>
      </c>
      <c r="EI78" s="849">
        <f t="shared" si="855"/>
        <v>44</v>
      </c>
      <c r="EJ78" s="726">
        <v>42</v>
      </c>
      <c r="EK78" s="726">
        <v>0</v>
      </c>
      <c r="EL78" s="849">
        <f t="shared" si="856"/>
        <v>42</v>
      </c>
      <c r="EM78" s="726">
        <v>47</v>
      </c>
      <c r="EN78" s="727">
        <v>0</v>
      </c>
      <c r="EO78" s="849">
        <f t="shared" si="857"/>
        <v>47</v>
      </c>
      <c r="EP78" s="850">
        <f t="shared" si="858"/>
        <v>89.361702127659569</v>
      </c>
      <c r="EQ78" s="850">
        <v>0</v>
      </c>
      <c r="ER78" s="850">
        <f t="shared" si="771"/>
        <v>89.361702127659569</v>
      </c>
      <c r="ES78" s="850"/>
      <c r="ET78" s="850"/>
      <c r="EU78" s="850"/>
      <c r="EV78" s="727">
        <v>61</v>
      </c>
      <c r="EW78" s="727">
        <v>0</v>
      </c>
      <c r="EX78" s="727">
        <f>EV78+EW78</f>
        <v>61</v>
      </c>
      <c r="EY78" s="727">
        <v>48</v>
      </c>
      <c r="EZ78" s="727">
        <v>0</v>
      </c>
      <c r="FA78" s="727">
        <f t="shared" si="859"/>
        <v>48</v>
      </c>
      <c r="FB78" s="727">
        <v>43</v>
      </c>
      <c r="FC78" s="727">
        <v>0</v>
      </c>
      <c r="FD78" s="727">
        <f>FB78+FC78</f>
        <v>43</v>
      </c>
      <c r="FE78" s="727">
        <v>46</v>
      </c>
      <c r="FF78" s="727">
        <v>0</v>
      </c>
      <c r="FG78" s="727">
        <f t="shared" si="860"/>
        <v>46</v>
      </c>
      <c r="FH78" s="729">
        <f t="shared" si="843"/>
        <v>93.478260869565219</v>
      </c>
      <c r="FI78" s="729">
        <v>0</v>
      </c>
      <c r="FJ78" s="729">
        <f t="shared" si="697"/>
        <v>93.478260869565219</v>
      </c>
      <c r="FK78" s="726">
        <v>44</v>
      </c>
      <c r="FL78" s="726">
        <v>0</v>
      </c>
      <c r="FM78" s="849">
        <f t="shared" si="817"/>
        <v>44</v>
      </c>
      <c r="FN78" s="726">
        <v>44</v>
      </c>
      <c r="FO78" s="726">
        <v>0</v>
      </c>
      <c r="FP78" s="849">
        <f t="shared" si="861"/>
        <v>44</v>
      </c>
      <c r="FQ78" s="726">
        <v>42</v>
      </c>
      <c r="FR78" s="726">
        <v>0</v>
      </c>
      <c r="FS78" s="849">
        <f t="shared" si="862"/>
        <v>42</v>
      </c>
      <c r="FT78" s="726">
        <v>47</v>
      </c>
      <c r="FU78" s="727">
        <v>0</v>
      </c>
      <c r="FV78" s="849">
        <f t="shared" si="863"/>
        <v>47</v>
      </c>
      <c r="FW78" s="850">
        <f t="shared" si="699"/>
        <v>89.361702127659569</v>
      </c>
      <c r="FX78" s="850">
        <v>0</v>
      </c>
      <c r="FY78" s="850">
        <f t="shared" si="699"/>
        <v>89.361702127659569</v>
      </c>
      <c r="FZ78" s="727">
        <v>61</v>
      </c>
      <c r="GA78" s="727">
        <v>0</v>
      </c>
      <c r="GB78" s="727">
        <f>FZ78+GA78</f>
        <v>61</v>
      </c>
      <c r="GC78" s="727">
        <v>48</v>
      </c>
      <c r="GD78" s="727">
        <v>0</v>
      </c>
      <c r="GE78" s="727">
        <f t="shared" si="864"/>
        <v>48</v>
      </c>
      <c r="GF78" s="727">
        <v>43</v>
      </c>
      <c r="GG78" s="727">
        <v>0</v>
      </c>
      <c r="GH78" s="727">
        <f>GF78+GG78</f>
        <v>43</v>
      </c>
      <c r="GI78" s="727">
        <v>46</v>
      </c>
      <c r="GJ78" s="727">
        <v>0</v>
      </c>
      <c r="GK78" s="727">
        <f t="shared" si="865"/>
        <v>46</v>
      </c>
      <c r="GL78" s="729">
        <f t="shared" si="750"/>
        <v>93.478260869565219</v>
      </c>
      <c r="GM78" s="729">
        <v>0</v>
      </c>
      <c r="GN78" s="729">
        <f t="shared" si="701"/>
        <v>93.478260869565219</v>
      </c>
      <c r="GO78" s="729">
        <v>45</v>
      </c>
      <c r="GP78" s="811">
        <v>0</v>
      </c>
      <c r="GQ78" s="811">
        <f t="shared" si="824"/>
        <v>45</v>
      </c>
      <c r="GR78" s="811">
        <v>47</v>
      </c>
      <c r="GS78" s="811">
        <v>0</v>
      </c>
      <c r="GT78" s="811">
        <f>SUM(GR78:GS78)</f>
        <v>47</v>
      </c>
      <c r="GU78" s="811">
        <v>41</v>
      </c>
      <c r="GV78" s="811">
        <v>0</v>
      </c>
      <c r="GW78" s="811">
        <f>SUM(GU78:GV78)</f>
        <v>41</v>
      </c>
      <c r="GX78" s="811">
        <v>49</v>
      </c>
      <c r="GY78" s="811">
        <v>0</v>
      </c>
      <c r="GZ78" s="811">
        <f>SUM(GX78:GY78)</f>
        <v>49</v>
      </c>
      <c r="HA78" s="811">
        <f t="shared" si="828"/>
        <v>83.673469387755105</v>
      </c>
      <c r="HB78" s="811" t="e">
        <f t="shared" si="777"/>
        <v>#DIV/0!</v>
      </c>
      <c r="HC78" s="811">
        <f t="shared" si="703"/>
        <v>83.673469387755105</v>
      </c>
    </row>
    <row r="79" spans="1:211" s="393" customFormat="1" ht="18" x14ac:dyDescent="0.25">
      <c r="A79" s="1054" t="s">
        <v>359</v>
      </c>
      <c r="B79" s="1055">
        <f t="shared" ref="B79:AE79" si="870">SUM(B80,B82,B94,B105,B114,B123,B126)</f>
        <v>432</v>
      </c>
      <c r="C79" s="1055">
        <f t="shared" si="870"/>
        <v>61</v>
      </c>
      <c r="D79" s="1055">
        <f t="shared" si="870"/>
        <v>493</v>
      </c>
      <c r="E79" s="1055">
        <f t="shared" si="870"/>
        <v>0</v>
      </c>
      <c r="F79" s="1055">
        <f t="shared" si="870"/>
        <v>0</v>
      </c>
      <c r="G79" s="1055">
        <f t="shared" si="870"/>
        <v>0</v>
      </c>
      <c r="H79" s="1055">
        <f t="shared" si="870"/>
        <v>0</v>
      </c>
      <c r="I79" s="1055">
        <f t="shared" si="870"/>
        <v>0</v>
      </c>
      <c r="J79" s="1055">
        <f t="shared" si="870"/>
        <v>0</v>
      </c>
      <c r="K79" s="1055">
        <f t="shared" si="870"/>
        <v>142</v>
      </c>
      <c r="L79" s="1055">
        <f t="shared" si="870"/>
        <v>15</v>
      </c>
      <c r="M79" s="1056">
        <f t="shared" si="870"/>
        <v>157</v>
      </c>
      <c r="N79" s="1055">
        <f t="shared" si="870"/>
        <v>0</v>
      </c>
      <c r="O79" s="1055">
        <f t="shared" si="870"/>
        <v>0</v>
      </c>
      <c r="P79" s="1055">
        <f t="shared" si="870"/>
        <v>0</v>
      </c>
      <c r="Q79" s="1055">
        <f t="shared" si="870"/>
        <v>0</v>
      </c>
      <c r="R79" s="1055">
        <f t="shared" si="870"/>
        <v>0</v>
      </c>
      <c r="S79" s="1055">
        <f t="shared" si="870"/>
        <v>0</v>
      </c>
      <c r="T79" s="1057">
        <f t="shared" si="870"/>
        <v>0</v>
      </c>
      <c r="U79" s="1057">
        <f t="shared" si="870"/>
        <v>0</v>
      </c>
      <c r="V79" s="1057">
        <f t="shared" si="870"/>
        <v>0</v>
      </c>
      <c r="W79" s="1057">
        <f t="shared" si="870"/>
        <v>0</v>
      </c>
      <c r="X79" s="1057">
        <f t="shared" si="870"/>
        <v>0</v>
      </c>
      <c r="Y79" s="1057">
        <f t="shared" si="870"/>
        <v>0</v>
      </c>
      <c r="Z79" s="1057">
        <f t="shared" si="870"/>
        <v>0</v>
      </c>
      <c r="AA79" s="1057">
        <f t="shared" si="870"/>
        <v>0</v>
      </c>
      <c r="AB79" s="1057">
        <f t="shared" si="870"/>
        <v>0</v>
      </c>
      <c r="AC79" s="1058">
        <f t="shared" si="870"/>
        <v>0</v>
      </c>
      <c r="AD79" s="1058">
        <f t="shared" si="870"/>
        <v>0</v>
      </c>
      <c r="AE79" s="1058">
        <f t="shared" si="870"/>
        <v>0</v>
      </c>
      <c r="AF79" s="862" t="e">
        <f t="shared" si="612"/>
        <v>#DIV/0!</v>
      </c>
      <c r="AG79" s="862" t="e">
        <f t="shared" si="612"/>
        <v>#DIV/0!</v>
      </c>
      <c r="AH79" s="862" t="e">
        <f t="shared" si="612"/>
        <v>#DIV/0!</v>
      </c>
      <c r="AI79" s="862" t="e">
        <f t="shared" si="789"/>
        <v>#DIV/0!</v>
      </c>
      <c r="AJ79" s="862" t="e">
        <f t="shared" si="789"/>
        <v>#DIV/0!</v>
      </c>
      <c r="AK79" s="862" t="e">
        <f t="shared" si="789"/>
        <v>#DIV/0!</v>
      </c>
      <c r="AL79" s="943" t="e">
        <f t="shared" si="28"/>
        <v>#DIV/0!</v>
      </c>
      <c r="AM79" s="943" t="e">
        <f t="shared" si="28"/>
        <v>#DIV/0!</v>
      </c>
      <c r="AN79" s="943" t="e">
        <f t="shared" si="28"/>
        <v>#DIV/0!</v>
      </c>
      <c r="AO79" s="862" t="e">
        <f t="shared" si="29"/>
        <v>#DIV/0!</v>
      </c>
      <c r="AP79" s="862" t="e">
        <f t="shared" si="29"/>
        <v>#DIV/0!</v>
      </c>
      <c r="AQ79" s="948" t="e">
        <f t="shared" si="29"/>
        <v>#DIV/0!</v>
      </c>
      <c r="AR79" s="954"/>
      <c r="AS79" s="945"/>
      <c r="AT79" s="945"/>
      <c r="AU79" s="946"/>
      <c r="AV79" s="946"/>
      <c r="AW79" s="946"/>
      <c r="AX79" s="1058">
        <f t="shared" ref="AX79:CA79" si="871">SUM(AX80,AX82,AX94,AX105,AX114,AX123,AX126)</f>
        <v>481</v>
      </c>
      <c r="AY79" s="1058">
        <f t="shared" si="871"/>
        <v>57</v>
      </c>
      <c r="AZ79" s="1059">
        <f t="shared" si="871"/>
        <v>538</v>
      </c>
      <c r="BA79" s="1058">
        <f t="shared" si="871"/>
        <v>0</v>
      </c>
      <c r="BB79" s="1058">
        <f t="shared" si="871"/>
        <v>0</v>
      </c>
      <c r="BC79" s="1058">
        <f t="shared" si="871"/>
        <v>0</v>
      </c>
      <c r="BD79" s="1058">
        <f t="shared" si="871"/>
        <v>45</v>
      </c>
      <c r="BE79" s="1058">
        <f t="shared" si="871"/>
        <v>0</v>
      </c>
      <c r="BF79" s="1058">
        <f t="shared" si="871"/>
        <v>45</v>
      </c>
      <c r="BG79" s="1058">
        <f t="shared" si="871"/>
        <v>154</v>
      </c>
      <c r="BH79" s="1058">
        <f t="shared" si="871"/>
        <v>13</v>
      </c>
      <c r="BI79" s="1058">
        <f t="shared" si="871"/>
        <v>167</v>
      </c>
      <c r="BJ79" s="1058">
        <f t="shared" si="871"/>
        <v>6</v>
      </c>
      <c r="BK79" s="1058">
        <f t="shared" si="871"/>
        <v>0</v>
      </c>
      <c r="BL79" s="1058">
        <f t="shared" si="871"/>
        <v>6</v>
      </c>
      <c r="BM79" s="1058">
        <f t="shared" si="871"/>
        <v>5</v>
      </c>
      <c r="BN79" s="1058">
        <f t="shared" si="871"/>
        <v>0</v>
      </c>
      <c r="BO79" s="1058">
        <f t="shared" si="871"/>
        <v>5</v>
      </c>
      <c r="BP79" s="1057">
        <f t="shared" si="871"/>
        <v>0</v>
      </c>
      <c r="BQ79" s="1057">
        <f t="shared" si="871"/>
        <v>0</v>
      </c>
      <c r="BR79" s="1057">
        <f t="shared" si="871"/>
        <v>0</v>
      </c>
      <c r="BS79" s="1057">
        <f t="shared" si="871"/>
        <v>0</v>
      </c>
      <c r="BT79" s="1057">
        <f t="shared" si="871"/>
        <v>0</v>
      </c>
      <c r="BU79" s="1057">
        <f t="shared" si="871"/>
        <v>0</v>
      </c>
      <c r="BV79" s="1057">
        <f t="shared" si="871"/>
        <v>0</v>
      </c>
      <c r="BW79" s="1057">
        <f t="shared" si="871"/>
        <v>0</v>
      </c>
      <c r="BX79" s="1057">
        <f t="shared" si="871"/>
        <v>0</v>
      </c>
      <c r="BY79" s="1058">
        <f t="shared" si="871"/>
        <v>50</v>
      </c>
      <c r="BZ79" s="1058">
        <f t="shared" si="871"/>
        <v>0</v>
      </c>
      <c r="CA79" s="1058">
        <f t="shared" si="871"/>
        <v>50</v>
      </c>
      <c r="CB79" s="862">
        <f t="shared" si="614"/>
        <v>0.9</v>
      </c>
      <c r="CC79" s="862" t="e">
        <f t="shared" si="614"/>
        <v>#DIV/0!</v>
      </c>
      <c r="CD79" s="862">
        <f t="shared" si="614"/>
        <v>0.9</v>
      </c>
      <c r="CE79" s="862" t="e">
        <f t="shared" si="801"/>
        <v>#DIV/0!</v>
      </c>
      <c r="CF79" s="862" t="e">
        <f t="shared" si="801"/>
        <v>#DIV/0!</v>
      </c>
      <c r="CG79" s="862" t="e">
        <f t="shared" si="801"/>
        <v>#DIV/0!</v>
      </c>
      <c r="CH79" s="943">
        <f t="shared" si="33"/>
        <v>0.1</v>
      </c>
      <c r="CI79" s="943" t="e">
        <f t="shared" si="33"/>
        <v>#DIV/0!</v>
      </c>
      <c r="CJ79" s="943">
        <f t="shared" si="33"/>
        <v>0.1</v>
      </c>
      <c r="CK79" s="862">
        <f t="shared" si="34"/>
        <v>0.83333333333333337</v>
      </c>
      <c r="CL79" s="862" t="e">
        <f t="shared" si="34"/>
        <v>#DIV/0!</v>
      </c>
      <c r="CM79" s="948">
        <f t="shared" si="34"/>
        <v>0.83333333333333337</v>
      </c>
      <c r="CN79" s="954"/>
      <c r="CO79" s="945"/>
      <c r="CP79" s="945"/>
      <c r="CQ79" s="946"/>
      <c r="CR79" s="946"/>
      <c r="CS79" s="946"/>
    </row>
    <row r="80" spans="1:211" s="393" customFormat="1" ht="9.9499999999999993" hidden="1" customHeight="1" x14ac:dyDescent="0.25">
      <c r="A80" s="397" t="s">
        <v>331</v>
      </c>
      <c r="B80" s="1060">
        <f>SUM(B81)</f>
        <v>4</v>
      </c>
      <c r="C80" s="1060">
        <f t="shared" ref="C80:J80" si="872">SUM(C81)</f>
        <v>0</v>
      </c>
      <c r="D80" s="1011">
        <f t="shared" si="872"/>
        <v>4</v>
      </c>
      <c r="E80" s="1060">
        <f t="shared" si="872"/>
        <v>0</v>
      </c>
      <c r="F80" s="1060">
        <f t="shared" si="872"/>
        <v>0</v>
      </c>
      <c r="G80" s="1060">
        <f t="shared" si="872"/>
        <v>0</v>
      </c>
      <c r="H80" s="1060">
        <f t="shared" si="872"/>
        <v>0</v>
      </c>
      <c r="I80" s="1060">
        <f t="shared" si="872"/>
        <v>0</v>
      </c>
      <c r="J80" s="1060">
        <f t="shared" si="872"/>
        <v>0</v>
      </c>
      <c r="K80" s="1060">
        <f>SUM(K81)</f>
        <v>0</v>
      </c>
      <c r="L80" s="1060">
        <f t="shared" ref="L80:S80" si="873">SUM(L81)</f>
        <v>0</v>
      </c>
      <c r="M80" s="1060">
        <f t="shared" si="873"/>
        <v>0</v>
      </c>
      <c r="N80" s="1060">
        <f t="shared" si="873"/>
        <v>0</v>
      </c>
      <c r="O80" s="1060">
        <f t="shared" si="873"/>
        <v>0</v>
      </c>
      <c r="P80" s="1060">
        <f t="shared" si="873"/>
        <v>0</v>
      </c>
      <c r="Q80" s="1060">
        <f t="shared" si="873"/>
        <v>0</v>
      </c>
      <c r="R80" s="1060">
        <f t="shared" si="873"/>
        <v>0</v>
      </c>
      <c r="S80" s="1060">
        <f t="shared" si="873"/>
        <v>0</v>
      </c>
      <c r="T80" s="1061">
        <f>SUM(T81)</f>
        <v>0</v>
      </c>
      <c r="U80" s="1061">
        <f t="shared" ref="U80:AE80" si="874">SUM(U81)</f>
        <v>0</v>
      </c>
      <c r="V80" s="1061">
        <f t="shared" si="874"/>
        <v>0</v>
      </c>
      <c r="W80" s="1061">
        <f t="shared" si="874"/>
        <v>0</v>
      </c>
      <c r="X80" s="1061">
        <f t="shared" si="874"/>
        <v>0</v>
      </c>
      <c r="Y80" s="1061">
        <f t="shared" si="874"/>
        <v>0</v>
      </c>
      <c r="Z80" s="1061">
        <f t="shared" si="874"/>
        <v>0</v>
      </c>
      <c r="AA80" s="1061">
        <f t="shared" si="874"/>
        <v>0</v>
      </c>
      <c r="AB80" s="1061">
        <f t="shared" si="874"/>
        <v>0</v>
      </c>
      <c r="AC80" s="1062">
        <f t="shared" si="874"/>
        <v>0</v>
      </c>
      <c r="AD80" s="1062">
        <f t="shared" si="874"/>
        <v>0</v>
      </c>
      <c r="AE80" s="1062">
        <f t="shared" si="874"/>
        <v>0</v>
      </c>
      <c r="AF80" s="863" t="e">
        <f t="shared" si="612"/>
        <v>#DIV/0!</v>
      </c>
      <c r="AG80" s="863" t="e">
        <f t="shared" si="612"/>
        <v>#DIV/0!</v>
      </c>
      <c r="AH80" s="863" t="e">
        <f t="shared" si="612"/>
        <v>#DIV/0!</v>
      </c>
      <c r="AI80" s="863" t="e">
        <f t="shared" si="789"/>
        <v>#DIV/0!</v>
      </c>
      <c r="AJ80" s="863" t="e">
        <f t="shared" si="789"/>
        <v>#DIV/0!</v>
      </c>
      <c r="AK80" s="863" t="e">
        <f t="shared" si="789"/>
        <v>#DIV/0!</v>
      </c>
      <c r="AL80" s="863" t="e">
        <f t="shared" ref="AL80:AN146" si="875">Q80/AC80</f>
        <v>#DIV/0!</v>
      </c>
      <c r="AM80" s="863" t="e">
        <f t="shared" si="875"/>
        <v>#DIV/0!</v>
      </c>
      <c r="AN80" s="863" t="e">
        <f t="shared" si="875"/>
        <v>#DIV/0!</v>
      </c>
      <c r="AO80" s="863" t="e">
        <f t="shared" ref="AO80:AQ146" si="876">Q80/N80</f>
        <v>#DIV/0!</v>
      </c>
      <c r="AP80" s="863" t="e">
        <f t="shared" si="876"/>
        <v>#DIV/0!</v>
      </c>
      <c r="AQ80" s="949" t="e">
        <f t="shared" si="876"/>
        <v>#DIV/0!</v>
      </c>
      <c r="AR80" s="955"/>
      <c r="AS80" s="946"/>
      <c r="AT80" s="946"/>
      <c r="AU80" s="946"/>
      <c r="AV80" s="946"/>
      <c r="AW80" s="946"/>
      <c r="AX80" s="1062">
        <f>SUM(AX81)</f>
        <v>3</v>
      </c>
      <c r="AY80" s="1062">
        <f t="shared" ref="AY80:BF80" si="877">SUM(AY81)</f>
        <v>0</v>
      </c>
      <c r="AZ80" s="1013">
        <f t="shared" si="877"/>
        <v>3</v>
      </c>
      <c r="BA80" s="1062">
        <f t="shared" si="877"/>
        <v>0</v>
      </c>
      <c r="BB80" s="1062">
        <f t="shared" si="877"/>
        <v>0</v>
      </c>
      <c r="BC80" s="1062">
        <f t="shared" si="877"/>
        <v>0</v>
      </c>
      <c r="BD80" s="1062">
        <f t="shared" si="877"/>
        <v>0</v>
      </c>
      <c r="BE80" s="1062">
        <f t="shared" si="877"/>
        <v>0</v>
      </c>
      <c r="BF80" s="1062">
        <f t="shared" si="877"/>
        <v>0</v>
      </c>
      <c r="BG80" s="1062">
        <f>SUM(BG81)</f>
        <v>0</v>
      </c>
      <c r="BH80" s="1062">
        <f t="shared" ref="BH80:BO80" si="878">SUM(BH81)</f>
        <v>0</v>
      </c>
      <c r="BI80" s="1062">
        <f t="shared" si="878"/>
        <v>0</v>
      </c>
      <c r="BJ80" s="1062">
        <f t="shared" si="878"/>
        <v>0</v>
      </c>
      <c r="BK80" s="1062">
        <f t="shared" si="878"/>
        <v>0</v>
      </c>
      <c r="BL80" s="1062">
        <f t="shared" si="878"/>
        <v>0</v>
      </c>
      <c r="BM80" s="1062">
        <f t="shared" si="878"/>
        <v>0</v>
      </c>
      <c r="BN80" s="1062">
        <f t="shared" si="878"/>
        <v>0</v>
      </c>
      <c r="BO80" s="1062">
        <f t="shared" si="878"/>
        <v>0</v>
      </c>
      <c r="BP80" s="1061">
        <f>SUM(BP81)</f>
        <v>0</v>
      </c>
      <c r="BQ80" s="1061">
        <f t="shared" ref="BQ80:CA80" si="879">SUM(BQ81)</f>
        <v>0</v>
      </c>
      <c r="BR80" s="1061">
        <f t="shared" si="879"/>
        <v>0</v>
      </c>
      <c r="BS80" s="1061">
        <f t="shared" si="879"/>
        <v>0</v>
      </c>
      <c r="BT80" s="1061">
        <f t="shared" si="879"/>
        <v>0</v>
      </c>
      <c r="BU80" s="1061">
        <f t="shared" si="879"/>
        <v>0</v>
      </c>
      <c r="BV80" s="1061">
        <f t="shared" si="879"/>
        <v>0</v>
      </c>
      <c r="BW80" s="1061">
        <f t="shared" si="879"/>
        <v>0</v>
      </c>
      <c r="BX80" s="1061">
        <f t="shared" si="879"/>
        <v>0</v>
      </c>
      <c r="BY80" s="1062">
        <f t="shared" si="879"/>
        <v>0</v>
      </c>
      <c r="BZ80" s="1062">
        <f t="shared" si="879"/>
        <v>0</v>
      </c>
      <c r="CA80" s="1062">
        <f t="shared" si="879"/>
        <v>0</v>
      </c>
      <c r="CB80" s="863" t="e">
        <f t="shared" si="614"/>
        <v>#DIV/0!</v>
      </c>
      <c r="CC80" s="863" t="e">
        <f t="shared" si="614"/>
        <v>#DIV/0!</v>
      </c>
      <c r="CD80" s="863" t="e">
        <f t="shared" si="614"/>
        <v>#DIV/0!</v>
      </c>
      <c r="CE80" s="863" t="e">
        <f t="shared" si="801"/>
        <v>#DIV/0!</v>
      </c>
      <c r="CF80" s="863" t="e">
        <f t="shared" si="801"/>
        <v>#DIV/0!</v>
      </c>
      <c r="CG80" s="863" t="e">
        <f t="shared" si="801"/>
        <v>#DIV/0!</v>
      </c>
      <c r="CH80" s="863" t="e">
        <f t="shared" ref="CH80:CJ148" si="880">BM80/BY80</f>
        <v>#DIV/0!</v>
      </c>
      <c r="CI80" s="863" t="e">
        <f t="shared" si="880"/>
        <v>#DIV/0!</v>
      </c>
      <c r="CJ80" s="863" t="e">
        <f t="shared" si="880"/>
        <v>#DIV/0!</v>
      </c>
      <c r="CK80" s="863" t="e">
        <f t="shared" ref="CK80:CM148" si="881">BM80/BJ80</f>
        <v>#DIV/0!</v>
      </c>
      <c r="CL80" s="863" t="e">
        <f t="shared" si="881"/>
        <v>#DIV/0!</v>
      </c>
      <c r="CM80" s="949" t="e">
        <f t="shared" si="881"/>
        <v>#DIV/0!</v>
      </c>
      <c r="CN80" s="955"/>
      <c r="CO80" s="946"/>
      <c r="CP80" s="946"/>
      <c r="CQ80" s="946"/>
      <c r="CR80" s="946"/>
      <c r="CS80" s="946"/>
    </row>
    <row r="81" spans="1:97" s="399" customFormat="1" ht="9.9499999999999993" hidden="1" customHeight="1" x14ac:dyDescent="0.2">
      <c r="A81" s="398" t="s">
        <v>332</v>
      </c>
      <c r="B81" s="1063">
        <v>4</v>
      </c>
      <c r="C81" s="1063">
        <v>0</v>
      </c>
      <c r="D81" s="84">
        <f t="shared" ref="D81" si="882">SUM(B81:C81)</f>
        <v>4</v>
      </c>
      <c r="E81" s="1026">
        <v>0</v>
      </c>
      <c r="F81" s="1026">
        <v>0</v>
      </c>
      <c r="G81" s="84">
        <f t="shared" ref="G81" si="883">SUM(E81:F81)</f>
        <v>0</v>
      </c>
      <c r="H81" s="1026">
        <v>0</v>
      </c>
      <c r="I81" s="1026">
        <v>0</v>
      </c>
      <c r="J81" s="84">
        <f t="shared" ref="J81" si="884">SUM(H81:I81)</f>
        <v>0</v>
      </c>
      <c r="K81" s="1063">
        <v>0</v>
      </c>
      <c r="L81" s="1063">
        <v>0</v>
      </c>
      <c r="M81" s="84">
        <f t="shared" ref="M81" si="885">SUM(K81:L81)</f>
        <v>0</v>
      </c>
      <c r="N81" s="1026">
        <v>0</v>
      </c>
      <c r="O81" s="1026">
        <v>0</v>
      </c>
      <c r="P81" s="84">
        <f t="shared" ref="P81" si="886">SUM(N81:O81)</f>
        <v>0</v>
      </c>
      <c r="Q81" s="1026">
        <v>0</v>
      </c>
      <c r="R81" s="1026">
        <v>0</v>
      </c>
      <c r="S81" s="84">
        <f t="shared" ref="S81" si="887">SUM(Q81:R81)</f>
        <v>0</v>
      </c>
      <c r="T81" s="1064">
        <v>0</v>
      </c>
      <c r="U81" s="1064">
        <v>0</v>
      </c>
      <c r="V81" s="1065">
        <f t="shared" ref="V81" si="888">SUM(T81:U81)</f>
        <v>0</v>
      </c>
      <c r="W81" s="1064">
        <v>0</v>
      </c>
      <c r="X81" s="1064">
        <v>0</v>
      </c>
      <c r="Y81" s="1065">
        <f t="shared" ref="Y81" si="889">SUM(W81:X81)</f>
        <v>0</v>
      </c>
      <c r="Z81" s="1064">
        <v>0</v>
      </c>
      <c r="AA81" s="1064">
        <v>0</v>
      </c>
      <c r="AB81" s="1065">
        <f t="shared" ref="AB81" si="890">SUM(Z81:AA81)</f>
        <v>0</v>
      </c>
      <c r="AC81" s="1024">
        <f t="shared" ref="AC81:AD81" si="891">SUM(H81,Q81,Z81)</f>
        <v>0</v>
      </c>
      <c r="AD81" s="1024">
        <f t="shared" si="891"/>
        <v>0</v>
      </c>
      <c r="AE81" s="1066">
        <f t="shared" ref="AE81" si="892">SUM(AC81:AD81)</f>
        <v>0</v>
      </c>
      <c r="AF81" s="864" t="e">
        <f t="shared" si="612"/>
        <v>#DIV/0!</v>
      </c>
      <c r="AG81" s="864" t="e">
        <f t="shared" si="612"/>
        <v>#DIV/0!</v>
      </c>
      <c r="AH81" s="864" t="e">
        <f t="shared" si="612"/>
        <v>#DIV/0!</v>
      </c>
      <c r="AI81" s="864" t="e">
        <f t="shared" si="789"/>
        <v>#DIV/0!</v>
      </c>
      <c r="AJ81" s="864" t="e">
        <f t="shared" si="789"/>
        <v>#DIV/0!</v>
      </c>
      <c r="AK81" s="864" t="e">
        <f t="shared" si="789"/>
        <v>#DIV/0!</v>
      </c>
      <c r="AL81" s="864" t="e">
        <f t="shared" si="875"/>
        <v>#DIV/0!</v>
      </c>
      <c r="AM81" s="864" t="e">
        <f t="shared" si="875"/>
        <v>#DIV/0!</v>
      </c>
      <c r="AN81" s="864" t="e">
        <f t="shared" si="875"/>
        <v>#DIV/0!</v>
      </c>
      <c r="AO81" s="864" t="e">
        <f t="shared" si="876"/>
        <v>#DIV/0!</v>
      </c>
      <c r="AP81" s="864" t="e">
        <f t="shared" si="876"/>
        <v>#DIV/0!</v>
      </c>
      <c r="AQ81" s="950" t="e">
        <f t="shared" si="876"/>
        <v>#DIV/0!</v>
      </c>
      <c r="AR81" s="954"/>
      <c r="AS81" s="945"/>
      <c r="AT81" s="945"/>
      <c r="AU81" s="945"/>
      <c r="AV81" s="945"/>
      <c r="AW81" s="945"/>
      <c r="AX81" s="137">
        <v>3</v>
      </c>
      <c r="AY81" s="137">
        <v>0</v>
      </c>
      <c r="AZ81" s="77">
        <f t="shared" ref="AZ81" si="893">SUM(AX81:AY81)</f>
        <v>3</v>
      </c>
      <c r="BA81" s="137">
        <v>0</v>
      </c>
      <c r="BB81" s="137">
        <v>0</v>
      </c>
      <c r="BC81" s="77">
        <f t="shared" ref="BC81" si="894">SUM(BA81:BB81)</f>
        <v>0</v>
      </c>
      <c r="BD81" s="137">
        <v>0</v>
      </c>
      <c r="BE81" s="137">
        <v>0</v>
      </c>
      <c r="BF81" s="77">
        <f t="shared" ref="BF81" si="895">SUM(BD81:BE81)</f>
        <v>0</v>
      </c>
      <c r="BG81" s="137">
        <v>0</v>
      </c>
      <c r="BH81" s="137">
        <v>0</v>
      </c>
      <c r="BI81" s="77">
        <f t="shared" ref="BI81" si="896">SUM(BG81:BH81)</f>
        <v>0</v>
      </c>
      <c r="BJ81" s="137">
        <v>0</v>
      </c>
      <c r="BK81" s="137">
        <v>0</v>
      </c>
      <c r="BL81" s="77">
        <f t="shared" ref="BL81" si="897">SUM(BJ81:BK81)</f>
        <v>0</v>
      </c>
      <c r="BM81" s="137">
        <v>0</v>
      </c>
      <c r="BN81" s="137">
        <v>0</v>
      </c>
      <c r="BO81" s="77">
        <f t="shared" ref="BO81" si="898">SUM(BM81:BN81)</f>
        <v>0</v>
      </c>
      <c r="BP81" s="1064">
        <v>0</v>
      </c>
      <c r="BQ81" s="1064">
        <v>0</v>
      </c>
      <c r="BR81" s="1065">
        <f t="shared" ref="BR81" si="899">SUM(BP81:BQ81)</f>
        <v>0</v>
      </c>
      <c r="BS81" s="1064">
        <v>0</v>
      </c>
      <c r="BT81" s="1064">
        <v>0</v>
      </c>
      <c r="BU81" s="1065">
        <f t="shared" ref="BU81" si="900">SUM(BS81:BT81)</f>
        <v>0</v>
      </c>
      <c r="BV81" s="1064">
        <v>0</v>
      </c>
      <c r="BW81" s="1064">
        <v>0</v>
      </c>
      <c r="BX81" s="1065">
        <f t="shared" ref="BX81" si="901">SUM(BV81:BW81)</f>
        <v>0</v>
      </c>
      <c r="BY81" s="1024">
        <f t="shared" ref="BY81:BZ81" si="902">SUM(BD81,BM81,BV81)</f>
        <v>0</v>
      </c>
      <c r="BZ81" s="1024">
        <f t="shared" si="902"/>
        <v>0</v>
      </c>
      <c r="CA81" s="1066">
        <f t="shared" ref="CA81" si="903">SUM(BY81:BZ81)</f>
        <v>0</v>
      </c>
      <c r="CB81" s="864" t="e">
        <f t="shared" si="614"/>
        <v>#DIV/0!</v>
      </c>
      <c r="CC81" s="864" t="e">
        <f t="shared" si="614"/>
        <v>#DIV/0!</v>
      </c>
      <c r="CD81" s="864" t="e">
        <f t="shared" si="614"/>
        <v>#DIV/0!</v>
      </c>
      <c r="CE81" s="864" t="e">
        <f t="shared" si="801"/>
        <v>#DIV/0!</v>
      </c>
      <c r="CF81" s="864" t="e">
        <f t="shared" si="801"/>
        <v>#DIV/0!</v>
      </c>
      <c r="CG81" s="864" t="e">
        <f t="shared" si="801"/>
        <v>#DIV/0!</v>
      </c>
      <c r="CH81" s="864" t="e">
        <f t="shared" si="880"/>
        <v>#DIV/0!</v>
      </c>
      <c r="CI81" s="864" t="e">
        <f t="shared" si="880"/>
        <v>#DIV/0!</v>
      </c>
      <c r="CJ81" s="864" t="e">
        <f t="shared" si="880"/>
        <v>#DIV/0!</v>
      </c>
      <c r="CK81" s="864" t="e">
        <f t="shared" si="881"/>
        <v>#DIV/0!</v>
      </c>
      <c r="CL81" s="864" t="e">
        <f t="shared" si="881"/>
        <v>#DIV/0!</v>
      </c>
      <c r="CM81" s="950" t="e">
        <f t="shared" si="881"/>
        <v>#DIV/0!</v>
      </c>
      <c r="CN81" s="954"/>
      <c r="CO81" s="945"/>
      <c r="CP81" s="945"/>
      <c r="CQ81" s="945"/>
      <c r="CR81" s="945"/>
      <c r="CS81" s="945"/>
    </row>
    <row r="82" spans="1:97" s="393" customFormat="1" ht="9.9499999999999993" hidden="1" customHeight="1" x14ac:dyDescent="0.25">
      <c r="A82" s="397" t="s">
        <v>52</v>
      </c>
      <c r="B82" s="1060">
        <f t="shared" ref="B82:AE82" si="904">SUM(B83:B93)</f>
        <v>24</v>
      </c>
      <c r="C82" s="1060">
        <f t="shared" si="904"/>
        <v>0</v>
      </c>
      <c r="D82" s="1011">
        <f t="shared" si="904"/>
        <v>24</v>
      </c>
      <c r="E82" s="1060">
        <f t="shared" si="904"/>
        <v>0</v>
      </c>
      <c r="F82" s="1060">
        <f t="shared" si="904"/>
        <v>0</v>
      </c>
      <c r="G82" s="1060">
        <f t="shared" si="904"/>
        <v>0</v>
      </c>
      <c r="H82" s="1060">
        <f t="shared" si="904"/>
        <v>0</v>
      </c>
      <c r="I82" s="1060">
        <f t="shared" si="904"/>
        <v>0</v>
      </c>
      <c r="J82" s="1060">
        <f t="shared" si="904"/>
        <v>0</v>
      </c>
      <c r="K82" s="1060">
        <f t="shared" si="904"/>
        <v>29</v>
      </c>
      <c r="L82" s="1060">
        <f t="shared" si="904"/>
        <v>0</v>
      </c>
      <c r="M82" s="1011">
        <f t="shared" si="904"/>
        <v>29</v>
      </c>
      <c r="N82" s="1060">
        <f t="shared" si="904"/>
        <v>0</v>
      </c>
      <c r="O82" s="1060">
        <f t="shared" si="904"/>
        <v>0</v>
      </c>
      <c r="P82" s="1060">
        <f t="shared" si="904"/>
        <v>0</v>
      </c>
      <c r="Q82" s="1060">
        <f t="shared" si="904"/>
        <v>0</v>
      </c>
      <c r="R82" s="1060">
        <f t="shared" si="904"/>
        <v>0</v>
      </c>
      <c r="S82" s="1060">
        <f t="shared" si="904"/>
        <v>0</v>
      </c>
      <c r="T82" s="1061">
        <f t="shared" si="904"/>
        <v>0</v>
      </c>
      <c r="U82" s="1061">
        <f t="shared" si="904"/>
        <v>0</v>
      </c>
      <c r="V82" s="1061">
        <f t="shared" si="904"/>
        <v>0</v>
      </c>
      <c r="W82" s="1061">
        <f t="shared" si="904"/>
        <v>0</v>
      </c>
      <c r="X82" s="1061">
        <f t="shared" si="904"/>
        <v>0</v>
      </c>
      <c r="Y82" s="1061">
        <f t="shared" si="904"/>
        <v>0</v>
      </c>
      <c r="Z82" s="1061">
        <f t="shared" si="904"/>
        <v>0</v>
      </c>
      <c r="AA82" s="1061">
        <f t="shared" si="904"/>
        <v>0</v>
      </c>
      <c r="AB82" s="1061">
        <f t="shared" si="904"/>
        <v>0</v>
      </c>
      <c r="AC82" s="1062">
        <f t="shared" si="904"/>
        <v>0</v>
      </c>
      <c r="AD82" s="1062">
        <f t="shared" si="904"/>
        <v>0</v>
      </c>
      <c r="AE82" s="1062">
        <f t="shared" si="904"/>
        <v>0</v>
      </c>
      <c r="AF82" s="863" t="e">
        <f t="shared" si="612"/>
        <v>#DIV/0!</v>
      </c>
      <c r="AG82" s="863" t="e">
        <f t="shared" si="612"/>
        <v>#DIV/0!</v>
      </c>
      <c r="AH82" s="863" t="e">
        <f t="shared" si="612"/>
        <v>#DIV/0!</v>
      </c>
      <c r="AI82" s="863" t="e">
        <f t="shared" si="789"/>
        <v>#DIV/0!</v>
      </c>
      <c r="AJ82" s="863" t="e">
        <f t="shared" si="789"/>
        <v>#DIV/0!</v>
      </c>
      <c r="AK82" s="863" t="e">
        <f t="shared" si="789"/>
        <v>#DIV/0!</v>
      </c>
      <c r="AL82" s="863" t="e">
        <f t="shared" si="875"/>
        <v>#DIV/0!</v>
      </c>
      <c r="AM82" s="863" t="e">
        <f t="shared" si="875"/>
        <v>#DIV/0!</v>
      </c>
      <c r="AN82" s="863" t="e">
        <f t="shared" si="875"/>
        <v>#DIV/0!</v>
      </c>
      <c r="AO82" s="863" t="e">
        <f t="shared" si="876"/>
        <v>#DIV/0!</v>
      </c>
      <c r="AP82" s="863" t="e">
        <f t="shared" si="876"/>
        <v>#DIV/0!</v>
      </c>
      <c r="AQ82" s="949" t="e">
        <f t="shared" si="876"/>
        <v>#DIV/0!</v>
      </c>
      <c r="AR82" s="955"/>
      <c r="AS82" s="946"/>
      <c r="AT82" s="946"/>
      <c r="AU82" s="946"/>
      <c r="AV82" s="946"/>
      <c r="AW82" s="946"/>
      <c r="AX82" s="1062">
        <f t="shared" ref="AX82:CA82" si="905">SUM(AX83:AX93)</f>
        <v>68</v>
      </c>
      <c r="AY82" s="1062">
        <f t="shared" si="905"/>
        <v>0</v>
      </c>
      <c r="AZ82" s="1013">
        <f t="shared" si="905"/>
        <v>68</v>
      </c>
      <c r="BA82" s="1062">
        <f t="shared" si="905"/>
        <v>0</v>
      </c>
      <c r="BB82" s="1062">
        <f t="shared" si="905"/>
        <v>0</v>
      </c>
      <c r="BC82" s="1062">
        <f t="shared" si="905"/>
        <v>0</v>
      </c>
      <c r="BD82" s="1062">
        <f t="shared" si="905"/>
        <v>0</v>
      </c>
      <c r="BE82" s="1062">
        <f t="shared" si="905"/>
        <v>0</v>
      </c>
      <c r="BF82" s="1062">
        <f t="shared" si="905"/>
        <v>0</v>
      </c>
      <c r="BG82" s="1062">
        <f t="shared" si="905"/>
        <v>10</v>
      </c>
      <c r="BH82" s="1062">
        <f t="shared" si="905"/>
        <v>0</v>
      </c>
      <c r="BI82" s="1062">
        <f t="shared" si="905"/>
        <v>10</v>
      </c>
      <c r="BJ82" s="1062">
        <f t="shared" si="905"/>
        <v>0</v>
      </c>
      <c r="BK82" s="1062">
        <f t="shared" si="905"/>
        <v>0</v>
      </c>
      <c r="BL82" s="1062">
        <f t="shared" si="905"/>
        <v>0</v>
      </c>
      <c r="BM82" s="1062">
        <f t="shared" si="905"/>
        <v>0</v>
      </c>
      <c r="BN82" s="1062">
        <f t="shared" si="905"/>
        <v>0</v>
      </c>
      <c r="BO82" s="1062">
        <f t="shared" si="905"/>
        <v>0</v>
      </c>
      <c r="BP82" s="1061">
        <f t="shared" si="905"/>
        <v>0</v>
      </c>
      <c r="BQ82" s="1061">
        <f t="shared" si="905"/>
        <v>0</v>
      </c>
      <c r="BR82" s="1061">
        <f t="shared" si="905"/>
        <v>0</v>
      </c>
      <c r="BS82" s="1061">
        <f t="shared" si="905"/>
        <v>0</v>
      </c>
      <c r="BT82" s="1061">
        <f t="shared" si="905"/>
        <v>0</v>
      </c>
      <c r="BU82" s="1061">
        <f t="shared" si="905"/>
        <v>0</v>
      </c>
      <c r="BV82" s="1061">
        <f t="shared" si="905"/>
        <v>0</v>
      </c>
      <c r="BW82" s="1061">
        <f t="shared" si="905"/>
        <v>0</v>
      </c>
      <c r="BX82" s="1061">
        <f t="shared" si="905"/>
        <v>0</v>
      </c>
      <c r="BY82" s="1062">
        <f t="shared" si="905"/>
        <v>0</v>
      </c>
      <c r="BZ82" s="1062">
        <f t="shared" si="905"/>
        <v>0</v>
      </c>
      <c r="CA82" s="1062">
        <f t="shared" si="905"/>
        <v>0</v>
      </c>
      <c r="CB82" s="863" t="e">
        <f t="shared" si="614"/>
        <v>#DIV/0!</v>
      </c>
      <c r="CC82" s="863" t="e">
        <f t="shared" si="614"/>
        <v>#DIV/0!</v>
      </c>
      <c r="CD82" s="863" t="e">
        <f t="shared" si="614"/>
        <v>#DIV/0!</v>
      </c>
      <c r="CE82" s="863" t="e">
        <f t="shared" si="801"/>
        <v>#DIV/0!</v>
      </c>
      <c r="CF82" s="863" t="e">
        <f t="shared" si="801"/>
        <v>#DIV/0!</v>
      </c>
      <c r="CG82" s="863" t="e">
        <f t="shared" si="801"/>
        <v>#DIV/0!</v>
      </c>
      <c r="CH82" s="863" t="e">
        <f t="shared" si="880"/>
        <v>#DIV/0!</v>
      </c>
      <c r="CI82" s="863" t="e">
        <f t="shared" si="880"/>
        <v>#DIV/0!</v>
      </c>
      <c r="CJ82" s="863" t="e">
        <f t="shared" si="880"/>
        <v>#DIV/0!</v>
      </c>
      <c r="CK82" s="863" t="e">
        <f t="shared" si="881"/>
        <v>#DIV/0!</v>
      </c>
      <c r="CL82" s="863" t="e">
        <f t="shared" si="881"/>
        <v>#DIV/0!</v>
      </c>
      <c r="CM82" s="949" t="e">
        <f t="shared" si="881"/>
        <v>#DIV/0!</v>
      </c>
      <c r="CN82" s="955"/>
      <c r="CO82" s="946"/>
      <c r="CP82" s="946"/>
      <c r="CQ82" s="946"/>
      <c r="CR82" s="946"/>
      <c r="CS82" s="946"/>
    </row>
    <row r="83" spans="1:97" s="393" customFormat="1" ht="9.9499999999999993" hidden="1" customHeight="1" x14ac:dyDescent="0.2">
      <c r="A83" s="398" t="s">
        <v>122</v>
      </c>
      <c r="B83" s="1063">
        <v>4</v>
      </c>
      <c r="C83" s="1063">
        <v>0</v>
      </c>
      <c r="D83" s="84">
        <f t="shared" ref="D83:D93" si="906">SUM(B83:C83)</f>
        <v>4</v>
      </c>
      <c r="E83" s="1026">
        <v>0</v>
      </c>
      <c r="F83" s="1026">
        <v>0</v>
      </c>
      <c r="G83" s="84">
        <f t="shared" ref="G83:G93" si="907">SUM(E83:F83)</f>
        <v>0</v>
      </c>
      <c r="H83" s="1026">
        <v>0</v>
      </c>
      <c r="I83" s="1026">
        <v>0</v>
      </c>
      <c r="J83" s="84">
        <f t="shared" ref="J83:J93" si="908">SUM(H83:I83)</f>
        <v>0</v>
      </c>
      <c r="K83" s="1063">
        <v>3</v>
      </c>
      <c r="L83" s="1063">
        <v>0</v>
      </c>
      <c r="M83" s="84">
        <f t="shared" ref="M83:M93" si="909">SUM(K83:L83)</f>
        <v>3</v>
      </c>
      <c r="N83" s="1026">
        <v>0</v>
      </c>
      <c r="O83" s="1026">
        <v>0</v>
      </c>
      <c r="P83" s="84">
        <f t="shared" ref="P83:P93" si="910">SUM(N83:O83)</f>
        <v>0</v>
      </c>
      <c r="Q83" s="1026">
        <v>0</v>
      </c>
      <c r="R83" s="1026">
        <v>0</v>
      </c>
      <c r="S83" s="84">
        <f t="shared" ref="S83:S93" si="911">SUM(Q83:R83)</f>
        <v>0</v>
      </c>
      <c r="T83" s="1064">
        <v>0</v>
      </c>
      <c r="U83" s="1064">
        <v>0</v>
      </c>
      <c r="V83" s="1065">
        <f t="shared" ref="V83:V93" si="912">SUM(T83:U83)</f>
        <v>0</v>
      </c>
      <c r="W83" s="1064">
        <v>0</v>
      </c>
      <c r="X83" s="1064">
        <v>0</v>
      </c>
      <c r="Y83" s="1065">
        <f t="shared" ref="Y83:Y93" si="913">SUM(W83:X83)</f>
        <v>0</v>
      </c>
      <c r="Z83" s="1064">
        <v>0</v>
      </c>
      <c r="AA83" s="1064">
        <v>0</v>
      </c>
      <c r="AB83" s="1065">
        <f t="shared" ref="AB83:AB93" si="914">SUM(Z83:AA83)</f>
        <v>0</v>
      </c>
      <c r="AC83" s="1024">
        <f t="shared" ref="AC83:AD84" si="915">SUM(H83,Q83,Z83)</f>
        <v>0</v>
      </c>
      <c r="AD83" s="1024">
        <f t="shared" si="915"/>
        <v>0</v>
      </c>
      <c r="AE83" s="1066">
        <f t="shared" ref="AE83:AE93" si="916">SUM(AC83:AD83)</f>
        <v>0</v>
      </c>
      <c r="AF83" s="864" t="e">
        <f t="shared" ref="AF83:AH93" si="917">H83/AC83</f>
        <v>#DIV/0!</v>
      </c>
      <c r="AG83" s="864" t="e">
        <f t="shared" si="917"/>
        <v>#DIV/0!</v>
      </c>
      <c r="AH83" s="864" t="e">
        <f t="shared" si="917"/>
        <v>#DIV/0!</v>
      </c>
      <c r="AI83" s="864" t="e">
        <f t="shared" si="789"/>
        <v>#DIV/0!</v>
      </c>
      <c r="AJ83" s="864" t="e">
        <f t="shared" si="789"/>
        <v>#DIV/0!</v>
      </c>
      <c r="AK83" s="864" t="e">
        <f t="shared" si="789"/>
        <v>#DIV/0!</v>
      </c>
      <c r="AL83" s="864" t="e">
        <f t="shared" si="875"/>
        <v>#DIV/0!</v>
      </c>
      <c r="AM83" s="864" t="e">
        <f t="shared" si="875"/>
        <v>#DIV/0!</v>
      </c>
      <c r="AN83" s="864" t="e">
        <f t="shared" si="875"/>
        <v>#DIV/0!</v>
      </c>
      <c r="AO83" s="864" t="e">
        <f t="shared" si="876"/>
        <v>#DIV/0!</v>
      </c>
      <c r="AP83" s="864" t="e">
        <f t="shared" si="876"/>
        <v>#DIV/0!</v>
      </c>
      <c r="AQ83" s="950" t="e">
        <f t="shared" si="876"/>
        <v>#DIV/0!</v>
      </c>
      <c r="AR83" s="954"/>
      <c r="AS83" s="945"/>
      <c r="AT83" s="945"/>
      <c r="AU83" s="945"/>
      <c r="AV83" s="945"/>
      <c r="AW83" s="945"/>
      <c r="AX83" s="137">
        <v>8</v>
      </c>
      <c r="AY83" s="137">
        <v>0</v>
      </c>
      <c r="AZ83" s="77">
        <f t="shared" ref="AZ83:AZ93" si="918">SUM(AX83:AY83)</f>
        <v>8</v>
      </c>
      <c r="BA83" s="137">
        <v>0</v>
      </c>
      <c r="BB83" s="137">
        <v>0</v>
      </c>
      <c r="BC83" s="77">
        <f t="shared" ref="BC83:BC93" si="919">SUM(BA83:BB83)</f>
        <v>0</v>
      </c>
      <c r="BD83" s="137">
        <v>0</v>
      </c>
      <c r="BE83" s="137">
        <v>0</v>
      </c>
      <c r="BF83" s="77">
        <f t="shared" ref="BF83:BF93" si="920">SUM(BD83:BE83)</f>
        <v>0</v>
      </c>
      <c r="BG83" s="137">
        <v>0</v>
      </c>
      <c r="BH83" s="137">
        <v>0</v>
      </c>
      <c r="BI83" s="77">
        <f t="shared" ref="BI83:BI93" si="921">SUM(BG83:BH83)</f>
        <v>0</v>
      </c>
      <c r="BJ83" s="137">
        <v>0</v>
      </c>
      <c r="BK83" s="137">
        <v>0</v>
      </c>
      <c r="BL83" s="77">
        <f t="shared" ref="BL83:BL93" si="922">SUM(BJ83:BK83)</f>
        <v>0</v>
      </c>
      <c r="BM83" s="137">
        <v>0</v>
      </c>
      <c r="BN83" s="137">
        <v>0</v>
      </c>
      <c r="BO83" s="77">
        <f t="shared" ref="BO83:BO93" si="923">SUM(BM83:BN83)</f>
        <v>0</v>
      </c>
      <c r="BP83" s="1064">
        <v>0</v>
      </c>
      <c r="BQ83" s="1064">
        <v>0</v>
      </c>
      <c r="BR83" s="1065">
        <f t="shared" ref="BR83:BR93" si="924">SUM(BP83:BQ83)</f>
        <v>0</v>
      </c>
      <c r="BS83" s="1064">
        <v>0</v>
      </c>
      <c r="BT83" s="1064">
        <v>0</v>
      </c>
      <c r="BU83" s="1065">
        <f t="shared" ref="BU83:BU93" si="925">SUM(BS83:BT83)</f>
        <v>0</v>
      </c>
      <c r="BV83" s="1064">
        <v>0</v>
      </c>
      <c r="BW83" s="1064">
        <v>0</v>
      </c>
      <c r="BX83" s="1065">
        <f t="shared" ref="BX83:BX93" si="926">SUM(BV83:BW83)</f>
        <v>0</v>
      </c>
      <c r="BY83" s="1024">
        <f t="shared" ref="BY83:BZ84" si="927">SUM(BD83,BM83,BV83)</f>
        <v>0</v>
      </c>
      <c r="BZ83" s="1024">
        <f t="shared" si="927"/>
        <v>0</v>
      </c>
      <c r="CA83" s="1066">
        <f t="shared" ref="CA83:CA93" si="928">SUM(BY83:BZ83)</f>
        <v>0</v>
      </c>
      <c r="CB83" s="864" t="e">
        <f t="shared" si="614"/>
        <v>#DIV/0!</v>
      </c>
      <c r="CC83" s="864" t="e">
        <f t="shared" si="614"/>
        <v>#DIV/0!</v>
      </c>
      <c r="CD83" s="864" t="e">
        <f t="shared" si="614"/>
        <v>#DIV/0!</v>
      </c>
      <c r="CE83" s="864" t="e">
        <f t="shared" si="801"/>
        <v>#DIV/0!</v>
      </c>
      <c r="CF83" s="864" t="e">
        <f t="shared" si="801"/>
        <v>#DIV/0!</v>
      </c>
      <c r="CG83" s="864" t="e">
        <f t="shared" si="801"/>
        <v>#DIV/0!</v>
      </c>
      <c r="CH83" s="864" t="e">
        <f t="shared" si="880"/>
        <v>#DIV/0!</v>
      </c>
      <c r="CI83" s="864" t="e">
        <f t="shared" si="880"/>
        <v>#DIV/0!</v>
      </c>
      <c r="CJ83" s="864" t="e">
        <f t="shared" si="880"/>
        <v>#DIV/0!</v>
      </c>
      <c r="CK83" s="864" t="e">
        <f t="shared" si="881"/>
        <v>#DIV/0!</v>
      </c>
      <c r="CL83" s="864" t="e">
        <f t="shared" si="881"/>
        <v>#DIV/0!</v>
      </c>
      <c r="CM83" s="950" t="e">
        <f t="shared" si="881"/>
        <v>#DIV/0!</v>
      </c>
      <c r="CN83" s="954"/>
      <c r="CO83" s="945"/>
      <c r="CP83" s="945"/>
      <c r="CQ83" s="945"/>
      <c r="CR83" s="945"/>
      <c r="CS83" s="945"/>
    </row>
    <row r="84" spans="1:97" s="393" customFormat="1" ht="9.9499999999999993" hidden="1" customHeight="1" x14ac:dyDescent="0.2">
      <c r="A84" s="398" t="s">
        <v>123</v>
      </c>
      <c r="B84" s="1063">
        <v>0</v>
      </c>
      <c r="C84" s="1063">
        <v>0</v>
      </c>
      <c r="D84" s="84">
        <f t="shared" si="906"/>
        <v>0</v>
      </c>
      <c r="E84" s="1026">
        <v>0</v>
      </c>
      <c r="F84" s="1026">
        <v>0</v>
      </c>
      <c r="G84" s="84">
        <f t="shared" si="907"/>
        <v>0</v>
      </c>
      <c r="H84" s="1026">
        <v>0</v>
      </c>
      <c r="I84" s="1026">
        <v>0</v>
      </c>
      <c r="J84" s="84">
        <f t="shared" si="908"/>
        <v>0</v>
      </c>
      <c r="K84" s="1063">
        <v>0</v>
      </c>
      <c r="L84" s="1063">
        <v>0</v>
      </c>
      <c r="M84" s="84">
        <f t="shared" si="909"/>
        <v>0</v>
      </c>
      <c r="N84" s="1026">
        <v>0</v>
      </c>
      <c r="O84" s="1026">
        <v>0</v>
      </c>
      <c r="P84" s="84">
        <f t="shared" si="910"/>
        <v>0</v>
      </c>
      <c r="Q84" s="1026">
        <v>0</v>
      </c>
      <c r="R84" s="1026">
        <v>0</v>
      </c>
      <c r="S84" s="84">
        <f t="shared" si="911"/>
        <v>0</v>
      </c>
      <c r="T84" s="1064">
        <v>0</v>
      </c>
      <c r="U84" s="1064">
        <v>0</v>
      </c>
      <c r="V84" s="1065">
        <f t="shared" si="912"/>
        <v>0</v>
      </c>
      <c r="W84" s="1064">
        <v>0</v>
      </c>
      <c r="X84" s="1064">
        <v>0</v>
      </c>
      <c r="Y84" s="1065">
        <f t="shared" si="913"/>
        <v>0</v>
      </c>
      <c r="Z84" s="1064">
        <v>0</v>
      </c>
      <c r="AA84" s="1064">
        <v>0</v>
      </c>
      <c r="AB84" s="1065">
        <f t="shared" si="914"/>
        <v>0</v>
      </c>
      <c r="AC84" s="1024">
        <f t="shared" si="915"/>
        <v>0</v>
      </c>
      <c r="AD84" s="1024">
        <f t="shared" si="915"/>
        <v>0</v>
      </c>
      <c r="AE84" s="1066">
        <f t="shared" si="916"/>
        <v>0</v>
      </c>
      <c r="AF84" s="864" t="e">
        <f t="shared" si="917"/>
        <v>#DIV/0!</v>
      </c>
      <c r="AG84" s="864" t="e">
        <f t="shared" si="917"/>
        <v>#DIV/0!</v>
      </c>
      <c r="AH84" s="864" t="e">
        <f t="shared" si="917"/>
        <v>#DIV/0!</v>
      </c>
      <c r="AI84" s="864" t="e">
        <f t="shared" si="789"/>
        <v>#DIV/0!</v>
      </c>
      <c r="AJ84" s="864" t="e">
        <f t="shared" si="789"/>
        <v>#DIV/0!</v>
      </c>
      <c r="AK84" s="864" t="e">
        <f t="shared" si="789"/>
        <v>#DIV/0!</v>
      </c>
      <c r="AL84" s="864" t="e">
        <f t="shared" si="875"/>
        <v>#DIV/0!</v>
      </c>
      <c r="AM84" s="864" t="e">
        <f t="shared" si="875"/>
        <v>#DIV/0!</v>
      </c>
      <c r="AN84" s="864" t="e">
        <f t="shared" si="875"/>
        <v>#DIV/0!</v>
      </c>
      <c r="AO84" s="864" t="e">
        <f t="shared" si="876"/>
        <v>#DIV/0!</v>
      </c>
      <c r="AP84" s="864" t="e">
        <f t="shared" si="876"/>
        <v>#DIV/0!</v>
      </c>
      <c r="AQ84" s="950" t="e">
        <f t="shared" si="876"/>
        <v>#DIV/0!</v>
      </c>
      <c r="AR84" s="954"/>
      <c r="AS84" s="945"/>
      <c r="AT84" s="945"/>
      <c r="AU84" s="945"/>
      <c r="AV84" s="945"/>
      <c r="AW84" s="945"/>
      <c r="AX84" s="137">
        <v>6</v>
      </c>
      <c r="AY84" s="137">
        <v>0</v>
      </c>
      <c r="AZ84" s="77">
        <f t="shared" si="918"/>
        <v>6</v>
      </c>
      <c r="BA84" s="137">
        <v>0</v>
      </c>
      <c r="BB84" s="137">
        <v>0</v>
      </c>
      <c r="BC84" s="77">
        <f t="shared" si="919"/>
        <v>0</v>
      </c>
      <c r="BD84" s="137">
        <v>0</v>
      </c>
      <c r="BE84" s="137">
        <v>0</v>
      </c>
      <c r="BF84" s="77">
        <f t="shared" si="920"/>
        <v>0</v>
      </c>
      <c r="BG84" s="137">
        <v>0</v>
      </c>
      <c r="BH84" s="137">
        <v>0</v>
      </c>
      <c r="BI84" s="77">
        <f t="shared" si="921"/>
        <v>0</v>
      </c>
      <c r="BJ84" s="137">
        <v>0</v>
      </c>
      <c r="BK84" s="137">
        <v>0</v>
      </c>
      <c r="BL84" s="77">
        <f t="shared" si="922"/>
        <v>0</v>
      </c>
      <c r="BM84" s="137">
        <v>0</v>
      </c>
      <c r="BN84" s="137">
        <v>0</v>
      </c>
      <c r="BO84" s="77">
        <f t="shared" si="923"/>
        <v>0</v>
      </c>
      <c r="BP84" s="1064">
        <v>0</v>
      </c>
      <c r="BQ84" s="1064">
        <v>0</v>
      </c>
      <c r="BR84" s="1065">
        <f t="shared" si="924"/>
        <v>0</v>
      </c>
      <c r="BS84" s="1064">
        <v>0</v>
      </c>
      <c r="BT84" s="1064">
        <v>0</v>
      </c>
      <c r="BU84" s="1065">
        <f t="shared" si="925"/>
        <v>0</v>
      </c>
      <c r="BV84" s="1064">
        <v>0</v>
      </c>
      <c r="BW84" s="1064">
        <v>0</v>
      </c>
      <c r="BX84" s="1065">
        <f t="shared" si="926"/>
        <v>0</v>
      </c>
      <c r="BY84" s="1024">
        <f t="shared" si="927"/>
        <v>0</v>
      </c>
      <c r="BZ84" s="1024">
        <f t="shared" si="927"/>
        <v>0</v>
      </c>
      <c r="CA84" s="1066">
        <f t="shared" si="928"/>
        <v>0</v>
      </c>
      <c r="CB84" s="864" t="e">
        <f t="shared" si="614"/>
        <v>#DIV/0!</v>
      </c>
      <c r="CC84" s="864" t="e">
        <f t="shared" si="614"/>
        <v>#DIV/0!</v>
      </c>
      <c r="CD84" s="864" t="e">
        <f t="shared" si="614"/>
        <v>#DIV/0!</v>
      </c>
      <c r="CE84" s="864" t="e">
        <f t="shared" si="801"/>
        <v>#DIV/0!</v>
      </c>
      <c r="CF84" s="864" t="e">
        <f t="shared" si="801"/>
        <v>#DIV/0!</v>
      </c>
      <c r="CG84" s="864" t="e">
        <f t="shared" si="801"/>
        <v>#DIV/0!</v>
      </c>
      <c r="CH84" s="864" t="e">
        <f t="shared" si="880"/>
        <v>#DIV/0!</v>
      </c>
      <c r="CI84" s="864" t="e">
        <f t="shared" si="880"/>
        <v>#DIV/0!</v>
      </c>
      <c r="CJ84" s="864" t="e">
        <f t="shared" si="880"/>
        <v>#DIV/0!</v>
      </c>
      <c r="CK84" s="864" t="e">
        <f t="shared" si="881"/>
        <v>#DIV/0!</v>
      </c>
      <c r="CL84" s="864" t="e">
        <f t="shared" si="881"/>
        <v>#DIV/0!</v>
      </c>
      <c r="CM84" s="950" t="e">
        <f t="shared" si="881"/>
        <v>#DIV/0!</v>
      </c>
      <c r="CN84" s="954"/>
      <c r="CO84" s="945"/>
      <c r="CP84" s="945"/>
      <c r="CQ84" s="945"/>
      <c r="CR84" s="945"/>
      <c r="CS84" s="945"/>
    </row>
    <row r="85" spans="1:97" s="393" customFormat="1" ht="9.9499999999999993" hidden="1" customHeight="1" x14ac:dyDescent="0.2">
      <c r="A85" s="966" t="s">
        <v>178</v>
      </c>
      <c r="B85" s="1028">
        <v>0</v>
      </c>
      <c r="C85" s="1028">
        <v>0</v>
      </c>
      <c r="D85" s="1067">
        <f t="shared" si="906"/>
        <v>0</v>
      </c>
      <c r="E85" s="1028">
        <v>0</v>
      </c>
      <c r="F85" s="1028">
        <v>0</v>
      </c>
      <c r="G85" s="1067">
        <f t="shared" si="907"/>
        <v>0</v>
      </c>
      <c r="H85" s="1028">
        <v>0</v>
      </c>
      <c r="I85" s="1028">
        <v>0</v>
      </c>
      <c r="J85" s="1067">
        <f t="shared" si="908"/>
        <v>0</v>
      </c>
      <c r="K85" s="1028">
        <v>0.5</v>
      </c>
      <c r="L85" s="1028">
        <v>0</v>
      </c>
      <c r="M85" s="1067">
        <f t="shared" si="909"/>
        <v>0.5</v>
      </c>
      <c r="N85" s="1028">
        <v>0</v>
      </c>
      <c r="O85" s="1028">
        <v>0</v>
      </c>
      <c r="P85" s="1067">
        <f t="shared" si="910"/>
        <v>0</v>
      </c>
      <c r="Q85" s="1028">
        <v>0</v>
      </c>
      <c r="R85" s="1028">
        <v>0</v>
      </c>
      <c r="S85" s="1067">
        <f t="shared" si="911"/>
        <v>0</v>
      </c>
      <c r="T85" s="1068">
        <v>0</v>
      </c>
      <c r="U85" s="1068">
        <v>0</v>
      </c>
      <c r="V85" s="1069">
        <f t="shared" si="912"/>
        <v>0</v>
      </c>
      <c r="W85" s="1068">
        <v>0</v>
      </c>
      <c r="X85" s="1068">
        <v>0</v>
      </c>
      <c r="Y85" s="1069">
        <f t="shared" si="913"/>
        <v>0</v>
      </c>
      <c r="Z85" s="1068">
        <v>0</v>
      </c>
      <c r="AA85" s="1068">
        <v>0</v>
      </c>
      <c r="AB85" s="1069">
        <f t="shared" si="914"/>
        <v>0</v>
      </c>
      <c r="AC85" s="1030">
        <f>SUM(H85,Q85,Z85)</f>
        <v>0</v>
      </c>
      <c r="AD85" s="1030">
        <f>SUM(I85,R85,AA85)</f>
        <v>0</v>
      </c>
      <c r="AE85" s="1070">
        <f t="shared" si="916"/>
        <v>0</v>
      </c>
      <c r="AF85" s="969" t="e">
        <f t="shared" si="917"/>
        <v>#DIV/0!</v>
      </c>
      <c r="AG85" s="969" t="e">
        <f t="shared" si="917"/>
        <v>#DIV/0!</v>
      </c>
      <c r="AH85" s="969" t="e">
        <f t="shared" si="917"/>
        <v>#DIV/0!</v>
      </c>
      <c r="AI85" s="969" t="e">
        <f t="shared" si="789"/>
        <v>#DIV/0!</v>
      </c>
      <c r="AJ85" s="969" t="e">
        <f t="shared" si="789"/>
        <v>#DIV/0!</v>
      </c>
      <c r="AK85" s="969" t="e">
        <f t="shared" si="789"/>
        <v>#DIV/0!</v>
      </c>
      <c r="AL85" s="969" t="e">
        <f t="shared" si="875"/>
        <v>#DIV/0!</v>
      </c>
      <c r="AM85" s="969" t="e">
        <f t="shared" si="875"/>
        <v>#DIV/0!</v>
      </c>
      <c r="AN85" s="969" t="e">
        <f t="shared" si="875"/>
        <v>#DIV/0!</v>
      </c>
      <c r="AO85" s="969" t="e">
        <f t="shared" si="876"/>
        <v>#DIV/0!</v>
      </c>
      <c r="AP85" s="969" t="e">
        <f t="shared" si="876"/>
        <v>#DIV/0!</v>
      </c>
      <c r="AQ85" s="970" t="e">
        <f t="shared" si="876"/>
        <v>#DIV/0!</v>
      </c>
      <c r="AR85" s="954"/>
      <c r="AS85" s="945"/>
      <c r="AT85" s="945"/>
      <c r="AU85" s="945"/>
      <c r="AV85" s="945"/>
      <c r="AW85" s="945"/>
      <c r="AX85" s="1071">
        <v>2.5</v>
      </c>
      <c r="AY85" s="1071">
        <v>0</v>
      </c>
      <c r="AZ85" s="1072">
        <f t="shared" si="918"/>
        <v>2.5</v>
      </c>
      <c r="BA85" s="1071">
        <v>0</v>
      </c>
      <c r="BB85" s="1071">
        <v>0</v>
      </c>
      <c r="BC85" s="1072">
        <f t="shared" si="919"/>
        <v>0</v>
      </c>
      <c r="BD85" s="1071">
        <v>0</v>
      </c>
      <c r="BE85" s="1071">
        <v>0</v>
      </c>
      <c r="BF85" s="1072">
        <f t="shared" si="920"/>
        <v>0</v>
      </c>
      <c r="BG85" s="1071">
        <v>0.5</v>
      </c>
      <c r="BH85" s="1071" t="s">
        <v>360</v>
      </c>
      <c r="BI85" s="1072">
        <f t="shared" si="921"/>
        <v>0.5</v>
      </c>
      <c r="BJ85" s="1071">
        <v>0</v>
      </c>
      <c r="BK85" s="1071">
        <v>0</v>
      </c>
      <c r="BL85" s="1072">
        <f t="shared" si="922"/>
        <v>0</v>
      </c>
      <c r="BM85" s="1071">
        <v>0</v>
      </c>
      <c r="BN85" s="1071">
        <v>0</v>
      </c>
      <c r="BO85" s="1072">
        <f t="shared" si="923"/>
        <v>0</v>
      </c>
      <c r="BP85" s="1073"/>
      <c r="BQ85" s="1073"/>
      <c r="BR85" s="1074">
        <f t="shared" si="924"/>
        <v>0</v>
      </c>
      <c r="BS85" s="1073"/>
      <c r="BT85" s="1073"/>
      <c r="BU85" s="1074">
        <f t="shared" si="925"/>
        <v>0</v>
      </c>
      <c r="BV85" s="1073"/>
      <c r="BW85" s="1073"/>
      <c r="BX85" s="1074">
        <f t="shared" si="926"/>
        <v>0</v>
      </c>
      <c r="BY85" s="1030">
        <f>SUM(BD85,BM85,BV85)</f>
        <v>0</v>
      </c>
      <c r="BZ85" s="1030">
        <f>SUM(BE85,BN85,BW85)</f>
        <v>0</v>
      </c>
      <c r="CA85" s="1070">
        <f t="shared" si="928"/>
        <v>0</v>
      </c>
      <c r="CB85" s="969" t="e">
        <f t="shared" si="614"/>
        <v>#DIV/0!</v>
      </c>
      <c r="CC85" s="969" t="e">
        <f t="shared" si="614"/>
        <v>#DIV/0!</v>
      </c>
      <c r="CD85" s="969" t="e">
        <f t="shared" si="614"/>
        <v>#DIV/0!</v>
      </c>
      <c r="CE85" s="969" t="e">
        <f t="shared" si="801"/>
        <v>#DIV/0!</v>
      </c>
      <c r="CF85" s="969" t="e">
        <f t="shared" si="801"/>
        <v>#DIV/0!</v>
      </c>
      <c r="CG85" s="969" t="e">
        <f t="shared" si="801"/>
        <v>#DIV/0!</v>
      </c>
      <c r="CH85" s="969" t="e">
        <f t="shared" si="880"/>
        <v>#DIV/0!</v>
      </c>
      <c r="CI85" s="969" t="e">
        <f t="shared" si="880"/>
        <v>#DIV/0!</v>
      </c>
      <c r="CJ85" s="969" t="e">
        <f t="shared" si="880"/>
        <v>#DIV/0!</v>
      </c>
      <c r="CK85" s="969" t="e">
        <f t="shared" si="881"/>
        <v>#DIV/0!</v>
      </c>
      <c r="CL85" s="969" t="e">
        <f t="shared" si="881"/>
        <v>#DIV/0!</v>
      </c>
      <c r="CM85" s="970" t="e">
        <f t="shared" si="881"/>
        <v>#DIV/0!</v>
      </c>
      <c r="CN85" s="954"/>
      <c r="CO85" s="945"/>
      <c r="CP85" s="945"/>
      <c r="CQ85" s="945"/>
      <c r="CR85" s="945"/>
      <c r="CS85" s="945"/>
    </row>
    <row r="86" spans="1:97" s="393" customFormat="1" ht="9.9499999999999993" hidden="1" customHeight="1" x14ac:dyDescent="0.2">
      <c r="A86" s="398" t="s">
        <v>86</v>
      </c>
      <c r="B86" s="1063">
        <v>1</v>
      </c>
      <c r="C86" s="1063">
        <v>0</v>
      </c>
      <c r="D86" s="84">
        <f t="shared" si="906"/>
        <v>1</v>
      </c>
      <c r="E86" s="1063">
        <v>0</v>
      </c>
      <c r="F86" s="1063">
        <v>0</v>
      </c>
      <c r="G86" s="84">
        <f t="shared" si="907"/>
        <v>0</v>
      </c>
      <c r="H86" s="1026">
        <v>0</v>
      </c>
      <c r="I86" s="1026">
        <v>0</v>
      </c>
      <c r="J86" s="84">
        <f t="shared" si="908"/>
        <v>0</v>
      </c>
      <c r="K86" s="1063">
        <v>0</v>
      </c>
      <c r="L86" s="1063">
        <v>0</v>
      </c>
      <c r="M86" s="84">
        <f t="shared" si="909"/>
        <v>0</v>
      </c>
      <c r="N86" s="1026">
        <v>0</v>
      </c>
      <c r="O86" s="1026">
        <v>0</v>
      </c>
      <c r="P86" s="84">
        <f t="shared" si="910"/>
        <v>0</v>
      </c>
      <c r="Q86" s="1026">
        <v>0</v>
      </c>
      <c r="R86" s="1026">
        <v>0</v>
      </c>
      <c r="S86" s="84">
        <f t="shared" si="911"/>
        <v>0</v>
      </c>
      <c r="T86" s="1064">
        <v>0</v>
      </c>
      <c r="U86" s="1064">
        <v>0</v>
      </c>
      <c r="V86" s="1065">
        <f t="shared" si="912"/>
        <v>0</v>
      </c>
      <c r="W86" s="1064">
        <v>0</v>
      </c>
      <c r="X86" s="1064">
        <v>0</v>
      </c>
      <c r="Y86" s="1065">
        <f t="shared" si="913"/>
        <v>0</v>
      </c>
      <c r="Z86" s="1064">
        <v>0</v>
      </c>
      <c r="AA86" s="1064">
        <v>0</v>
      </c>
      <c r="AB86" s="1065">
        <f t="shared" si="914"/>
        <v>0</v>
      </c>
      <c r="AC86" s="1024">
        <f t="shared" ref="AC86:AD92" si="929">SUM(H86,Q86,Z86)</f>
        <v>0</v>
      </c>
      <c r="AD86" s="1024">
        <f t="shared" si="929"/>
        <v>0</v>
      </c>
      <c r="AE86" s="1066">
        <f t="shared" si="916"/>
        <v>0</v>
      </c>
      <c r="AF86" s="864" t="e">
        <f t="shared" si="917"/>
        <v>#DIV/0!</v>
      </c>
      <c r="AG86" s="864" t="e">
        <f t="shared" si="917"/>
        <v>#DIV/0!</v>
      </c>
      <c r="AH86" s="864" t="e">
        <f t="shared" si="917"/>
        <v>#DIV/0!</v>
      </c>
      <c r="AI86" s="864" t="e">
        <f t="shared" si="789"/>
        <v>#DIV/0!</v>
      </c>
      <c r="AJ86" s="864" t="e">
        <f t="shared" si="789"/>
        <v>#DIV/0!</v>
      </c>
      <c r="AK86" s="864" t="e">
        <f t="shared" si="789"/>
        <v>#DIV/0!</v>
      </c>
      <c r="AL86" s="864" t="e">
        <f t="shared" si="875"/>
        <v>#DIV/0!</v>
      </c>
      <c r="AM86" s="864" t="e">
        <f t="shared" si="875"/>
        <v>#DIV/0!</v>
      </c>
      <c r="AN86" s="864" t="e">
        <f t="shared" si="875"/>
        <v>#DIV/0!</v>
      </c>
      <c r="AO86" s="864" t="e">
        <f t="shared" si="876"/>
        <v>#DIV/0!</v>
      </c>
      <c r="AP86" s="864" t="e">
        <f t="shared" si="876"/>
        <v>#DIV/0!</v>
      </c>
      <c r="AQ86" s="950" t="e">
        <f t="shared" si="876"/>
        <v>#DIV/0!</v>
      </c>
      <c r="AR86" s="954"/>
      <c r="AS86" s="945"/>
      <c r="AT86" s="945"/>
      <c r="AU86" s="945"/>
      <c r="AV86" s="945"/>
      <c r="AW86" s="945"/>
      <c r="AX86" s="137">
        <v>3</v>
      </c>
      <c r="AY86" s="137">
        <v>0</v>
      </c>
      <c r="AZ86" s="77">
        <f t="shared" si="918"/>
        <v>3</v>
      </c>
      <c r="BA86" s="137">
        <v>0</v>
      </c>
      <c r="BB86" s="137">
        <v>0</v>
      </c>
      <c r="BC86" s="77">
        <f t="shared" si="919"/>
        <v>0</v>
      </c>
      <c r="BD86" s="137">
        <v>0</v>
      </c>
      <c r="BE86" s="137">
        <v>0</v>
      </c>
      <c r="BF86" s="77">
        <f t="shared" si="920"/>
        <v>0</v>
      </c>
      <c r="BG86" s="137">
        <v>2</v>
      </c>
      <c r="BH86" s="137">
        <v>0</v>
      </c>
      <c r="BI86" s="77">
        <f t="shared" si="921"/>
        <v>2</v>
      </c>
      <c r="BJ86" s="137">
        <v>0</v>
      </c>
      <c r="BK86" s="137">
        <v>0</v>
      </c>
      <c r="BL86" s="77">
        <f t="shared" si="922"/>
        <v>0</v>
      </c>
      <c r="BM86" s="137">
        <v>0</v>
      </c>
      <c r="BN86" s="137">
        <v>0</v>
      </c>
      <c r="BO86" s="77">
        <f t="shared" si="923"/>
        <v>0</v>
      </c>
      <c r="BP86" s="1064">
        <v>0</v>
      </c>
      <c r="BQ86" s="1064">
        <v>0</v>
      </c>
      <c r="BR86" s="1065">
        <f t="shared" si="924"/>
        <v>0</v>
      </c>
      <c r="BS86" s="1064">
        <v>0</v>
      </c>
      <c r="BT86" s="1064">
        <v>0</v>
      </c>
      <c r="BU86" s="1065">
        <f t="shared" si="925"/>
        <v>0</v>
      </c>
      <c r="BV86" s="1064">
        <v>0</v>
      </c>
      <c r="BW86" s="1064">
        <v>0</v>
      </c>
      <c r="BX86" s="1065">
        <f t="shared" si="926"/>
        <v>0</v>
      </c>
      <c r="BY86" s="1024">
        <f t="shared" ref="BY86:BZ92" si="930">SUM(BD86,BM86,BV86)</f>
        <v>0</v>
      </c>
      <c r="BZ86" s="1024">
        <f t="shared" si="930"/>
        <v>0</v>
      </c>
      <c r="CA86" s="1066">
        <f t="shared" si="928"/>
        <v>0</v>
      </c>
      <c r="CB86" s="864" t="e">
        <f t="shared" si="614"/>
        <v>#DIV/0!</v>
      </c>
      <c r="CC86" s="864" t="e">
        <f t="shared" si="614"/>
        <v>#DIV/0!</v>
      </c>
      <c r="CD86" s="864" t="e">
        <f t="shared" si="614"/>
        <v>#DIV/0!</v>
      </c>
      <c r="CE86" s="864" t="e">
        <f t="shared" si="801"/>
        <v>#DIV/0!</v>
      </c>
      <c r="CF86" s="864" t="e">
        <f t="shared" si="801"/>
        <v>#DIV/0!</v>
      </c>
      <c r="CG86" s="864" t="e">
        <f t="shared" si="801"/>
        <v>#DIV/0!</v>
      </c>
      <c r="CH86" s="864" t="e">
        <f t="shared" si="880"/>
        <v>#DIV/0!</v>
      </c>
      <c r="CI86" s="864" t="e">
        <f t="shared" si="880"/>
        <v>#DIV/0!</v>
      </c>
      <c r="CJ86" s="864" t="e">
        <f t="shared" si="880"/>
        <v>#DIV/0!</v>
      </c>
      <c r="CK86" s="864" t="e">
        <f t="shared" si="881"/>
        <v>#DIV/0!</v>
      </c>
      <c r="CL86" s="864" t="e">
        <f t="shared" si="881"/>
        <v>#DIV/0!</v>
      </c>
      <c r="CM86" s="950" t="e">
        <f t="shared" si="881"/>
        <v>#DIV/0!</v>
      </c>
      <c r="CN86" s="954"/>
      <c r="CO86" s="945"/>
      <c r="CP86" s="945"/>
      <c r="CQ86" s="945"/>
      <c r="CR86" s="945"/>
      <c r="CS86" s="945"/>
    </row>
    <row r="87" spans="1:97" s="393" customFormat="1" ht="9.9499999999999993" hidden="1" customHeight="1" x14ac:dyDescent="0.2">
      <c r="A87" s="398" t="s">
        <v>336</v>
      </c>
      <c r="B87" s="1063">
        <v>2</v>
      </c>
      <c r="C87" s="1063">
        <v>0</v>
      </c>
      <c r="D87" s="84">
        <f t="shared" si="906"/>
        <v>2</v>
      </c>
      <c r="E87" s="1026">
        <v>0</v>
      </c>
      <c r="F87" s="1026">
        <v>0</v>
      </c>
      <c r="G87" s="84">
        <f t="shared" si="907"/>
        <v>0</v>
      </c>
      <c r="H87" s="1026">
        <v>0</v>
      </c>
      <c r="I87" s="1026">
        <v>0</v>
      </c>
      <c r="J87" s="84">
        <f t="shared" si="908"/>
        <v>0</v>
      </c>
      <c r="K87" s="1063">
        <v>6</v>
      </c>
      <c r="L87" s="1063">
        <v>0</v>
      </c>
      <c r="M87" s="84">
        <f t="shared" si="909"/>
        <v>6</v>
      </c>
      <c r="N87" s="1026">
        <v>0</v>
      </c>
      <c r="O87" s="1026">
        <v>0</v>
      </c>
      <c r="P87" s="84">
        <f t="shared" si="910"/>
        <v>0</v>
      </c>
      <c r="Q87" s="1026">
        <v>0</v>
      </c>
      <c r="R87" s="1026">
        <v>0</v>
      </c>
      <c r="S87" s="84">
        <f t="shared" si="911"/>
        <v>0</v>
      </c>
      <c r="T87" s="1064">
        <v>0</v>
      </c>
      <c r="U87" s="1064">
        <v>0</v>
      </c>
      <c r="V87" s="1065">
        <f t="shared" si="912"/>
        <v>0</v>
      </c>
      <c r="W87" s="1064">
        <v>0</v>
      </c>
      <c r="X87" s="1064">
        <v>0</v>
      </c>
      <c r="Y87" s="1065">
        <f t="shared" si="913"/>
        <v>0</v>
      </c>
      <c r="Z87" s="1064">
        <v>0</v>
      </c>
      <c r="AA87" s="1064">
        <v>0</v>
      </c>
      <c r="AB87" s="1065">
        <f t="shared" si="914"/>
        <v>0</v>
      </c>
      <c r="AC87" s="1024">
        <f t="shared" si="929"/>
        <v>0</v>
      </c>
      <c r="AD87" s="1024">
        <f t="shared" si="929"/>
        <v>0</v>
      </c>
      <c r="AE87" s="1066">
        <f t="shared" si="916"/>
        <v>0</v>
      </c>
      <c r="AF87" s="864" t="e">
        <f t="shared" si="917"/>
        <v>#DIV/0!</v>
      </c>
      <c r="AG87" s="864" t="e">
        <f t="shared" si="917"/>
        <v>#DIV/0!</v>
      </c>
      <c r="AH87" s="864" t="e">
        <f t="shared" si="917"/>
        <v>#DIV/0!</v>
      </c>
      <c r="AI87" s="864" t="e">
        <f t="shared" si="789"/>
        <v>#DIV/0!</v>
      </c>
      <c r="AJ87" s="864" t="e">
        <f t="shared" si="789"/>
        <v>#DIV/0!</v>
      </c>
      <c r="AK87" s="864" t="e">
        <f t="shared" si="789"/>
        <v>#DIV/0!</v>
      </c>
      <c r="AL87" s="864" t="e">
        <f t="shared" si="875"/>
        <v>#DIV/0!</v>
      </c>
      <c r="AM87" s="864" t="e">
        <f t="shared" si="875"/>
        <v>#DIV/0!</v>
      </c>
      <c r="AN87" s="864" t="e">
        <f t="shared" si="875"/>
        <v>#DIV/0!</v>
      </c>
      <c r="AO87" s="864" t="e">
        <f t="shared" si="876"/>
        <v>#DIV/0!</v>
      </c>
      <c r="AP87" s="864" t="e">
        <f t="shared" si="876"/>
        <v>#DIV/0!</v>
      </c>
      <c r="AQ87" s="950" t="e">
        <f t="shared" si="876"/>
        <v>#DIV/0!</v>
      </c>
      <c r="AR87" s="954"/>
      <c r="AS87" s="945"/>
      <c r="AT87" s="945"/>
      <c r="AU87" s="945"/>
      <c r="AV87" s="945"/>
      <c r="AW87" s="945"/>
      <c r="AX87" s="137">
        <v>8</v>
      </c>
      <c r="AY87" s="137">
        <v>0</v>
      </c>
      <c r="AZ87" s="77">
        <f t="shared" si="918"/>
        <v>8</v>
      </c>
      <c r="BA87" s="137">
        <v>0</v>
      </c>
      <c r="BB87" s="137">
        <v>0</v>
      </c>
      <c r="BC87" s="77">
        <f t="shared" si="919"/>
        <v>0</v>
      </c>
      <c r="BD87" s="137">
        <v>0</v>
      </c>
      <c r="BE87" s="137">
        <v>0</v>
      </c>
      <c r="BF87" s="77">
        <f t="shared" si="920"/>
        <v>0</v>
      </c>
      <c r="BG87" s="137">
        <v>2</v>
      </c>
      <c r="BH87" s="137">
        <v>0</v>
      </c>
      <c r="BI87" s="77">
        <f t="shared" si="921"/>
        <v>2</v>
      </c>
      <c r="BJ87" s="137">
        <v>0</v>
      </c>
      <c r="BK87" s="137">
        <v>0</v>
      </c>
      <c r="BL87" s="77">
        <f t="shared" si="922"/>
        <v>0</v>
      </c>
      <c r="BM87" s="137">
        <v>0</v>
      </c>
      <c r="BN87" s="137">
        <v>0</v>
      </c>
      <c r="BO87" s="77">
        <f t="shared" si="923"/>
        <v>0</v>
      </c>
      <c r="BP87" s="1064">
        <v>0</v>
      </c>
      <c r="BQ87" s="1064">
        <v>0</v>
      </c>
      <c r="BR87" s="1065">
        <f t="shared" si="924"/>
        <v>0</v>
      </c>
      <c r="BS87" s="1064">
        <v>0</v>
      </c>
      <c r="BT87" s="1064">
        <v>0</v>
      </c>
      <c r="BU87" s="1065">
        <f t="shared" si="925"/>
        <v>0</v>
      </c>
      <c r="BV87" s="1064">
        <v>0</v>
      </c>
      <c r="BW87" s="1064">
        <v>0</v>
      </c>
      <c r="BX87" s="1065">
        <f t="shared" si="926"/>
        <v>0</v>
      </c>
      <c r="BY87" s="1024">
        <f t="shared" si="930"/>
        <v>0</v>
      </c>
      <c r="BZ87" s="1024">
        <f t="shared" si="930"/>
        <v>0</v>
      </c>
      <c r="CA87" s="1066">
        <f t="shared" si="928"/>
        <v>0</v>
      </c>
      <c r="CB87" s="864" t="e">
        <f t="shared" si="614"/>
        <v>#DIV/0!</v>
      </c>
      <c r="CC87" s="864" t="e">
        <f t="shared" si="614"/>
        <v>#DIV/0!</v>
      </c>
      <c r="CD87" s="864" t="e">
        <f t="shared" si="614"/>
        <v>#DIV/0!</v>
      </c>
      <c r="CE87" s="864" t="e">
        <f t="shared" si="801"/>
        <v>#DIV/0!</v>
      </c>
      <c r="CF87" s="864" t="e">
        <f t="shared" si="801"/>
        <v>#DIV/0!</v>
      </c>
      <c r="CG87" s="864" t="e">
        <f t="shared" si="801"/>
        <v>#DIV/0!</v>
      </c>
      <c r="CH87" s="864" t="e">
        <f t="shared" si="880"/>
        <v>#DIV/0!</v>
      </c>
      <c r="CI87" s="864" t="e">
        <f t="shared" si="880"/>
        <v>#DIV/0!</v>
      </c>
      <c r="CJ87" s="864" t="e">
        <f t="shared" si="880"/>
        <v>#DIV/0!</v>
      </c>
      <c r="CK87" s="864" t="e">
        <f t="shared" si="881"/>
        <v>#DIV/0!</v>
      </c>
      <c r="CL87" s="864" t="e">
        <f t="shared" si="881"/>
        <v>#DIV/0!</v>
      </c>
      <c r="CM87" s="950" t="e">
        <f t="shared" si="881"/>
        <v>#DIV/0!</v>
      </c>
      <c r="CN87" s="954"/>
      <c r="CO87" s="945"/>
      <c r="CP87" s="945"/>
      <c r="CQ87" s="945"/>
      <c r="CR87" s="945"/>
      <c r="CS87" s="945"/>
    </row>
    <row r="88" spans="1:97" s="393" customFormat="1" ht="9.9499999999999993" hidden="1" customHeight="1" x14ac:dyDescent="0.2">
      <c r="A88" s="398" t="s">
        <v>177</v>
      </c>
      <c r="B88" s="1063">
        <v>4</v>
      </c>
      <c r="C88" s="1063">
        <v>0</v>
      </c>
      <c r="D88" s="84">
        <f t="shared" si="906"/>
        <v>4</v>
      </c>
      <c r="E88" s="1026">
        <v>0</v>
      </c>
      <c r="F88" s="1026">
        <v>0</v>
      </c>
      <c r="G88" s="84">
        <f t="shared" si="907"/>
        <v>0</v>
      </c>
      <c r="H88" s="1026">
        <v>0</v>
      </c>
      <c r="I88" s="1026">
        <v>0</v>
      </c>
      <c r="J88" s="84">
        <f t="shared" si="908"/>
        <v>0</v>
      </c>
      <c r="K88" s="1063">
        <v>7</v>
      </c>
      <c r="L88" s="1063">
        <v>0</v>
      </c>
      <c r="M88" s="84">
        <f t="shared" si="909"/>
        <v>7</v>
      </c>
      <c r="N88" s="1026">
        <v>0</v>
      </c>
      <c r="O88" s="1026">
        <v>0</v>
      </c>
      <c r="P88" s="84">
        <f t="shared" si="910"/>
        <v>0</v>
      </c>
      <c r="Q88" s="1026">
        <v>0</v>
      </c>
      <c r="R88" s="1026">
        <v>0</v>
      </c>
      <c r="S88" s="84">
        <f t="shared" si="911"/>
        <v>0</v>
      </c>
      <c r="T88" s="1064">
        <v>0</v>
      </c>
      <c r="U88" s="1064">
        <v>0</v>
      </c>
      <c r="V88" s="1065">
        <f t="shared" si="912"/>
        <v>0</v>
      </c>
      <c r="W88" s="1064">
        <v>0</v>
      </c>
      <c r="X88" s="1064">
        <v>0</v>
      </c>
      <c r="Y88" s="1065">
        <f t="shared" si="913"/>
        <v>0</v>
      </c>
      <c r="Z88" s="1064">
        <v>0</v>
      </c>
      <c r="AA88" s="1064">
        <v>0</v>
      </c>
      <c r="AB88" s="1065">
        <f t="shared" si="914"/>
        <v>0</v>
      </c>
      <c r="AC88" s="1024">
        <f t="shared" si="929"/>
        <v>0</v>
      </c>
      <c r="AD88" s="1024">
        <f t="shared" si="929"/>
        <v>0</v>
      </c>
      <c r="AE88" s="1066">
        <f t="shared" si="916"/>
        <v>0</v>
      </c>
      <c r="AF88" s="864" t="e">
        <f t="shared" si="917"/>
        <v>#DIV/0!</v>
      </c>
      <c r="AG88" s="864" t="e">
        <f t="shared" si="917"/>
        <v>#DIV/0!</v>
      </c>
      <c r="AH88" s="864" t="e">
        <f t="shared" si="917"/>
        <v>#DIV/0!</v>
      </c>
      <c r="AI88" s="864" t="e">
        <f t="shared" si="789"/>
        <v>#DIV/0!</v>
      </c>
      <c r="AJ88" s="864" t="e">
        <f t="shared" si="789"/>
        <v>#DIV/0!</v>
      </c>
      <c r="AK88" s="864" t="e">
        <f t="shared" si="789"/>
        <v>#DIV/0!</v>
      </c>
      <c r="AL88" s="864" t="e">
        <f t="shared" si="875"/>
        <v>#DIV/0!</v>
      </c>
      <c r="AM88" s="864" t="e">
        <f t="shared" si="875"/>
        <v>#DIV/0!</v>
      </c>
      <c r="AN88" s="864" t="e">
        <f t="shared" si="875"/>
        <v>#DIV/0!</v>
      </c>
      <c r="AO88" s="864" t="e">
        <f t="shared" si="876"/>
        <v>#DIV/0!</v>
      </c>
      <c r="AP88" s="864" t="e">
        <f t="shared" si="876"/>
        <v>#DIV/0!</v>
      </c>
      <c r="AQ88" s="950" t="e">
        <f t="shared" si="876"/>
        <v>#DIV/0!</v>
      </c>
      <c r="AR88" s="954"/>
      <c r="AS88" s="945"/>
      <c r="AT88" s="945"/>
      <c r="AU88" s="945"/>
      <c r="AV88" s="945"/>
      <c r="AW88" s="945"/>
      <c r="AX88" s="137">
        <v>10</v>
      </c>
      <c r="AY88" s="137">
        <v>0</v>
      </c>
      <c r="AZ88" s="77">
        <f t="shared" si="918"/>
        <v>10</v>
      </c>
      <c r="BA88" s="137">
        <v>0</v>
      </c>
      <c r="BB88" s="137">
        <v>0</v>
      </c>
      <c r="BC88" s="77">
        <f t="shared" si="919"/>
        <v>0</v>
      </c>
      <c r="BD88" s="137">
        <v>0</v>
      </c>
      <c r="BE88" s="137">
        <v>0</v>
      </c>
      <c r="BF88" s="77">
        <f t="shared" si="920"/>
        <v>0</v>
      </c>
      <c r="BG88" s="137">
        <v>1</v>
      </c>
      <c r="BH88" s="137">
        <v>0</v>
      </c>
      <c r="BI88" s="77">
        <f t="shared" si="921"/>
        <v>1</v>
      </c>
      <c r="BJ88" s="137">
        <v>0</v>
      </c>
      <c r="BK88" s="137">
        <v>0</v>
      </c>
      <c r="BL88" s="77">
        <f t="shared" si="922"/>
        <v>0</v>
      </c>
      <c r="BM88" s="137">
        <v>0</v>
      </c>
      <c r="BN88" s="137">
        <v>0</v>
      </c>
      <c r="BO88" s="77">
        <f t="shared" si="923"/>
        <v>0</v>
      </c>
      <c r="BP88" s="1064">
        <v>0</v>
      </c>
      <c r="BQ88" s="1064">
        <v>0</v>
      </c>
      <c r="BR88" s="1065">
        <f t="shared" si="924"/>
        <v>0</v>
      </c>
      <c r="BS88" s="1064">
        <v>0</v>
      </c>
      <c r="BT88" s="1064">
        <v>0</v>
      </c>
      <c r="BU88" s="1065">
        <f t="shared" si="925"/>
        <v>0</v>
      </c>
      <c r="BV88" s="1064">
        <v>0</v>
      </c>
      <c r="BW88" s="1064">
        <v>0</v>
      </c>
      <c r="BX88" s="1065">
        <f t="shared" si="926"/>
        <v>0</v>
      </c>
      <c r="BY88" s="1024">
        <f t="shared" si="930"/>
        <v>0</v>
      </c>
      <c r="BZ88" s="1024">
        <f t="shared" si="930"/>
        <v>0</v>
      </c>
      <c r="CA88" s="1066">
        <f t="shared" si="928"/>
        <v>0</v>
      </c>
      <c r="CB88" s="864" t="e">
        <f t="shared" si="614"/>
        <v>#DIV/0!</v>
      </c>
      <c r="CC88" s="864" t="e">
        <f t="shared" si="614"/>
        <v>#DIV/0!</v>
      </c>
      <c r="CD88" s="864" t="e">
        <f t="shared" si="614"/>
        <v>#DIV/0!</v>
      </c>
      <c r="CE88" s="864" t="e">
        <f t="shared" si="801"/>
        <v>#DIV/0!</v>
      </c>
      <c r="CF88" s="864" t="e">
        <f t="shared" si="801"/>
        <v>#DIV/0!</v>
      </c>
      <c r="CG88" s="864" t="e">
        <f t="shared" si="801"/>
        <v>#DIV/0!</v>
      </c>
      <c r="CH88" s="864" t="e">
        <f t="shared" si="880"/>
        <v>#DIV/0!</v>
      </c>
      <c r="CI88" s="864" t="e">
        <f t="shared" si="880"/>
        <v>#DIV/0!</v>
      </c>
      <c r="CJ88" s="864" t="e">
        <f t="shared" si="880"/>
        <v>#DIV/0!</v>
      </c>
      <c r="CK88" s="864" t="e">
        <f t="shared" si="881"/>
        <v>#DIV/0!</v>
      </c>
      <c r="CL88" s="864" t="e">
        <f t="shared" si="881"/>
        <v>#DIV/0!</v>
      </c>
      <c r="CM88" s="950" t="e">
        <f t="shared" si="881"/>
        <v>#DIV/0!</v>
      </c>
      <c r="CN88" s="954"/>
      <c r="CO88" s="945"/>
      <c r="CP88" s="945"/>
      <c r="CQ88" s="945"/>
      <c r="CR88" s="945"/>
      <c r="CS88" s="945"/>
    </row>
    <row r="89" spans="1:97" s="393" customFormat="1" ht="9.9499999999999993" hidden="1" customHeight="1" x14ac:dyDescent="0.2">
      <c r="A89" s="398" t="s">
        <v>333</v>
      </c>
      <c r="B89" s="1063">
        <v>7</v>
      </c>
      <c r="C89" s="1063">
        <v>0</v>
      </c>
      <c r="D89" s="84">
        <f t="shared" si="906"/>
        <v>7</v>
      </c>
      <c r="E89" s="1026">
        <v>0</v>
      </c>
      <c r="F89" s="1026">
        <v>0</v>
      </c>
      <c r="G89" s="84">
        <f t="shared" si="907"/>
        <v>0</v>
      </c>
      <c r="H89" s="1026">
        <v>0</v>
      </c>
      <c r="I89" s="1026">
        <v>0</v>
      </c>
      <c r="J89" s="84">
        <f t="shared" si="908"/>
        <v>0</v>
      </c>
      <c r="K89" s="1063">
        <v>5</v>
      </c>
      <c r="L89" s="1063">
        <v>0</v>
      </c>
      <c r="M89" s="84">
        <f t="shared" si="909"/>
        <v>5</v>
      </c>
      <c r="N89" s="1026">
        <v>0</v>
      </c>
      <c r="O89" s="1026">
        <v>0</v>
      </c>
      <c r="P89" s="84">
        <f t="shared" si="910"/>
        <v>0</v>
      </c>
      <c r="Q89" s="1026">
        <v>0</v>
      </c>
      <c r="R89" s="1026">
        <v>0</v>
      </c>
      <c r="S89" s="84">
        <f t="shared" si="911"/>
        <v>0</v>
      </c>
      <c r="T89" s="1064">
        <v>0</v>
      </c>
      <c r="U89" s="1064">
        <v>0</v>
      </c>
      <c r="V89" s="1065">
        <f t="shared" si="912"/>
        <v>0</v>
      </c>
      <c r="W89" s="1064">
        <v>0</v>
      </c>
      <c r="X89" s="1064">
        <v>0</v>
      </c>
      <c r="Y89" s="1065">
        <f t="shared" si="913"/>
        <v>0</v>
      </c>
      <c r="Z89" s="1064">
        <v>0</v>
      </c>
      <c r="AA89" s="1064">
        <v>0</v>
      </c>
      <c r="AB89" s="1065">
        <f t="shared" si="914"/>
        <v>0</v>
      </c>
      <c r="AC89" s="1024">
        <f t="shared" si="929"/>
        <v>0</v>
      </c>
      <c r="AD89" s="1024">
        <f t="shared" si="929"/>
        <v>0</v>
      </c>
      <c r="AE89" s="1066">
        <f t="shared" si="916"/>
        <v>0</v>
      </c>
      <c r="AF89" s="864" t="e">
        <f t="shared" si="917"/>
        <v>#DIV/0!</v>
      </c>
      <c r="AG89" s="864" t="e">
        <f t="shared" si="917"/>
        <v>#DIV/0!</v>
      </c>
      <c r="AH89" s="864" t="e">
        <f t="shared" si="917"/>
        <v>#DIV/0!</v>
      </c>
      <c r="AI89" s="864" t="e">
        <f t="shared" si="789"/>
        <v>#DIV/0!</v>
      </c>
      <c r="AJ89" s="864" t="e">
        <f t="shared" si="789"/>
        <v>#DIV/0!</v>
      </c>
      <c r="AK89" s="864" t="e">
        <f t="shared" si="789"/>
        <v>#DIV/0!</v>
      </c>
      <c r="AL89" s="864" t="e">
        <f t="shared" si="875"/>
        <v>#DIV/0!</v>
      </c>
      <c r="AM89" s="864" t="e">
        <f t="shared" si="875"/>
        <v>#DIV/0!</v>
      </c>
      <c r="AN89" s="864" t="e">
        <f t="shared" si="875"/>
        <v>#DIV/0!</v>
      </c>
      <c r="AO89" s="864" t="e">
        <f t="shared" si="876"/>
        <v>#DIV/0!</v>
      </c>
      <c r="AP89" s="864" t="e">
        <f t="shared" si="876"/>
        <v>#DIV/0!</v>
      </c>
      <c r="AQ89" s="950" t="e">
        <f t="shared" si="876"/>
        <v>#DIV/0!</v>
      </c>
      <c r="AR89" s="954"/>
      <c r="AS89" s="945"/>
      <c r="AT89" s="945"/>
      <c r="AU89" s="945"/>
      <c r="AV89" s="945"/>
      <c r="AW89" s="945"/>
      <c r="AX89" s="137">
        <v>15</v>
      </c>
      <c r="AY89" s="137">
        <v>0</v>
      </c>
      <c r="AZ89" s="77">
        <f t="shared" si="918"/>
        <v>15</v>
      </c>
      <c r="BA89" s="137">
        <v>0</v>
      </c>
      <c r="BB89" s="137">
        <v>0</v>
      </c>
      <c r="BC89" s="77">
        <f t="shared" si="919"/>
        <v>0</v>
      </c>
      <c r="BD89" s="137">
        <v>0</v>
      </c>
      <c r="BE89" s="137">
        <v>0</v>
      </c>
      <c r="BF89" s="77">
        <f t="shared" si="920"/>
        <v>0</v>
      </c>
      <c r="BG89" s="137">
        <v>1</v>
      </c>
      <c r="BH89" s="137">
        <v>0</v>
      </c>
      <c r="BI89" s="77">
        <f t="shared" si="921"/>
        <v>1</v>
      </c>
      <c r="BJ89" s="137">
        <v>0</v>
      </c>
      <c r="BK89" s="137">
        <v>0</v>
      </c>
      <c r="BL89" s="77">
        <f t="shared" si="922"/>
        <v>0</v>
      </c>
      <c r="BM89" s="137">
        <v>0</v>
      </c>
      <c r="BN89" s="137">
        <v>0</v>
      </c>
      <c r="BO89" s="77">
        <f t="shared" si="923"/>
        <v>0</v>
      </c>
      <c r="BP89" s="1064">
        <v>0</v>
      </c>
      <c r="BQ89" s="1064">
        <v>0</v>
      </c>
      <c r="BR89" s="1065">
        <f t="shared" si="924"/>
        <v>0</v>
      </c>
      <c r="BS89" s="1064">
        <v>0</v>
      </c>
      <c r="BT89" s="1064">
        <v>0</v>
      </c>
      <c r="BU89" s="1065">
        <f t="shared" si="925"/>
        <v>0</v>
      </c>
      <c r="BV89" s="1064">
        <v>0</v>
      </c>
      <c r="BW89" s="1064">
        <v>0</v>
      </c>
      <c r="BX89" s="1065">
        <f t="shared" si="926"/>
        <v>0</v>
      </c>
      <c r="BY89" s="1024">
        <f t="shared" si="930"/>
        <v>0</v>
      </c>
      <c r="BZ89" s="1024">
        <f t="shared" si="930"/>
        <v>0</v>
      </c>
      <c r="CA89" s="1066">
        <f t="shared" si="928"/>
        <v>0</v>
      </c>
      <c r="CB89" s="864" t="e">
        <f t="shared" si="614"/>
        <v>#DIV/0!</v>
      </c>
      <c r="CC89" s="864" t="e">
        <f t="shared" si="614"/>
        <v>#DIV/0!</v>
      </c>
      <c r="CD89" s="864" t="e">
        <f t="shared" si="614"/>
        <v>#DIV/0!</v>
      </c>
      <c r="CE89" s="864" t="e">
        <f t="shared" si="801"/>
        <v>#DIV/0!</v>
      </c>
      <c r="CF89" s="864" t="e">
        <f t="shared" si="801"/>
        <v>#DIV/0!</v>
      </c>
      <c r="CG89" s="864" t="e">
        <f t="shared" si="801"/>
        <v>#DIV/0!</v>
      </c>
      <c r="CH89" s="864" t="e">
        <f t="shared" si="880"/>
        <v>#DIV/0!</v>
      </c>
      <c r="CI89" s="864" t="e">
        <f t="shared" si="880"/>
        <v>#DIV/0!</v>
      </c>
      <c r="CJ89" s="864" t="e">
        <f t="shared" si="880"/>
        <v>#DIV/0!</v>
      </c>
      <c r="CK89" s="864" t="e">
        <f t="shared" si="881"/>
        <v>#DIV/0!</v>
      </c>
      <c r="CL89" s="864" t="e">
        <f t="shared" si="881"/>
        <v>#DIV/0!</v>
      </c>
      <c r="CM89" s="950" t="e">
        <f t="shared" si="881"/>
        <v>#DIV/0!</v>
      </c>
      <c r="CN89" s="954"/>
      <c r="CO89" s="945"/>
      <c r="CP89" s="945"/>
      <c r="CQ89" s="945"/>
      <c r="CR89" s="945"/>
      <c r="CS89" s="945"/>
    </row>
    <row r="90" spans="1:97" s="393" customFormat="1" ht="9.9499999999999993" hidden="1" customHeight="1" x14ac:dyDescent="0.2">
      <c r="A90" s="398" t="s">
        <v>334</v>
      </c>
      <c r="B90" s="1063">
        <v>1</v>
      </c>
      <c r="C90" s="1063">
        <v>0</v>
      </c>
      <c r="D90" s="84">
        <f t="shared" si="906"/>
        <v>1</v>
      </c>
      <c r="E90" s="1026">
        <v>0</v>
      </c>
      <c r="F90" s="1026">
        <v>0</v>
      </c>
      <c r="G90" s="84">
        <f t="shared" si="907"/>
        <v>0</v>
      </c>
      <c r="H90" s="1026">
        <v>0</v>
      </c>
      <c r="I90" s="1026">
        <v>0</v>
      </c>
      <c r="J90" s="84">
        <f t="shared" si="908"/>
        <v>0</v>
      </c>
      <c r="K90" s="1063">
        <v>1</v>
      </c>
      <c r="L90" s="1063">
        <v>0</v>
      </c>
      <c r="M90" s="84">
        <f t="shared" si="909"/>
        <v>1</v>
      </c>
      <c r="N90" s="1026">
        <v>0</v>
      </c>
      <c r="O90" s="1026">
        <v>0</v>
      </c>
      <c r="P90" s="84">
        <f t="shared" si="910"/>
        <v>0</v>
      </c>
      <c r="Q90" s="1026">
        <v>0</v>
      </c>
      <c r="R90" s="1026">
        <v>0</v>
      </c>
      <c r="S90" s="84">
        <f t="shared" si="911"/>
        <v>0</v>
      </c>
      <c r="T90" s="1064">
        <v>0</v>
      </c>
      <c r="U90" s="1064">
        <v>0</v>
      </c>
      <c r="V90" s="1065">
        <f t="shared" si="912"/>
        <v>0</v>
      </c>
      <c r="W90" s="1064">
        <v>0</v>
      </c>
      <c r="X90" s="1064">
        <v>0</v>
      </c>
      <c r="Y90" s="1065">
        <f t="shared" si="913"/>
        <v>0</v>
      </c>
      <c r="Z90" s="1064">
        <v>0</v>
      </c>
      <c r="AA90" s="1064">
        <v>0</v>
      </c>
      <c r="AB90" s="1065">
        <f t="shared" si="914"/>
        <v>0</v>
      </c>
      <c r="AC90" s="1024">
        <f t="shared" si="929"/>
        <v>0</v>
      </c>
      <c r="AD90" s="1024">
        <f t="shared" si="929"/>
        <v>0</v>
      </c>
      <c r="AE90" s="1066">
        <f t="shared" si="916"/>
        <v>0</v>
      </c>
      <c r="AF90" s="864" t="e">
        <f t="shared" si="917"/>
        <v>#DIV/0!</v>
      </c>
      <c r="AG90" s="864" t="e">
        <f t="shared" si="917"/>
        <v>#DIV/0!</v>
      </c>
      <c r="AH90" s="864" t="e">
        <f t="shared" si="917"/>
        <v>#DIV/0!</v>
      </c>
      <c r="AI90" s="864" t="e">
        <f t="shared" si="789"/>
        <v>#DIV/0!</v>
      </c>
      <c r="AJ90" s="864" t="e">
        <f t="shared" si="789"/>
        <v>#DIV/0!</v>
      </c>
      <c r="AK90" s="864" t="e">
        <f t="shared" si="789"/>
        <v>#DIV/0!</v>
      </c>
      <c r="AL90" s="864" t="e">
        <f t="shared" si="875"/>
        <v>#DIV/0!</v>
      </c>
      <c r="AM90" s="864" t="e">
        <f t="shared" si="875"/>
        <v>#DIV/0!</v>
      </c>
      <c r="AN90" s="864" t="e">
        <f t="shared" si="875"/>
        <v>#DIV/0!</v>
      </c>
      <c r="AO90" s="864" t="e">
        <f t="shared" si="876"/>
        <v>#DIV/0!</v>
      </c>
      <c r="AP90" s="864" t="e">
        <f t="shared" si="876"/>
        <v>#DIV/0!</v>
      </c>
      <c r="AQ90" s="950" t="e">
        <f t="shared" si="876"/>
        <v>#DIV/0!</v>
      </c>
      <c r="AR90" s="954"/>
      <c r="AS90" s="945"/>
      <c r="AT90" s="945"/>
      <c r="AU90" s="945"/>
      <c r="AV90" s="945"/>
      <c r="AW90" s="945"/>
      <c r="AX90" s="137">
        <v>3</v>
      </c>
      <c r="AY90" s="137">
        <v>0</v>
      </c>
      <c r="AZ90" s="77">
        <f t="shared" si="918"/>
        <v>3</v>
      </c>
      <c r="BA90" s="137">
        <v>0</v>
      </c>
      <c r="BB90" s="137">
        <v>0</v>
      </c>
      <c r="BC90" s="77">
        <f t="shared" si="919"/>
        <v>0</v>
      </c>
      <c r="BD90" s="137">
        <v>0</v>
      </c>
      <c r="BE90" s="137">
        <v>0</v>
      </c>
      <c r="BF90" s="77">
        <f t="shared" si="920"/>
        <v>0</v>
      </c>
      <c r="BG90" s="137">
        <v>3</v>
      </c>
      <c r="BH90" s="137">
        <v>0</v>
      </c>
      <c r="BI90" s="77">
        <f t="shared" si="921"/>
        <v>3</v>
      </c>
      <c r="BJ90" s="137">
        <v>0</v>
      </c>
      <c r="BK90" s="137">
        <v>0</v>
      </c>
      <c r="BL90" s="77">
        <f t="shared" si="922"/>
        <v>0</v>
      </c>
      <c r="BM90" s="137">
        <v>0</v>
      </c>
      <c r="BN90" s="137">
        <v>0</v>
      </c>
      <c r="BO90" s="77">
        <f t="shared" si="923"/>
        <v>0</v>
      </c>
      <c r="BP90" s="1064">
        <v>0</v>
      </c>
      <c r="BQ90" s="1064">
        <v>0</v>
      </c>
      <c r="BR90" s="1065">
        <f t="shared" si="924"/>
        <v>0</v>
      </c>
      <c r="BS90" s="1064">
        <v>0</v>
      </c>
      <c r="BT90" s="1064">
        <v>0</v>
      </c>
      <c r="BU90" s="1065">
        <f t="shared" si="925"/>
        <v>0</v>
      </c>
      <c r="BV90" s="1064">
        <v>0</v>
      </c>
      <c r="BW90" s="1064">
        <v>0</v>
      </c>
      <c r="BX90" s="1065">
        <f t="shared" si="926"/>
        <v>0</v>
      </c>
      <c r="BY90" s="1024">
        <f t="shared" si="930"/>
        <v>0</v>
      </c>
      <c r="BZ90" s="1024">
        <f t="shared" si="930"/>
        <v>0</v>
      </c>
      <c r="CA90" s="1066">
        <f t="shared" si="928"/>
        <v>0</v>
      </c>
      <c r="CB90" s="864" t="e">
        <f t="shared" si="614"/>
        <v>#DIV/0!</v>
      </c>
      <c r="CC90" s="864" t="e">
        <f t="shared" si="614"/>
        <v>#DIV/0!</v>
      </c>
      <c r="CD90" s="864" t="e">
        <f t="shared" si="614"/>
        <v>#DIV/0!</v>
      </c>
      <c r="CE90" s="864" t="e">
        <f t="shared" si="801"/>
        <v>#DIV/0!</v>
      </c>
      <c r="CF90" s="864" t="e">
        <f t="shared" si="801"/>
        <v>#DIV/0!</v>
      </c>
      <c r="CG90" s="864" t="e">
        <f t="shared" si="801"/>
        <v>#DIV/0!</v>
      </c>
      <c r="CH90" s="864" t="e">
        <f t="shared" si="880"/>
        <v>#DIV/0!</v>
      </c>
      <c r="CI90" s="864" t="e">
        <f t="shared" si="880"/>
        <v>#DIV/0!</v>
      </c>
      <c r="CJ90" s="864" t="e">
        <f t="shared" si="880"/>
        <v>#DIV/0!</v>
      </c>
      <c r="CK90" s="864" t="e">
        <f t="shared" si="881"/>
        <v>#DIV/0!</v>
      </c>
      <c r="CL90" s="864" t="e">
        <f t="shared" si="881"/>
        <v>#DIV/0!</v>
      </c>
      <c r="CM90" s="950" t="e">
        <f t="shared" si="881"/>
        <v>#DIV/0!</v>
      </c>
      <c r="CN90" s="954"/>
      <c r="CO90" s="945"/>
      <c r="CP90" s="945"/>
      <c r="CQ90" s="945"/>
      <c r="CR90" s="945"/>
      <c r="CS90" s="945"/>
    </row>
    <row r="91" spans="1:97" s="393" customFormat="1" ht="9.9499999999999993" hidden="1" customHeight="1" x14ac:dyDescent="0.2">
      <c r="A91" s="398" t="s">
        <v>335</v>
      </c>
      <c r="B91" s="1063">
        <v>1</v>
      </c>
      <c r="C91" s="1063">
        <v>0</v>
      </c>
      <c r="D91" s="84">
        <f t="shared" si="906"/>
        <v>1</v>
      </c>
      <c r="E91" s="1026">
        <v>0</v>
      </c>
      <c r="F91" s="1026">
        <v>0</v>
      </c>
      <c r="G91" s="84">
        <f t="shared" si="907"/>
        <v>0</v>
      </c>
      <c r="H91" s="1026">
        <v>0</v>
      </c>
      <c r="I91" s="1026">
        <v>0</v>
      </c>
      <c r="J91" s="84">
        <f t="shared" si="908"/>
        <v>0</v>
      </c>
      <c r="K91" s="1063">
        <v>1</v>
      </c>
      <c r="L91" s="1063">
        <v>0</v>
      </c>
      <c r="M91" s="84">
        <f t="shared" si="909"/>
        <v>1</v>
      </c>
      <c r="N91" s="1026">
        <v>0</v>
      </c>
      <c r="O91" s="1026">
        <v>0</v>
      </c>
      <c r="P91" s="84">
        <f t="shared" si="910"/>
        <v>0</v>
      </c>
      <c r="Q91" s="1026">
        <v>0</v>
      </c>
      <c r="R91" s="1026">
        <v>0</v>
      </c>
      <c r="S91" s="84">
        <f t="shared" si="911"/>
        <v>0</v>
      </c>
      <c r="T91" s="1064">
        <v>0</v>
      </c>
      <c r="U91" s="1064">
        <v>0</v>
      </c>
      <c r="V91" s="1065">
        <f t="shared" si="912"/>
        <v>0</v>
      </c>
      <c r="W91" s="1064">
        <v>0</v>
      </c>
      <c r="X91" s="1064">
        <v>0</v>
      </c>
      <c r="Y91" s="1065">
        <f t="shared" si="913"/>
        <v>0</v>
      </c>
      <c r="Z91" s="1064">
        <v>0</v>
      </c>
      <c r="AA91" s="1064">
        <v>0</v>
      </c>
      <c r="AB91" s="1065">
        <f t="shared" si="914"/>
        <v>0</v>
      </c>
      <c r="AC91" s="1024">
        <f t="shared" si="929"/>
        <v>0</v>
      </c>
      <c r="AD91" s="1024">
        <f t="shared" si="929"/>
        <v>0</v>
      </c>
      <c r="AE91" s="1066">
        <f t="shared" si="916"/>
        <v>0</v>
      </c>
      <c r="AF91" s="864" t="e">
        <f t="shared" si="917"/>
        <v>#DIV/0!</v>
      </c>
      <c r="AG91" s="864" t="e">
        <f t="shared" si="917"/>
        <v>#DIV/0!</v>
      </c>
      <c r="AH91" s="864" t="e">
        <f t="shared" si="917"/>
        <v>#DIV/0!</v>
      </c>
      <c r="AI91" s="864" t="e">
        <f t="shared" ref="AI91:AK93" si="931">H91/E91</f>
        <v>#DIV/0!</v>
      </c>
      <c r="AJ91" s="864" t="e">
        <f t="shared" si="931"/>
        <v>#DIV/0!</v>
      </c>
      <c r="AK91" s="864" t="e">
        <f t="shared" si="931"/>
        <v>#DIV/0!</v>
      </c>
      <c r="AL91" s="864" t="e">
        <f t="shared" si="875"/>
        <v>#DIV/0!</v>
      </c>
      <c r="AM91" s="864" t="e">
        <f t="shared" si="875"/>
        <v>#DIV/0!</v>
      </c>
      <c r="AN91" s="864" t="e">
        <f t="shared" si="875"/>
        <v>#DIV/0!</v>
      </c>
      <c r="AO91" s="864" t="e">
        <f t="shared" si="876"/>
        <v>#DIV/0!</v>
      </c>
      <c r="AP91" s="864" t="e">
        <f t="shared" si="876"/>
        <v>#DIV/0!</v>
      </c>
      <c r="AQ91" s="950" t="e">
        <f t="shared" si="876"/>
        <v>#DIV/0!</v>
      </c>
      <c r="AR91" s="954"/>
      <c r="AS91" s="945"/>
      <c r="AT91" s="945"/>
      <c r="AU91" s="945"/>
      <c r="AV91" s="945"/>
      <c r="AW91" s="945"/>
      <c r="AX91" s="137">
        <v>4</v>
      </c>
      <c r="AY91" s="137">
        <v>0</v>
      </c>
      <c r="AZ91" s="77">
        <f t="shared" si="918"/>
        <v>4</v>
      </c>
      <c r="BA91" s="137">
        <v>0</v>
      </c>
      <c r="BB91" s="137">
        <v>0</v>
      </c>
      <c r="BC91" s="77">
        <f t="shared" si="919"/>
        <v>0</v>
      </c>
      <c r="BD91" s="137">
        <v>0</v>
      </c>
      <c r="BE91" s="137">
        <v>0</v>
      </c>
      <c r="BF91" s="77">
        <f t="shared" si="920"/>
        <v>0</v>
      </c>
      <c r="BG91" s="137">
        <v>0</v>
      </c>
      <c r="BH91" s="137">
        <v>0</v>
      </c>
      <c r="BI91" s="77">
        <f t="shared" si="921"/>
        <v>0</v>
      </c>
      <c r="BJ91" s="137">
        <v>0</v>
      </c>
      <c r="BK91" s="137">
        <v>0</v>
      </c>
      <c r="BL91" s="77">
        <f t="shared" si="922"/>
        <v>0</v>
      </c>
      <c r="BM91" s="137">
        <v>0</v>
      </c>
      <c r="BN91" s="137">
        <v>0</v>
      </c>
      <c r="BO91" s="77">
        <f t="shared" si="923"/>
        <v>0</v>
      </c>
      <c r="BP91" s="1064">
        <v>0</v>
      </c>
      <c r="BQ91" s="1064">
        <v>0</v>
      </c>
      <c r="BR91" s="1065">
        <f t="shared" si="924"/>
        <v>0</v>
      </c>
      <c r="BS91" s="1064">
        <v>0</v>
      </c>
      <c r="BT91" s="1064">
        <v>0</v>
      </c>
      <c r="BU91" s="1065">
        <f t="shared" si="925"/>
        <v>0</v>
      </c>
      <c r="BV91" s="1064">
        <v>0</v>
      </c>
      <c r="BW91" s="1064">
        <v>0</v>
      </c>
      <c r="BX91" s="1065">
        <f t="shared" si="926"/>
        <v>0</v>
      </c>
      <c r="BY91" s="1024">
        <f t="shared" si="930"/>
        <v>0</v>
      </c>
      <c r="BZ91" s="1024">
        <f t="shared" si="930"/>
        <v>0</v>
      </c>
      <c r="CA91" s="1066">
        <f t="shared" si="928"/>
        <v>0</v>
      </c>
      <c r="CB91" s="864" t="e">
        <f t="shared" si="614"/>
        <v>#DIV/0!</v>
      </c>
      <c r="CC91" s="864" t="e">
        <f t="shared" si="614"/>
        <v>#DIV/0!</v>
      </c>
      <c r="CD91" s="864" t="e">
        <f t="shared" si="614"/>
        <v>#DIV/0!</v>
      </c>
      <c r="CE91" s="864" t="e">
        <f t="shared" si="801"/>
        <v>#DIV/0!</v>
      </c>
      <c r="CF91" s="864" t="e">
        <f t="shared" si="801"/>
        <v>#DIV/0!</v>
      </c>
      <c r="CG91" s="864" t="e">
        <f t="shared" si="801"/>
        <v>#DIV/0!</v>
      </c>
      <c r="CH91" s="864" t="e">
        <f t="shared" si="880"/>
        <v>#DIV/0!</v>
      </c>
      <c r="CI91" s="864" t="e">
        <f t="shared" si="880"/>
        <v>#DIV/0!</v>
      </c>
      <c r="CJ91" s="864" t="e">
        <f t="shared" si="880"/>
        <v>#DIV/0!</v>
      </c>
      <c r="CK91" s="864" t="e">
        <f t="shared" si="881"/>
        <v>#DIV/0!</v>
      </c>
      <c r="CL91" s="864" t="e">
        <f t="shared" si="881"/>
        <v>#DIV/0!</v>
      </c>
      <c r="CM91" s="950" t="e">
        <f t="shared" si="881"/>
        <v>#DIV/0!</v>
      </c>
      <c r="CN91" s="954"/>
      <c r="CO91" s="945"/>
      <c r="CP91" s="945"/>
      <c r="CQ91" s="945"/>
      <c r="CR91" s="945"/>
      <c r="CS91" s="945"/>
    </row>
    <row r="92" spans="1:97" s="393" customFormat="1" ht="9.9499999999999993" hidden="1" customHeight="1" x14ac:dyDescent="0.2">
      <c r="A92" s="398" t="s">
        <v>92</v>
      </c>
      <c r="B92" s="1063">
        <v>4</v>
      </c>
      <c r="C92" s="1063">
        <v>0</v>
      </c>
      <c r="D92" s="84">
        <f t="shared" si="906"/>
        <v>4</v>
      </c>
      <c r="E92" s="1026">
        <v>0</v>
      </c>
      <c r="F92" s="1026">
        <v>0</v>
      </c>
      <c r="G92" s="84">
        <f t="shared" si="907"/>
        <v>0</v>
      </c>
      <c r="H92" s="1026">
        <v>0</v>
      </c>
      <c r="I92" s="1026">
        <v>0</v>
      </c>
      <c r="J92" s="84">
        <f t="shared" si="908"/>
        <v>0</v>
      </c>
      <c r="K92" s="1063">
        <v>5</v>
      </c>
      <c r="L92" s="1063">
        <v>0</v>
      </c>
      <c r="M92" s="84">
        <f t="shared" si="909"/>
        <v>5</v>
      </c>
      <c r="N92" s="1026">
        <v>0</v>
      </c>
      <c r="O92" s="1026">
        <v>0</v>
      </c>
      <c r="P92" s="84">
        <f t="shared" si="910"/>
        <v>0</v>
      </c>
      <c r="Q92" s="1026">
        <v>0</v>
      </c>
      <c r="R92" s="1026">
        <v>0</v>
      </c>
      <c r="S92" s="84">
        <f t="shared" si="911"/>
        <v>0</v>
      </c>
      <c r="T92" s="1064">
        <v>0</v>
      </c>
      <c r="U92" s="1064">
        <v>0</v>
      </c>
      <c r="V92" s="1065">
        <f t="shared" si="912"/>
        <v>0</v>
      </c>
      <c r="W92" s="1064">
        <v>0</v>
      </c>
      <c r="X92" s="1064">
        <v>0</v>
      </c>
      <c r="Y92" s="1065">
        <f t="shared" si="913"/>
        <v>0</v>
      </c>
      <c r="Z92" s="1064">
        <v>0</v>
      </c>
      <c r="AA92" s="1064">
        <v>0</v>
      </c>
      <c r="AB92" s="1065">
        <f t="shared" si="914"/>
        <v>0</v>
      </c>
      <c r="AC92" s="1024">
        <f t="shared" si="929"/>
        <v>0</v>
      </c>
      <c r="AD92" s="1024">
        <f t="shared" si="929"/>
        <v>0</v>
      </c>
      <c r="AE92" s="1066">
        <f t="shared" si="916"/>
        <v>0</v>
      </c>
      <c r="AF92" s="864" t="e">
        <f t="shared" si="917"/>
        <v>#DIV/0!</v>
      </c>
      <c r="AG92" s="864" t="e">
        <f t="shared" si="917"/>
        <v>#DIV/0!</v>
      </c>
      <c r="AH92" s="864" t="e">
        <f t="shared" si="917"/>
        <v>#DIV/0!</v>
      </c>
      <c r="AI92" s="864" t="e">
        <f t="shared" si="931"/>
        <v>#DIV/0!</v>
      </c>
      <c r="AJ92" s="864" t="e">
        <f t="shared" si="931"/>
        <v>#DIV/0!</v>
      </c>
      <c r="AK92" s="864" t="e">
        <f t="shared" si="931"/>
        <v>#DIV/0!</v>
      </c>
      <c r="AL92" s="864" t="e">
        <f t="shared" si="875"/>
        <v>#DIV/0!</v>
      </c>
      <c r="AM92" s="864" t="e">
        <f t="shared" si="875"/>
        <v>#DIV/0!</v>
      </c>
      <c r="AN92" s="864" t="e">
        <f t="shared" si="875"/>
        <v>#DIV/0!</v>
      </c>
      <c r="AO92" s="864" t="e">
        <f t="shared" si="876"/>
        <v>#DIV/0!</v>
      </c>
      <c r="AP92" s="864" t="e">
        <f t="shared" si="876"/>
        <v>#DIV/0!</v>
      </c>
      <c r="AQ92" s="950" t="e">
        <f t="shared" si="876"/>
        <v>#DIV/0!</v>
      </c>
      <c r="AR92" s="954"/>
      <c r="AS92" s="945"/>
      <c r="AT92" s="945"/>
      <c r="AU92" s="945"/>
      <c r="AV92" s="945"/>
      <c r="AW92" s="945"/>
      <c r="AX92" s="137">
        <v>6</v>
      </c>
      <c r="AY92" s="137">
        <v>0</v>
      </c>
      <c r="AZ92" s="77">
        <f t="shared" si="918"/>
        <v>6</v>
      </c>
      <c r="BA92" s="137">
        <v>0</v>
      </c>
      <c r="BB92" s="137">
        <v>0</v>
      </c>
      <c r="BC92" s="77">
        <f t="shared" si="919"/>
        <v>0</v>
      </c>
      <c r="BD92" s="137">
        <v>0</v>
      </c>
      <c r="BE92" s="137">
        <v>0</v>
      </c>
      <c r="BF92" s="77">
        <f t="shared" si="920"/>
        <v>0</v>
      </c>
      <c r="BG92" s="137">
        <v>0</v>
      </c>
      <c r="BH92" s="137">
        <v>0</v>
      </c>
      <c r="BI92" s="77">
        <f t="shared" si="921"/>
        <v>0</v>
      </c>
      <c r="BJ92" s="137">
        <v>0</v>
      </c>
      <c r="BK92" s="137">
        <v>0</v>
      </c>
      <c r="BL92" s="77">
        <f t="shared" si="922"/>
        <v>0</v>
      </c>
      <c r="BM92" s="137">
        <v>0</v>
      </c>
      <c r="BN92" s="137">
        <v>0</v>
      </c>
      <c r="BO92" s="77">
        <f t="shared" si="923"/>
        <v>0</v>
      </c>
      <c r="BP92" s="1064">
        <v>0</v>
      </c>
      <c r="BQ92" s="1064">
        <v>0</v>
      </c>
      <c r="BR92" s="1065">
        <f t="shared" si="924"/>
        <v>0</v>
      </c>
      <c r="BS92" s="1064">
        <v>0</v>
      </c>
      <c r="BT92" s="1064">
        <v>0</v>
      </c>
      <c r="BU92" s="1065">
        <f t="shared" si="925"/>
        <v>0</v>
      </c>
      <c r="BV92" s="1064">
        <v>0</v>
      </c>
      <c r="BW92" s="1064">
        <v>0</v>
      </c>
      <c r="BX92" s="1065">
        <f t="shared" si="926"/>
        <v>0</v>
      </c>
      <c r="BY92" s="1024">
        <f t="shared" si="930"/>
        <v>0</v>
      </c>
      <c r="BZ92" s="1024">
        <f t="shared" si="930"/>
        <v>0</v>
      </c>
      <c r="CA92" s="1066">
        <f t="shared" si="928"/>
        <v>0</v>
      </c>
      <c r="CB92" s="864" t="e">
        <f t="shared" si="614"/>
        <v>#DIV/0!</v>
      </c>
      <c r="CC92" s="864" t="e">
        <f t="shared" si="614"/>
        <v>#DIV/0!</v>
      </c>
      <c r="CD92" s="864" t="e">
        <f t="shared" si="614"/>
        <v>#DIV/0!</v>
      </c>
      <c r="CE92" s="864" t="e">
        <f t="shared" si="801"/>
        <v>#DIV/0!</v>
      </c>
      <c r="CF92" s="864" t="e">
        <f t="shared" si="801"/>
        <v>#DIV/0!</v>
      </c>
      <c r="CG92" s="864" t="e">
        <f t="shared" si="801"/>
        <v>#DIV/0!</v>
      </c>
      <c r="CH92" s="864" t="e">
        <f t="shared" si="880"/>
        <v>#DIV/0!</v>
      </c>
      <c r="CI92" s="864" t="e">
        <f t="shared" si="880"/>
        <v>#DIV/0!</v>
      </c>
      <c r="CJ92" s="864" t="e">
        <f t="shared" si="880"/>
        <v>#DIV/0!</v>
      </c>
      <c r="CK92" s="864" t="e">
        <f t="shared" si="881"/>
        <v>#DIV/0!</v>
      </c>
      <c r="CL92" s="864" t="e">
        <f t="shared" si="881"/>
        <v>#DIV/0!</v>
      </c>
      <c r="CM92" s="950" t="e">
        <f t="shared" si="881"/>
        <v>#DIV/0!</v>
      </c>
      <c r="CN92" s="954"/>
      <c r="CO92" s="945"/>
      <c r="CP92" s="945"/>
      <c r="CQ92" s="945"/>
      <c r="CR92" s="945"/>
      <c r="CS92" s="945"/>
    </row>
    <row r="93" spans="1:97" s="393" customFormat="1" ht="9.9499999999999993" hidden="1" customHeight="1" x14ac:dyDescent="0.2">
      <c r="A93" s="966" t="s">
        <v>233</v>
      </c>
      <c r="B93" s="1028">
        <v>0</v>
      </c>
      <c r="C93" s="1028">
        <v>0</v>
      </c>
      <c r="D93" s="1067">
        <f t="shared" si="906"/>
        <v>0</v>
      </c>
      <c r="E93" s="1028">
        <v>0</v>
      </c>
      <c r="F93" s="1028">
        <v>0</v>
      </c>
      <c r="G93" s="1067">
        <f t="shared" si="907"/>
        <v>0</v>
      </c>
      <c r="H93" s="1028">
        <v>0</v>
      </c>
      <c r="I93" s="1028">
        <v>0</v>
      </c>
      <c r="J93" s="1067">
        <f t="shared" si="908"/>
        <v>0</v>
      </c>
      <c r="K93" s="1028">
        <v>0.5</v>
      </c>
      <c r="L93" s="1028">
        <v>0</v>
      </c>
      <c r="M93" s="1067">
        <f t="shared" si="909"/>
        <v>0.5</v>
      </c>
      <c r="N93" s="1028">
        <v>0</v>
      </c>
      <c r="O93" s="1028">
        <v>0</v>
      </c>
      <c r="P93" s="1067">
        <f t="shared" si="910"/>
        <v>0</v>
      </c>
      <c r="Q93" s="1028">
        <v>0</v>
      </c>
      <c r="R93" s="1028">
        <v>0</v>
      </c>
      <c r="S93" s="1067">
        <f t="shared" si="911"/>
        <v>0</v>
      </c>
      <c r="T93" s="1068"/>
      <c r="U93" s="1068"/>
      <c r="V93" s="1069">
        <f t="shared" si="912"/>
        <v>0</v>
      </c>
      <c r="W93" s="1068"/>
      <c r="X93" s="1068"/>
      <c r="Y93" s="1069">
        <f t="shared" si="913"/>
        <v>0</v>
      </c>
      <c r="Z93" s="1068"/>
      <c r="AA93" s="1068"/>
      <c r="AB93" s="1069">
        <f t="shared" si="914"/>
        <v>0</v>
      </c>
      <c r="AC93" s="1030">
        <f>SUM(H93,Q93,Z93)</f>
        <v>0</v>
      </c>
      <c r="AD93" s="1030">
        <f>SUM(I93,R93,AA93)</f>
        <v>0</v>
      </c>
      <c r="AE93" s="1070">
        <f t="shared" si="916"/>
        <v>0</v>
      </c>
      <c r="AF93" s="969" t="e">
        <f t="shared" si="917"/>
        <v>#DIV/0!</v>
      </c>
      <c r="AG93" s="969" t="e">
        <f t="shared" si="917"/>
        <v>#DIV/0!</v>
      </c>
      <c r="AH93" s="969" t="e">
        <f t="shared" si="917"/>
        <v>#DIV/0!</v>
      </c>
      <c r="AI93" s="969" t="e">
        <f t="shared" si="931"/>
        <v>#DIV/0!</v>
      </c>
      <c r="AJ93" s="969" t="e">
        <f t="shared" si="931"/>
        <v>#DIV/0!</v>
      </c>
      <c r="AK93" s="969" t="e">
        <f t="shared" si="931"/>
        <v>#DIV/0!</v>
      </c>
      <c r="AL93" s="969" t="e">
        <f t="shared" si="875"/>
        <v>#DIV/0!</v>
      </c>
      <c r="AM93" s="969" t="e">
        <f t="shared" si="875"/>
        <v>#DIV/0!</v>
      </c>
      <c r="AN93" s="969" t="e">
        <f t="shared" si="875"/>
        <v>#DIV/0!</v>
      </c>
      <c r="AO93" s="969" t="e">
        <f t="shared" si="876"/>
        <v>#DIV/0!</v>
      </c>
      <c r="AP93" s="969" t="e">
        <f t="shared" si="876"/>
        <v>#DIV/0!</v>
      </c>
      <c r="AQ93" s="970" t="e">
        <f t="shared" si="876"/>
        <v>#DIV/0!</v>
      </c>
      <c r="AR93" s="954"/>
      <c r="AS93" s="945"/>
      <c r="AT93" s="945"/>
      <c r="AU93" s="945"/>
      <c r="AV93" s="945"/>
      <c r="AW93" s="945"/>
      <c r="AX93" s="1071">
        <v>2.5</v>
      </c>
      <c r="AY93" s="1071">
        <v>0</v>
      </c>
      <c r="AZ93" s="1072">
        <f t="shared" si="918"/>
        <v>2.5</v>
      </c>
      <c r="BA93" s="1071">
        <v>0</v>
      </c>
      <c r="BB93" s="1071">
        <v>0</v>
      </c>
      <c r="BC93" s="1072">
        <f t="shared" si="919"/>
        <v>0</v>
      </c>
      <c r="BD93" s="1071">
        <v>0</v>
      </c>
      <c r="BE93" s="1071">
        <v>0</v>
      </c>
      <c r="BF93" s="1072">
        <f t="shared" si="920"/>
        <v>0</v>
      </c>
      <c r="BG93" s="1071">
        <v>0.5</v>
      </c>
      <c r="BH93" s="1071" t="s">
        <v>360</v>
      </c>
      <c r="BI93" s="1072">
        <f t="shared" si="921"/>
        <v>0.5</v>
      </c>
      <c r="BJ93" s="1071">
        <v>0</v>
      </c>
      <c r="BK93" s="1071">
        <v>0</v>
      </c>
      <c r="BL93" s="1072">
        <f t="shared" si="922"/>
        <v>0</v>
      </c>
      <c r="BM93" s="1071">
        <v>0</v>
      </c>
      <c r="BN93" s="1071">
        <v>0</v>
      </c>
      <c r="BO93" s="1072">
        <f t="shared" si="923"/>
        <v>0</v>
      </c>
      <c r="BP93" s="1073"/>
      <c r="BQ93" s="1073"/>
      <c r="BR93" s="1074">
        <f t="shared" si="924"/>
        <v>0</v>
      </c>
      <c r="BS93" s="1073"/>
      <c r="BT93" s="1073"/>
      <c r="BU93" s="1074">
        <f t="shared" si="925"/>
        <v>0</v>
      </c>
      <c r="BV93" s="1073"/>
      <c r="BW93" s="1073"/>
      <c r="BX93" s="1074">
        <f t="shared" si="926"/>
        <v>0</v>
      </c>
      <c r="BY93" s="1030">
        <f>SUM(BD93,BM93,BV93)</f>
        <v>0</v>
      </c>
      <c r="BZ93" s="1030">
        <f>SUM(BE93,BN93,BW93)</f>
        <v>0</v>
      </c>
      <c r="CA93" s="1070">
        <f t="shared" si="928"/>
        <v>0</v>
      </c>
      <c r="CB93" s="969" t="e">
        <f t="shared" si="614"/>
        <v>#DIV/0!</v>
      </c>
      <c r="CC93" s="969" t="e">
        <f t="shared" si="614"/>
        <v>#DIV/0!</v>
      </c>
      <c r="CD93" s="969" t="e">
        <f t="shared" si="614"/>
        <v>#DIV/0!</v>
      </c>
      <c r="CE93" s="969" t="e">
        <f t="shared" si="801"/>
        <v>#DIV/0!</v>
      </c>
      <c r="CF93" s="969" t="e">
        <f t="shared" si="801"/>
        <v>#DIV/0!</v>
      </c>
      <c r="CG93" s="969" t="e">
        <f t="shared" si="801"/>
        <v>#DIV/0!</v>
      </c>
      <c r="CH93" s="969" t="e">
        <f t="shared" si="880"/>
        <v>#DIV/0!</v>
      </c>
      <c r="CI93" s="969" t="e">
        <f t="shared" si="880"/>
        <v>#DIV/0!</v>
      </c>
      <c r="CJ93" s="969" t="e">
        <f t="shared" si="880"/>
        <v>#DIV/0!</v>
      </c>
      <c r="CK93" s="969" t="e">
        <f t="shared" si="881"/>
        <v>#DIV/0!</v>
      </c>
      <c r="CL93" s="969" t="e">
        <f t="shared" si="881"/>
        <v>#DIV/0!</v>
      </c>
      <c r="CM93" s="970" t="e">
        <f t="shared" si="881"/>
        <v>#DIV/0!</v>
      </c>
      <c r="CN93" s="954"/>
      <c r="CO93" s="945"/>
      <c r="CP93" s="945"/>
      <c r="CQ93" s="945"/>
      <c r="CR93" s="945"/>
      <c r="CS93" s="945"/>
    </row>
    <row r="94" spans="1:97" s="393" customFormat="1" ht="9.9499999999999993" hidden="1" customHeight="1" x14ac:dyDescent="0.25">
      <c r="A94" s="397" t="s">
        <v>53</v>
      </c>
      <c r="B94" s="1060">
        <f>SUM(B95:B97,B101:B104)</f>
        <v>65</v>
      </c>
      <c r="C94" s="1060">
        <f t="shared" ref="C94:S94" si="932">SUM(C95:C97,C101:C104)</f>
        <v>8</v>
      </c>
      <c r="D94" s="1011">
        <f t="shared" si="932"/>
        <v>73</v>
      </c>
      <c r="E94" s="1060">
        <f t="shared" si="932"/>
        <v>0</v>
      </c>
      <c r="F94" s="1060">
        <f t="shared" si="932"/>
        <v>0</v>
      </c>
      <c r="G94" s="1060">
        <f t="shared" si="932"/>
        <v>0</v>
      </c>
      <c r="H94" s="1060">
        <f t="shared" si="932"/>
        <v>0</v>
      </c>
      <c r="I94" s="1060">
        <f t="shared" si="932"/>
        <v>0</v>
      </c>
      <c r="J94" s="1060">
        <f t="shared" si="932"/>
        <v>0</v>
      </c>
      <c r="K94" s="1060">
        <f t="shared" si="932"/>
        <v>33</v>
      </c>
      <c r="L94" s="1060">
        <f t="shared" si="932"/>
        <v>1</v>
      </c>
      <c r="M94" s="1011">
        <f t="shared" si="932"/>
        <v>34</v>
      </c>
      <c r="N94" s="1060">
        <f t="shared" si="932"/>
        <v>0</v>
      </c>
      <c r="O94" s="1060">
        <f t="shared" si="932"/>
        <v>0</v>
      </c>
      <c r="P94" s="1060">
        <f t="shared" si="932"/>
        <v>0</v>
      </c>
      <c r="Q94" s="1060">
        <f t="shared" si="932"/>
        <v>0</v>
      </c>
      <c r="R94" s="1060">
        <f t="shared" si="932"/>
        <v>0</v>
      </c>
      <c r="S94" s="1060">
        <f t="shared" si="932"/>
        <v>0</v>
      </c>
      <c r="T94" s="1061">
        <f>SUM(T95:T97,T101:T104)</f>
        <v>0</v>
      </c>
      <c r="U94" s="1061">
        <f t="shared" ref="U94:AB94" si="933">SUM(U95:U97,U101:U104)</f>
        <v>0</v>
      </c>
      <c r="V94" s="1061">
        <f t="shared" si="933"/>
        <v>0</v>
      </c>
      <c r="W94" s="1061">
        <f t="shared" si="933"/>
        <v>0</v>
      </c>
      <c r="X94" s="1061">
        <f t="shared" si="933"/>
        <v>0</v>
      </c>
      <c r="Y94" s="1061">
        <f t="shared" si="933"/>
        <v>0</v>
      </c>
      <c r="Z94" s="1061">
        <f t="shared" si="933"/>
        <v>0</v>
      </c>
      <c r="AA94" s="1061">
        <f t="shared" si="933"/>
        <v>0</v>
      </c>
      <c r="AB94" s="1061">
        <f t="shared" si="933"/>
        <v>0</v>
      </c>
      <c r="AC94" s="1062">
        <f>SUM(AC95:AC97,AC101:AC104)</f>
        <v>0</v>
      </c>
      <c r="AD94" s="1062">
        <f>SUM(AD95:AD97,AD101:AD104)</f>
        <v>0</v>
      </c>
      <c r="AE94" s="1062">
        <f>SUM(AE95:AE97,AE101:AE104)</f>
        <v>0</v>
      </c>
      <c r="AF94" s="863" t="e">
        <f>H94/AC94</f>
        <v>#DIV/0!</v>
      </c>
      <c r="AG94" s="863" t="e">
        <f>I94/AD94</f>
        <v>#DIV/0!</v>
      </c>
      <c r="AH94" s="863" t="e">
        <f>J94/AE94</f>
        <v>#DIV/0!</v>
      </c>
      <c r="AI94" s="863" t="e">
        <f>H94/E94</f>
        <v>#DIV/0!</v>
      </c>
      <c r="AJ94" s="863" t="e">
        <f>I94/F94</f>
        <v>#DIV/0!</v>
      </c>
      <c r="AK94" s="863" t="e">
        <f>J94/G94</f>
        <v>#DIV/0!</v>
      </c>
      <c r="AL94" s="863" t="e">
        <f t="shared" si="875"/>
        <v>#DIV/0!</v>
      </c>
      <c r="AM94" s="863" t="e">
        <f t="shared" si="875"/>
        <v>#DIV/0!</v>
      </c>
      <c r="AN94" s="863" t="e">
        <f t="shared" si="875"/>
        <v>#DIV/0!</v>
      </c>
      <c r="AO94" s="863" t="e">
        <f t="shared" si="876"/>
        <v>#DIV/0!</v>
      </c>
      <c r="AP94" s="863" t="e">
        <f t="shared" si="876"/>
        <v>#DIV/0!</v>
      </c>
      <c r="AQ94" s="949" t="e">
        <f t="shared" si="876"/>
        <v>#DIV/0!</v>
      </c>
      <c r="AR94" s="955"/>
      <c r="AS94" s="946"/>
      <c r="AT94" s="946"/>
      <c r="AU94" s="946"/>
      <c r="AV94" s="946"/>
      <c r="AW94" s="946"/>
      <c r="AX94" s="1062">
        <f>SUM(AX95:AX97,AX101:AX104)</f>
        <v>39</v>
      </c>
      <c r="AY94" s="1062">
        <f t="shared" ref="AY94:BX94" si="934">SUM(AY95:AY97,AY101:AY104)</f>
        <v>5</v>
      </c>
      <c r="AZ94" s="1013">
        <f t="shared" si="934"/>
        <v>44</v>
      </c>
      <c r="BA94" s="1062">
        <f t="shared" si="934"/>
        <v>0</v>
      </c>
      <c r="BB94" s="1062">
        <f t="shared" si="934"/>
        <v>0</v>
      </c>
      <c r="BC94" s="1062">
        <f t="shared" si="934"/>
        <v>0</v>
      </c>
      <c r="BD94" s="1062">
        <f t="shared" si="934"/>
        <v>0</v>
      </c>
      <c r="BE94" s="1062">
        <f t="shared" si="934"/>
        <v>0</v>
      </c>
      <c r="BF94" s="1062">
        <f t="shared" si="934"/>
        <v>0</v>
      </c>
      <c r="BG94" s="1062">
        <f t="shared" si="934"/>
        <v>125</v>
      </c>
      <c r="BH94" s="1062">
        <f t="shared" si="934"/>
        <v>5</v>
      </c>
      <c r="BI94" s="1062">
        <f t="shared" si="934"/>
        <v>130</v>
      </c>
      <c r="BJ94" s="1062">
        <f t="shared" si="934"/>
        <v>0</v>
      </c>
      <c r="BK94" s="1062">
        <f t="shared" si="934"/>
        <v>0</v>
      </c>
      <c r="BL94" s="1062">
        <f t="shared" si="934"/>
        <v>0</v>
      </c>
      <c r="BM94" s="1062">
        <f t="shared" si="934"/>
        <v>0</v>
      </c>
      <c r="BN94" s="1062">
        <f t="shared" si="934"/>
        <v>0</v>
      </c>
      <c r="BO94" s="1062">
        <f t="shared" si="934"/>
        <v>0</v>
      </c>
      <c r="BP94" s="1062">
        <f t="shared" si="934"/>
        <v>0</v>
      </c>
      <c r="BQ94" s="1062">
        <f t="shared" si="934"/>
        <v>0</v>
      </c>
      <c r="BR94" s="1062">
        <f t="shared" si="934"/>
        <v>0</v>
      </c>
      <c r="BS94" s="1062">
        <f t="shared" si="934"/>
        <v>0</v>
      </c>
      <c r="BT94" s="1062">
        <f t="shared" si="934"/>
        <v>0</v>
      </c>
      <c r="BU94" s="1062">
        <f t="shared" si="934"/>
        <v>0</v>
      </c>
      <c r="BV94" s="1062">
        <f t="shared" si="934"/>
        <v>0</v>
      </c>
      <c r="BW94" s="1062">
        <f t="shared" si="934"/>
        <v>0</v>
      </c>
      <c r="BX94" s="1062">
        <f t="shared" si="934"/>
        <v>0</v>
      </c>
      <c r="BY94" s="1062">
        <f>SUM(BY95:BY97,BY101:BY104)</f>
        <v>0</v>
      </c>
      <c r="BZ94" s="1062">
        <f>SUM(BZ95:BZ97,BZ101:BZ104)</f>
        <v>0</v>
      </c>
      <c r="CA94" s="1062">
        <f>SUM(CA95:CA97,CA101:CA104)</f>
        <v>0</v>
      </c>
      <c r="CB94" s="863" t="e">
        <f>BD94/BY94</f>
        <v>#DIV/0!</v>
      </c>
      <c r="CC94" s="863" t="e">
        <f>BE94/BZ94</f>
        <v>#DIV/0!</v>
      </c>
      <c r="CD94" s="863" t="e">
        <f>BF94/CA94</f>
        <v>#DIV/0!</v>
      </c>
      <c r="CE94" s="863" t="e">
        <f>BD94/BA94</f>
        <v>#DIV/0!</v>
      </c>
      <c r="CF94" s="863" t="e">
        <f>BE94/BB94</f>
        <v>#DIV/0!</v>
      </c>
      <c r="CG94" s="863" t="e">
        <f>BF94/BC94</f>
        <v>#DIV/0!</v>
      </c>
      <c r="CH94" s="863" t="e">
        <f t="shared" si="880"/>
        <v>#DIV/0!</v>
      </c>
      <c r="CI94" s="863" t="e">
        <f t="shared" si="880"/>
        <v>#DIV/0!</v>
      </c>
      <c r="CJ94" s="863" t="e">
        <f t="shared" si="880"/>
        <v>#DIV/0!</v>
      </c>
      <c r="CK94" s="863" t="e">
        <f t="shared" si="881"/>
        <v>#DIV/0!</v>
      </c>
      <c r="CL94" s="863" t="e">
        <f t="shared" si="881"/>
        <v>#DIV/0!</v>
      </c>
      <c r="CM94" s="949" t="e">
        <f t="shared" si="881"/>
        <v>#DIV/0!</v>
      </c>
      <c r="CN94" s="955"/>
      <c r="CO94" s="946"/>
      <c r="CP94" s="946"/>
      <c r="CQ94" s="946"/>
      <c r="CR94" s="946"/>
      <c r="CS94" s="946"/>
    </row>
    <row r="95" spans="1:97" s="399" customFormat="1" ht="9.9499999999999993" hidden="1" customHeight="1" x14ac:dyDescent="0.2">
      <c r="A95" s="1075" t="s">
        <v>361</v>
      </c>
      <c r="B95" s="1063">
        <v>2</v>
      </c>
      <c r="C95" s="1063">
        <v>4</v>
      </c>
      <c r="D95" s="1063">
        <f>SUM(B95:C95)</f>
        <v>6</v>
      </c>
      <c r="E95" s="1026">
        <v>0</v>
      </c>
      <c r="F95" s="1026">
        <v>0</v>
      </c>
      <c r="G95" s="1063">
        <v>0</v>
      </c>
      <c r="H95" s="1026">
        <v>0</v>
      </c>
      <c r="I95" s="1026">
        <v>0</v>
      </c>
      <c r="J95" s="84">
        <f t="shared" ref="J95:J96" si="935">SUM(H95:I95)</f>
        <v>0</v>
      </c>
      <c r="K95" s="1063">
        <v>3</v>
      </c>
      <c r="L95" s="1063">
        <v>0</v>
      </c>
      <c r="M95" s="84">
        <f t="shared" ref="M95:M96" si="936">SUM(K95:L95)</f>
        <v>3</v>
      </c>
      <c r="N95" s="1026">
        <v>0</v>
      </c>
      <c r="O95" s="1026">
        <v>0</v>
      </c>
      <c r="P95" s="84">
        <f t="shared" ref="P95:P96" si="937">SUM(N95:O95)</f>
        <v>0</v>
      </c>
      <c r="Q95" s="1026">
        <v>0</v>
      </c>
      <c r="R95" s="1026">
        <v>0</v>
      </c>
      <c r="S95" s="84">
        <f t="shared" ref="S95:S96" si="938">SUM(Q95:R95)</f>
        <v>0</v>
      </c>
      <c r="T95" s="1064">
        <v>0</v>
      </c>
      <c r="U95" s="1064">
        <v>0</v>
      </c>
      <c r="V95" s="1076">
        <f t="shared" ref="V95:V96" si="939">SUM(T95:U95)</f>
        <v>0</v>
      </c>
      <c r="W95" s="1064">
        <v>0</v>
      </c>
      <c r="X95" s="1064">
        <v>0</v>
      </c>
      <c r="Y95" s="1076">
        <f t="shared" ref="Y95:Y96" si="940">SUM(W95:X95)</f>
        <v>0</v>
      </c>
      <c r="Z95" s="1064">
        <v>0</v>
      </c>
      <c r="AA95" s="1064">
        <v>0</v>
      </c>
      <c r="AB95" s="1076">
        <f t="shared" ref="AB95:AB96" si="941">SUM(Z95:AA95)</f>
        <v>0</v>
      </c>
      <c r="AC95" s="1024">
        <f t="shared" ref="AC95:AD96" si="942">SUM(H95,Q95,Z95)</f>
        <v>0</v>
      </c>
      <c r="AD95" s="1024">
        <f t="shared" si="942"/>
        <v>0</v>
      </c>
      <c r="AE95" s="84">
        <f t="shared" ref="AE95:AE96" si="943">SUM(AC95:AD95)</f>
        <v>0</v>
      </c>
      <c r="AF95" s="864" t="e">
        <f t="shared" ref="AF95:AH104" si="944">H95/AC95</f>
        <v>#DIV/0!</v>
      </c>
      <c r="AG95" s="864" t="e">
        <f t="shared" si="944"/>
        <v>#DIV/0!</v>
      </c>
      <c r="AH95" s="864" t="e">
        <f t="shared" si="944"/>
        <v>#DIV/0!</v>
      </c>
      <c r="AI95" s="864" t="e">
        <f t="shared" ref="AI95:AK104" si="945">H95/E95</f>
        <v>#DIV/0!</v>
      </c>
      <c r="AJ95" s="864" t="e">
        <f t="shared" si="945"/>
        <v>#DIV/0!</v>
      </c>
      <c r="AK95" s="864" t="e">
        <f t="shared" si="945"/>
        <v>#DIV/0!</v>
      </c>
      <c r="AL95" s="864" t="e">
        <f t="shared" si="875"/>
        <v>#DIV/0!</v>
      </c>
      <c r="AM95" s="864" t="e">
        <f t="shared" si="875"/>
        <v>#DIV/0!</v>
      </c>
      <c r="AN95" s="864" t="e">
        <f t="shared" si="875"/>
        <v>#DIV/0!</v>
      </c>
      <c r="AO95" s="864" t="e">
        <f t="shared" si="876"/>
        <v>#DIV/0!</v>
      </c>
      <c r="AP95" s="864" t="e">
        <f t="shared" si="876"/>
        <v>#DIV/0!</v>
      </c>
      <c r="AQ95" s="950" t="e">
        <f t="shared" si="876"/>
        <v>#DIV/0!</v>
      </c>
      <c r="AR95" s="955"/>
      <c r="AS95" s="946"/>
      <c r="AT95" s="946"/>
      <c r="AU95" s="946"/>
      <c r="AV95" s="946"/>
      <c r="AW95" s="946"/>
      <c r="AX95" s="137">
        <v>4</v>
      </c>
      <c r="AY95" s="137">
        <v>0</v>
      </c>
      <c r="AZ95" s="137">
        <f>SUM(AX95:AY95)</f>
        <v>4</v>
      </c>
      <c r="BA95" s="137">
        <v>0</v>
      </c>
      <c r="BB95" s="137">
        <v>0</v>
      </c>
      <c r="BC95" s="77">
        <f t="shared" ref="BC95:BC96" si="946">SUM(BA95:BB95)</f>
        <v>0</v>
      </c>
      <c r="BD95" s="137">
        <v>0</v>
      </c>
      <c r="BE95" s="137">
        <v>0</v>
      </c>
      <c r="BF95" s="77">
        <f t="shared" ref="BF95:BF96" si="947">SUM(BD95:BE95)</f>
        <v>0</v>
      </c>
      <c r="BG95" s="137">
        <v>17</v>
      </c>
      <c r="BH95" s="137">
        <v>0</v>
      </c>
      <c r="BI95" s="137">
        <f>SUM(BG95:BH95)</f>
        <v>17</v>
      </c>
      <c r="BJ95" s="137">
        <v>0</v>
      </c>
      <c r="BK95" s="137">
        <v>0</v>
      </c>
      <c r="BL95" s="77">
        <f t="shared" ref="BL95:BL96" si="948">SUM(BJ95:BK95)</f>
        <v>0</v>
      </c>
      <c r="BM95" s="137">
        <v>0</v>
      </c>
      <c r="BN95" s="137">
        <v>0</v>
      </c>
      <c r="BO95" s="77">
        <f t="shared" ref="BO95:BO96" si="949">SUM(BM95:BN95)</f>
        <v>0</v>
      </c>
      <c r="BP95" s="1064">
        <v>0</v>
      </c>
      <c r="BQ95" s="1064">
        <v>0</v>
      </c>
      <c r="BR95" s="1065">
        <f t="shared" ref="BR95:BR96" si="950">SUM(BP95:BQ95)</f>
        <v>0</v>
      </c>
      <c r="BS95" s="1064">
        <v>0</v>
      </c>
      <c r="BT95" s="1064">
        <v>0</v>
      </c>
      <c r="BU95" s="1065">
        <f t="shared" ref="BU95:BU96" si="951">SUM(BS95:BT95)</f>
        <v>0</v>
      </c>
      <c r="BV95" s="1064">
        <v>0</v>
      </c>
      <c r="BW95" s="1064">
        <v>0</v>
      </c>
      <c r="BX95" s="1065">
        <f t="shared" ref="BX95:BX96" si="952">SUM(BV95:BW95)</f>
        <v>0</v>
      </c>
      <c r="BY95" s="1024">
        <f t="shared" ref="BY95:BZ96" si="953">SUM(BD95,BM95,BV95)</f>
        <v>0</v>
      </c>
      <c r="BZ95" s="1024">
        <f t="shared" si="953"/>
        <v>0</v>
      </c>
      <c r="CA95" s="84">
        <f t="shared" ref="CA95:CA96" si="954">SUM(BY95:BZ95)</f>
        <v>0</v>
      </c>
      <c r="CB95" s="864" t="e">
        <f t="shared" ref="CB95:CD104" si="955">BD95/BY95</f>
        <v>#DIV/0!</v>
      </c>
      <c r="CC95" s="864" t="e">
        <f t="shared" si="955"/>
        <v>#DIV/0!</v>
      </c>
      <c r="CD95" s="864" t="e">
        <f t="shared" si="955"/>
        <v>#DIV/0!</v>
      </c>
      <c r="CE95" s="864" t="e">
        <f t="shared" ref="CE95:CG104" si="956">BD95/BA95</f>
        <v>#DIV/0!</v>
      </c>
      <c r="CF95" s="864" t="e">
        <f t="shared" si="956"/>
        <v>#DIV/0!</v>
      </c>
      <c r="CG95" s="864" t="e">
        <f t="shared" si="956"/>
        <v>#DIV/0!</v>
      </c>
      <c r="CH95" s="864" t="e">
        <f t="shared" si="880"/>
        <v>#DIV/0!</v>
      </c>
      <c r="CI95" s="864" t="e">
        <f t="shared" si="880"/>
        <v>#DIV/0!</v>
      </c>
      <c r="CJ95" s="864" t="e">
        <f t="shared" si="880"/>
        <v>#DIV/0!</v>
      </c>
      <c r="CK95" s="864" t="e">
        <f t="shared" si="881"/>
        <v>#DIV/0!</v>
      </c>
      <c r="CL95" s="864" t="e">
        <f t="shared" si="881"/>
        <v>#DIV/0!</v>
      </c>
      <c r="CM95" s="950" t="e">
        <f t="shared" si="881"/>
        <v>#DIV/0!</v>
      </c>
      <c r="CN95" s="955"/>
      <c r="CO95" s="946"/>
      <c r="CP95" s="946"/>
      <c r="CQ95" s="946"/>
      <c r="CR95" s="946"/>
      <c r="CS95" s="946"/>
    </row>
    <row r="96" spans="1:97" s="399" customFormat="1" ht="9.9499999999999993" hidden="1" customHeight="1" x14ac:dyDescent="0.2">
      <c r="A96" s="1075" t="s">
        <v>362</v>
      </c>
      <c r="B96" s="1063">
        <v>1</v>
      </c>
      <c r="C96" s="1063">
        <v>0</v>
      </c>
      <c r="D96" s="1063">
        <f>SUM(B96:C96)</f>
        <v>1</v>
      </c>
      <c r="E96" s="1026">
        <v>0</v>
      </c>
      <c r="F96" s="1026">
        <v>0</v>
      </c>
      <c r="G96" s="1063">
        <v>0</v>
      </c>
      <c r="H96" s="1026">
        <v>0</v>
      </c>
      <c r="I96" s="1026">
        <v>0</v>
      </c>
      <c r="J96" s="84">
        <f t="shared" si="935"/>
        <v>0</v>
      </c>
      <c r="K96" s="1063">
        <v>0</v>
      </c>
      <c r="L96" s="1063">
        <v>0</v>
      </c>
      <c r="M96" s="84">
        <f t="shared" si="936"/>
        <v>0</v>
      </c>
      <c r="N96" s="1026">
        <v>0</v>
      </c>
      <c r="O96" s="1026">
        <v>0</v>
      </c>
      <c r="P96" s="84">
        <f t="shared" si="937"/>
        <v>0</v>
      </c>
      <c r="Q96" s="1026">
        <v>0</v>
      </c>
      <c r="R96" s="1026">
        <v>0</v>
      </c>
      <c r="S96" s="84">
        <f t="shared" si="938"/>
        <v>0</v>
      </c>
      <c r="T96" s="1064">
        <v>0</v>
      </c>
      <c r="U96" s="1064">
        <v>0</v>
      </c>
      <c r="V96" s="1076">
        <f t="shared" si="939"/>
        <v>0</v>
      </c>
      <c r="W96" s="1064">
        <v>0</v>
      </c>
      <c r="X96" s="1064">
        <v>0</v>
      </c>
      <c r="Y96" s="1076">
        <f t="shared" si="940"/>
        <v>0</v>
      </c>
      <c r="Z96" s="1064">
        <v>0</v>
      </c>
      <c r="AA96" s="1064">
        <v>0</v>
      </c>
      <c r="AB96" s="1076">
        <f t="shared" si="941"/>
        <v>0</v>
      </c>
      <c r="AC96" s="1024">
        <f t="shared" si="942"/>
        <v>0</v>
      </c>
      <c r="AD96" s="1024">
        <f t="shared" si="942"/>
        <v>0</v>
      </c>
      <c r="AE96" s="84">
        <f t="shared" si="943"/>
        <v>0</v>
      </c>
      <c r="AF96" s="864" t="e">
        <f t="shared" si="944"/>
        <v>#DIV/0!</v>
      </c>
      <c r="AG96" s="864" t="e">
        <f t="shared" si="944"/>
        <v>#DIV/0!</v>
      </c>
      <c r="AH96" s="864" t="e">
        <f t="shared" si="944"/>
        <v>#DIV/0!</v>
      </c>
      <c r="AI96" s="864" t="e">
        <f t="shared" si="945"/>
        <v>#DIV/0!</v>
      </c>
      <c r="AJ96" s="864" t="e">
        <f t="shared" si="945"/>
        <v>#DIV/0!</v>
      </c>
      <c r="AK96" s="864" t="e">
        <f t="shared" si="945"/>
        <v>#DIV/0!</v>
      </c>
      <c r="AL96" s="864" t="e">
        <f t="shared" si="875"/>
        <v>#DIV/0!</v>
      </c>
      <c r="AM96" s="864" t="e">
        <f t="shared" si="875"/>
        <v>#DIV/0!</v>
      </c>
      <c r="AN96" s="864" t="e">
        <f t="shared" si="875"/>
        <v>#DIV/0!</v>
      </c>
      <c r="AO96" s="864" t="e">
        <f t="shared" si="876"/>
        <v>#DIV/0!</v>
      </c>
      <c r="AP96" s="864" t="e">
        <f t="shared" si="876"/>
        <v>#DIV/0!</v>
      </c>
      <c r="AQ96" s="950" t="e">
        <f t="shared" si="876"/>
        <v>#DIV/0!</v>
      </c>
      <c r="AR96" s="955"/>
      <c r="AS96" s="946"/>
      <c r="AT96" s="946"/>
      <c r="AU96" s="946"/>
      <c r="AV96" s="946"/>
      <c r="AW96" s="946"/>
      <c r="AX96" s="137">
        <v>4</v>
      </c>
      <c r="AY96" s="137">
        <v>0</v>
      </c>
      <c r="AZ96" s="137">
        <f>SUM(AX96:AY96)</f>
        <v>4</v>
      </c>
      <c r="BA96" s="137">
        <v>0</v>
      </c>
      <c r="BB96" s="137">
        <v>0</v>
      </c>
      <c r="BC96" s="77">
        <f t="shared" si="946"/>
        <v>0</v>
      </c>
      <c r="BD96" s="137">
        <v>0</v>
      </c>
      <c r="BE96" s="137">
        <v>0</v>
      </c>
      <c r="BF96" s="77">
        <f t="shared" si="947"/>
        <v>0</v>
      </c>
      <c r="BG96" s="137">
        <v>5</v>
      </c>
      <c r="BH96" s="137">
        <v>1</v>
      </c>
      <c r="BI96" s="137">
        <f>SUM(BG96:BH96)</f>
        <v>6</v>
      </c>
      <c r="BJ96" s="137">
        <v>0</v>
      </c>
      <c r="BK96" s="137">
        <v>0</v>
      </c>
      <c r="BL96" s="77">
        <f t="shared" si="948"/>
        <v>0</v>
      </c>
      <c r="BM96" s="137">
        <v>0</v>
      </c>
      <c r="BN96" s="137">
        <v>0</v>
      </c>
      <c r="BO96" s="77">
        <f t="shared" si="949"/>
        <v>0</v>
      </c>
      <c r="BP96" s="1064">
        <v>0</v>
      </c>
      <c r="BQ96" s="1064">
        <v>0</v>
      </c>
      <c r="BR96" s="1065">
        <f t="shared" si="950"/>
        <v>0</v>
      </c>
      <c r="BS96" s="1064">
        <v>0</v>
      </c>
      <c r="BT96" s="1064">
        <v>0</v>
      </c>
      <c r="BU96" s="1065">
        <f t="shared" si="951"/>
        <v>0</v>
      </c>
      <c r="BV96" s="1064">
        <v>0</v>
      </c>
      <c r="BW96" s="1064">
        <v>0</v>
      </c>
      <c r="BX96" s="1065">
        <f t="shared" si="952"/>
        <v>0</v>
      </c>
      <c r="BY96" s="1024">
        <f t="shared" si="953"/>
        <v>0</v>
      </c>
      <c r="BZ96" s="1024">
        <f t="shared" si="953"/>
        <v>0</v>
      </c>
      <c r="CA96" s="84">
        <f t="shared" si="954"/>
        <v>0</v>
      </c>
      <c r="CB96" s="864" t="e">
        <f t="shared" si="955"/>
        <v>#DIV/0!</v>
      </c>
      <c r="CC96" s="864" t="e">
        <f t="shared" si="955"/>
        <v>#DIV/0!</v>
      </c>
      <c r="CD96" s="864" t="e">
        <f t="shared" si="955"/>
        <v>#DIV/0!</v>
      </c>
      <c r="CE96" s="864" t="e">
        <f t="shared" si="956"/>
        <v>#DIV/0!</v>
      </c>
      <c r="CF96" s="864" t="e">
        <f t="shared" si="956"/>
        <v>#DIV/0!</v>
      </c>
      <c r="CG96" s="864" t="e">
        <f t="shared" si="956"/>
        <v>#DIV/0!</v>
      </c>
      <c r="CH96" s="864" t="e">
        <f t="shared" si="880"/>
        <v>#DIV/0!</v>
      </c>
      <c r="CI96" s="864" t="e">
        <f t="shared" si="880"/>
        <v>#DIV/0!</v>
      </c>
      <c r="CJ96" s="864" t="e">
        <f t="shared" si="880"/>
        <v>#DIV/0!</v>
      </c>
      <c r="CK96" s="864" t="e">
        <f t="shared" si="881"/>
        <v>#DIV/0!</v>
      </c>
      <c r="CL96" s="864" t="e">
        <f t="shared" si="881"/>
        <v>#DIV/0!</v>
      </c>
      <c r="CM96" s="950" t="e">
        <f t="shared" si="881"/>
        <v>#DIV/0!</v>
      </c>
      <c r="CN96" s="955"/>
      <c r="CO96" s="946"/>
      <c r="CP96" s="946"/>
      <c r="CQ96" s="946"/>
      <c r="CR96" s="946"/>
      <c r="CS96" s="946"/>
    </row>
    <row r="97" spans="1:97" s="399" customFormat="1" ht="9.9499999999999993" hidden="1" customHeight="1" x14ac:dyDescent="0.25">
      <c r="A97" s="859" t="s">
        <v>286</v>
      </c>
      <c r="B97" s="1077">
        <f t="shared" ref="B97:C97" si="957">SUM(B98:B100)</f>
        <v>36</v>
      </c>
      <c r="C97" s="1077">
        <f t="shared" si="957"/>
        <v>3</v>
      </c>
      <c r="D97" s="1077">
        <f>SUM(D98:D100)</f>
        <v>39</v>
      </c>
      <c r="E97" s="1077">
        <f t="shared" ref="E97:F97" si="958">SUM(E98:E100)</f>
        <v>0</v>
      </c>
      <c r="F97" s="1077">
        <f t="shared" si="958"/>
        <v>0</v>
      </c>
      <c r="G97" s="1077">
        <f>SUM(G98:G100)</f>
        <v>0</v>
      </c>
      <c r="H97" s="1077">
        <f t="shared" ref="H97:I97" si="959">SUM(H98:H100)</f>
        <v>0</v>
      </c>
      <c r="I97" s="1077">
        <f t="shared" si="959"/>
        <v>0</v>
      </c>
      <c r="J97" s="1077">
        <f>SUM(J98:J100)</f>
        <v>0</v>
      </c>
      <c r="K97" s="1077">
        <f t="shared" ref="K97:L97" si="960">SUM(K98:K100)</f>
        <v>19</v>
      </c>
      <c r="L97" s="1077">
        <f t="shared" si="960"/>
        <v>1</v>
      </c>
      <c r="M97" s="1077">
        <f>SUM(M98:M100)</f>
        <v>20</v>
      </c>
      <c r="N97" s="1077">
        <f t="shared" ref="N97:O97" si="961">SUM(N98:N100)</f>
        <v>0</v>
      </c>
      <c r="O97" s="1077">
        <f t="shared" si="961"/>
        <v>0</v>
      </c>
      <c r="P97" s="1077">
        <f>SUM(P98:P100)</f>
        <v>0</v>
      </c>
      <c r="Q97" s="1077">
        <f t="shared" ref="Q97:R97" si="962">SUM(Q98:Q100)</f>
        <v>0</v>
      </c>
      <c r="R97" s="1077">
        <f t="shared" si="962"/>
        <v>0</v>
      </c>
      <c r="S97" s="1077">
        <f>SUM(S98:S100)</f>
        <v>0</v>
      </c>
      <c r="T97" s="1078">
        <f t="shared" ref="T97:U97" si="963">SUM(T98:T100)</f>
        <v>0</v>
      </c>
      <c r="U97" s="1078">
        <f t="shared" si="963"/>
        <v>0</v>
      </c>
      <c r="V97" s="1078">
        <f>SUM(V98:V100)</f>
        <v>0</v>
      </c>
      <c r="W97" s="1078">
        <f t="shared" ref="W97:X97" si="964">SUM(W98:W100)</f>
        <v>0</v>
      </c>
      <c r="X97" s="1078">
        <f t="shared" si="964"/>
        <v>0</v>
      </c>
      <c r="Y97" s="1078">
        <f>SUM(Y98:Y100)</f>
        <v>0</v>
      </c>
      <c r="Z97" s="1078">
        <f t="shared" ref="Z97:AA97" si="965">SUM(Z98:Z100)</f>
        <v>0</v>
      </c>
      <c r="AA97" s="1078">
        <f t="shared" si="965"/>
        <v>0</v>
      </c>
      <c r="AB97" s="1078">
        <f>SUM(AB98:AB100)</f>
        <v>0</v>
      </c>
      <c r="AC97" s="1079">
        <f t="shared" ref="AC97:AD97" si="966">SUM(AC98:AC100)</f>
        <v>0</v>
      </c>
      <c r="AD97" s="1079">
        <f t="shared" si="966"/>
        <v>0</v>
      </c>
      <c r="AE97" s="1079">
        <f>SUM(AE98:AE100)</f>
        <v>0</v>
      </c>
      <c r="AF97" s="866" t="e">
        <f t="shared" si="944"/>
        <v>#DIV/0!</v>
      </c>
      <c r="AG97" s="866" t="e">
        <f t="shared" si="944"/>
        <v>#DIV/0!</v>
      </c>
      <c r="AH97" s="866" t="e">
        <f t="shared" si="944"/>
        <v>#DIV/0!</v>
      </c>
      <c r="AI97" s="866" t="e">
        <f t="shared" si="945"/>
        <v>#DIV/0!</v>
      </c>
      <c r="AJ97" s="866" t="e">
        <f t="shared" si="945"/>
        <v>#DIV/0!</v>
      </c>
      <c r="AK97" s="866" t="e">
        <f t="shared" si="945"/>
        <v>#DIV/0!</v>
      </c>
      <c r="AL97" s="866" t="e">
        <f t="shared" si="875"/>
        <v>#DIV/0!</v>
      </c>
      <c r="AM97" s="866" t="e">
        <f t="shared" si="875"/>
        <v>#DIV/0!</v>
      </c>
      <c r="AN97" s="866" t="e">
        <f t="shared" si="875"/>
        <v>#DIV/0!</v>
      </c>
      <c r="AO97" s="940" t="e">
        <f t="shared" si="876"/>
        <v>#DIV/0!</v>
      </c>
      <c r="AP97" s="940" t="e">
        <f t="shared" si="876"/>
        <v>#DIV/0!</v>
      </c>
      <c r="AQ97" s="951" t="e">
        <f t="shared" si="876"/>
        <v>#DIV/0!</v>
      </c>
      <c r="AR97" s="955"/>
      <c r="AS97" s="946"/>
      <c r="AT97" s="946"/>
      <c r="AU97" s="946"/>
      <c r="AV97" s="946"/>
      <c r="AW97" s="946"/>
      <c r="AX97" s="1079">
        <f t="shared" ref="AX97:AY97" si="967">SUM(AX98:AX100)</f>
        <v>16</v>
      </c>
      <c r="AY97" s="1079">
        <f t="shared" si="967"/>
        <v>3</v>
      </c>
      <c r="AZ97" s="1079">
        <f>SUM(AZ98:AZ100)</f>
        <v>19</v>
      </c>
      <c r="BA97" s="1079">
        <f t="shared" ref="BA97:BB97" si="968">SUM(BA98:BA100)</f>
        <v>0</v>
      </c>
      <c r="BB97" s="1079">
        <f t="shared" si="968"/>
        <v>0</v>
      </c>
      <c r="BC97" s="1079">
        <f>SUM(BC98:BC100)</f>
        <v>0</v>
      </c>
      <c r="BD97" s="1079">
        <f t="shared" ref="BD97:BE97" si="969">SUM(BD98:BD100)</f>
        <v>0</v>
      </c>
      <c r="BE97" s="1079">
        <f t="shared" si="969"/>
        <v>0</v>
      </c>
      <c r="BF97" s="1079">
        <f>SUM(BF98:BF100)</f>
        <v>0</v>
      </c>
      <c r="BG97" s="1079">
        <f t="shared" ref="BG97:BH97" si="970">SUM(BG98:BG100)</f>
        <v>68</v>
      </c>
      <c r="BH97" s="1079">
        <f t="shared" si="970"/>
        <v>3</v>
      </c>
      <c r="BI97" s="1079">
        <f>SUM(BI98:BI100)</f>
        <v>71</v>
      </c>
      <c r="BJ97" s="1079">
        <f t="shared" ref="BJ97:BK97" si="971">SUM(BJ98:BJ100)</f>
        <v>0</v>
      </c>
      <c r="BK97" s="1079">
        <f t="shared" si="971"/>
        <v>0</v>
      </c>
      <c r="BL97" s="1079">
        <f>SUM(BL98:BL100)</f>
        <v>0</v>
      </c>
      <c r="BM97" s="1079">
        <f t="shared" ref="BM97:BN97" si="972">SUM(BM98:BM100)</f>
        <v>0</v>
      </c>
      <c r="BN97" s="1079">
        <f t="shared" si="972"/>
        <v>0</v>
      </c>
      <c r="BO97" s="1079">
        <f>SUM(BO98:BO100)</f>
        <v>0</v>
      </c>
      <c r="BP97" s="1078">
        <f t="shared" ref="BP97:BQ97" si="973">SUM(BP98:BP100)</f>
        <v>0</v>
      </c>
      <c r="BQ97" s="1078">
        <f t="shared" si="973"/>
        <v>0</v>
      </c>
      <c r="BR97" s="1078">
        <f>SUM(BR98:BR100)</f>
        <v>0</v>
      </c>
      <c r="BS97" s="1078">
        <f t="shared" ref="BS97:BT97" si="974">SUM(BS98:BS100)</f>
        <v>0</v>
      </c>
      <c r="BT97" s="1078">
        <f t="shared" si="974"/>
        <v>0</v>
      </c>
      <c r="BU97" s="1078">
        <f>SUM(BU98:BU100)</f>
        <v>0</v>
      </c>
      <c r="BV97" s="1078">
        <f t="shared" ref="BV97:BW97" si="975">SUM(BV98:BV100)</f>
        <v>0</v>
      </c>
      <c r="BW97" s="1078">
        <f t="shared" si="975"/>
        <v>0</v>
      </c>
      <c r="BX97" s="1078">
        <f>SUM(BX98:BX100)</f>
        <v>0</v>
      </c>
      <c r="BY97" s="1079">
        <f t="shared" ref="BY97:BZ97" si="976">SUM(BY98:BY100)</f>
        <v>0</v>
      </c>
      <c r="BZ97" s="1079">
        <f t="shared" si="976"/>
        <v>0</v>
      </c>
      <c r="CA97" s="1079">
        <f>SUM(CA98:CA100)</f>
        <v>0</v>
      </c>
      <c r="CB97" s="866" t="e">
        <f t="shared" si="955"/>
        <v>#DIV/0!</v>
      </c>
      <c r="CC97" s="866" t="e">
        <f t="shared" si="955"/>
        <v>#DIV/0!</v>
      </c>
      <c r="CD97" s="866" t="e">
        <f t="shared" si="955"/>
        <v>#DIV/0!</v>
      </c>
      <c r="CE97" s="866" t="e">
        <f t="shared" si="956"/>
        <v>#DIV/0!</v>
      </c>
      <c r="CF97" s="866" t="e">
        <f t="shared" si="956"/>
        <v>#DIV/0!</v>
      </c>
      <c r="CG97" s="866" t="e">
        <f t="shared" si="956"/>
        <v>#DIV/0!</v>
      </c>
      <c r="CH97" s="866" t="e">
        <f t="shared" si="880"/>
        <v>#DIV/0!</v>
      </c>
      <c r="CI97" s="866" t="e">
        <f t="shared" si="880"/>
        <v>#DIV/0!</v>
      </c>
      <c r="CJ97" s="866" t="e">
        <f t="shared" si="880"/>
        <v>#DIV/0!</v>
      </c>
      <c r="CK97" s="940" t="e">
        <f t="shared" si="881"/>
        <v>#DIV/0!</v>
      </c>
      <c r="CL97" s="940" t="e">
        <f t="shared" si="881"/>
        <v>#DIV/0!</v>
      </c>
      <c r="CM97" s="951" t="e">
        <f t="shared" si="881"/>
        <v>#DIV/0!</v>
      </c>
      <c r="CN97" s="955"/>
      <c r="CO97" s="946"/>
      <c r="CP97" s="946"/>
      <c r="CQ97" s="946"/>
      <c r="CR97" s="946"/>
      <c r="CS97" s="946"/>
    </row>
    <row r="98" spans="1:97" s="399" customFormat="1" ht="9.9499999999999993" hidden="1" customHeight="1" x14ac:dyDescent="0.2">
      <c r="A98" s="853" t="s">
        <v>271</v>
      </c>
      <c r="B98" s="1080">
        <v>26</v>
      </c>
      <c r="C98" s="1080">
        <v>1</v>
      </c>
      <c r="D98" s="1080">
        <f>SUM(B98:C98)</f>
        <v>27</v>
      </c>
      <c r="E98" s="1080">
        <v>0</v>
      </c>
      <c r="F98" s="1080">
        <v>0</v>
      </c>
      <c r="G98" s="1080">
        <f t="shared" ref="G98:G104" si="977">SUM(E98:F98)</f>
        <v>0</v>
      </c>
      <c r="H98" s="1080">
        <v>0</v>
      </c>
      <c r="I98" s="1080">
        <v>0</v>
      </c>
      <c r="J98" s="1080">
        <f t="shared" ref="J98:J104" si="978">SUM(H98:I98)</f>
        <v>0</v>
      </c>
      <c r="K98" s="1080">
        <v>11</v>
      </c>
      <c r="L98" s="1080">
        <v>0</v>
      </c>
      <c r="M98" s="1080">
        <f>SUM(K98:L98)</f>
        <v>11</v>
      </c>
      <c r="N98" s="1080">
        <v>0</v>
      </c>
      <c r="O98" s="1080">
        <v>0</v>
      </c>
      <c r="P98" s="1080">
        <f t="shared" ref="P98:P104" si="979">SUM(N98:O98)</f>
        <v>0</v>
      </c>
      <c r="Q98" s="1080">
        <v>0</v>
      </c>
      <c r="R98" s="1080">
        <v>0</v>
      </c>
      <c r="S98" s="1080">
        <f t="shared" ref="S98:S104" si="980">SUM(Q98:R98)</f>
        <v>0</v>
      </c>
      <c r="T98" s="1081">
        <v>0</v>
      </c>
      <c r="U98" s="1081">
        <v>0</v>
      </c>
      <c r="V98" s="1081">
        <f>SUM(T98:U98)</f>
        <v>0</v>
      </c>
      <c r="W98" s="1081">
        <v>0</v>
      </c>
      <c r="X98" s="1081">
        <v>0</v>
      </c>
      <c r="Y98" s="1081">
        <f t="shared" ref="Y98:Y104" si="981">SUM(W98:X98)</f>
        <v>0</v>
      </c>
      <c r="Z98" s="1081">
        <v>0</v>
      </c>
      <c r="AA98" s="1081">
        <v>0</v>
      </c>
      <c r="AB98" s="1081">
        <f t="shared" ref="AB98:AB104" si="982">SUM(Z98:AA98)</f>
        <v>0</v>
      </c>
      <c r="AC98" s="1053">
        <f t="shared" ref="AC98:AD104" si="983">SUM(H98,Q98,Z98)</f>
        <v>0</v>
      </c>
      <c r="AD98" s="1053">
        <f t="shared" si="983"/>
        <v>0</v>
      </c>
      <c r="AE98" s="1082">
        <f t="shared" ref="AE98:AE104" si="984">SUM(AC98:AD98)</f>
        <v>0</v>
      </c>
      <c r="AF98" s="867" t="e">
        <f t="shared" si="944"/>
        <v>#DIV/0!</v>
      </c>
      <c r="AG98" s="867" t="e">
        <f t="shared" si="944"/>
        <v>#DIV/0!</v>
      </c>
      <c r="AH98" s="867" t="e">
        <f t="shared" si="944"/>
        <v>#DIV/0!</v>
      </c>
      <c r="AI98" s="867" t="e">
        <f t="shared" si="945"/>
        <v>#DIV/0!</v>
      </c>
      <c r="AJ98" s="867" t="e">
        <f t="shared" si="945"/>
        <v>#DIV/0!</v>
      </c>
      <c r="AK98" s="867" t="e">
        <f t="shared" si="945"/>
        <v>#DIV/0!</v>
      </c>
      <c r="AL98" s="867" t="e">
        <f t="shared" si="875"/>
        <v>#DIV/0!</v>
      </c>
      <c r="AM98" s="867" t="e">
        <f t="shared" si="875"/>
        <v>#DIV/0!</v>
      </c>
      <c r="AN98" s="867" t="e">
        <f t="shared" si="875"/>
        <v>#DIV/0!</v>
      </c>
      <c r="AO98" s="942" t="e">
        <f t="shared" si="876"/>
        <v>#DIV/0!</v>
      </c>
      <c r="AP98" s="942" t="e">
        <f t="shared" si="876"/>
        <v>#DIV/0!</v>
      </c>
      <c r="AQ98" s="952" t="e">
        <f t="shared" si="876"/>
        <v>#DIV/0!</v>
      </c>
      <c r="AR98" s="956"/>
      <c r="AS98" s="947"/>
      <c r="AT98" s="947"/>
      <c r="AU98" s="947"/>
      <c r="AV98" s="947"/>
      <c r="AW98" s="947"/>
      <c r="AX98" s="1082">
        <v>5</v>
      </c>
      <c r="AY98" s="1082">
        <v>2</v>
      </c>
      <c r="AZ98" s="1082">
        <f>SUM(AX98:AY98)</f>
        <v>7</v>
      </c>
      <c r="BA98" s="1082">
        <v>0</v>
      </c>
      <c r="BB98" s="1082">
        <v>0</v>
      </c>
      <c r="BC98" s="1082">
        <f t="shared" ref="BC98:BC104" si="985">SUM(BA98:BB98)</f>
        <v>0</v>
      </c>
      <c r="BD98" s="1082">
        <v>0</v>
      </c>
      <c r="BE98" s="1082">
        <v>0</v>
      </c>
      <c r="BF98" s="1082">
        <f t="shared" ref="BF98:BF104" si="986">SUM(BD98:BE98)</f>
        <v>0</v>
      </c>
      <c r="BG98" s="1082">
        <v>20</v>
      </c>
      <c r="BH98" s="1082">
        <v>0</v>
      </c>
      <c r="BI98" s="1082">
        <f>SUM(BG98:BH98)</f>
        <v>20</v>
      </c>
      <c r="BJ98" s="1082">
        <v>0</v>
      </c>
      <c r="BK98" s="1082">
        <v>0</v>
      </c>
      <c r="BL98" s="1082">
        <f t="shared" ref="BL98:BL104" si="987">SUM(BJ98:BK98)</f>
        <v>0</v>
      </c>
      <c r="BM98" s="1082">
        <v>0</v>
      </c>
      <c r="BN98" s="1082">
        <v>0</v>
      </c>
      <c r="BO98" s="1082">
        <f t="shared" ref="BO98:BO104" si="988">SUM(BM98:BN98)</f>
        <v>0</v>
      </c>
      <c r="BP98" s="1081">
        <v>0</v>
      </c>
      <c r="BQ98" s="1081">
        <v>0</v>
      </c>
      <c r="BR98" s="1081">
        <f t="shared" ref="BR98:BR104" si="989">SUM(BP98:BQ98)</f>
        <v>0</v>
      </c>
      <c r="BS98" s="1081">
        <v>0</v>
      </c>
      <c r="BT98" s="1081">
        <v>0</v>
      </c>
      <c r="BU98" s="1081">
        <f t="shared" ref="BU98:BU104" si="990">SUM(BS98:BT98)</f>
        <v>0</v>
      </c>
      <c r="BV98" s="1081">
        <v>0</v>
      </c>
      <c r="BW98" s="1081">
        <v>0</v>
      </c>
      <c r="BX98" s="1081">
        <f t="shared" ref="BX98:BX104" si="991">SUM(BV98:BW98)</f>
        <v>0</v>
      </c>
      <c r="BY98" s="1053">
        <f t="shared" ref="BY98:BZ104" si="992">SUM(BD98,BM98,BV98)</f>
        <v>0</v>
      </c>
      <c r="BZ98" s="1053">
        <f t="shared" si="992"/>
        <v>0</v>
      </c>
      <c r="CA98" s="1082">
        <f t="shared" ref="CA98:CA104" si="993">SUM(BY98:BZ98)</f>
        <v>0</v>
      </c>
      <c r="CB98" s="867" t="e">
        <f t="shared" si="955"/>
        <v>#DIV/0!</v>
      </c>
      <c r="CC98" s="867" t="e">
        <f t="shared" si="955"/>
        <v>#DIV/0!</v>
      </c>
      <c r="CD98" s="867" t="e">
        <f t="shared" si="955"/>
        <v>#DIV/0!</v>
      </c>
      <c r="CE98" s="867" t="e">
        <f t="shared" si="956"/>
        <v>#DIV/0!</v>
      </c>
      <c r="CF98" s="867" t="e">
        <f t="shared" si="956"/>
        <v>#DIV/0!</v>
      </c>
      <c r="CG98" s="867" t="e">
        <f t="shared" si="956"/>
        <v>#DIV/0!</v>
      </c>
      <c r="CH98" s="867" t="e">
        <f t="shared" si="880"/>
        <v>#DIV/0!</v>
      </c>
      <c r="CI98" s="867" t="e">
        <f t="shared" si="880"/>
        <v>#DIV/0!</v>
      </c>
      <c r="CJ98" s="867" t="e">
        <f t="shared" si="880"/>
        <v>#DIV/0!</v>
      </c>
      <c r="CK98" s="942" t="e">
        <f t="shared" si="881"/>
        <v>#DIV/0!</v>
      </c>
      <c r="CL98" s="942" t="e">
        <f t="shared" si="881"/>
        <v>#DIV/0!</v>
      </c>
      <c r="CM98" s="952" t="e">
        <f t="shared" si="881"/>
        <v>#DIV/0!</v>
      </c>
      <c r="CN98" s="956"/>
      <c r="CO98" s="947"/>
      <c r="CP98" s="947"/>
      <c r="CQ98" s="947"/>
      <c r="CR98" s="947"/>
      <c r="CS98" s="947"/>
    </row>
    <row r="99" spans="1:97" s="399" customFormat="1" ht="9.9499999999999993" hidden="1" customHeight="1" x14ac:dyDescent="0.2">
      <c r="A99" s="853" t="s">
        <v>272</v>
      </c>
      <c r="B99" s="1080">
        <v>0</v>
      </c>
      <c r="C99" s="1080">
        <v>0</v>
      </c>
      <c r="D99" s="1080">
        <f t="shared" ref="D99:D113" si="994">SUM(B99:C99)</f>
        <v>0</v>
      </c>
      <c r="E99" s="1080">
        <v>0</v>
      </c>
      <c r="F99" s="1080">
        <v>0</v>
      </c>
      <c r="G99" s="1080">
        <f t="shared" si="977"/>
        <v>0</v>
      </c>
      <c r="H99" s="1080">
        <v>0</v>
      </c>
      <c r="I99" s="1080">
        <v>0</v>
      </c>
      <c r="J99" s="1080">
        <f t="shared" si="978"/>
        <v>0</v>
      </c>
      <c r="K99" s="1080">
        <v>0</v>
      </c>
      <c r="L99" s="1080">
        <v>0</v>
      </c>
      <c r="M99" s="1080">
        <f t="shared" ref="M99:M104" si="995">SUM(K99:L99)</f>
        <v>0</v>
      </c>
      <c r="N99" s="1080">
        <v>0</v>
      </c>
      <c r="O99" s="1080">
        <v>0</v>
      </c>
      <c r="P99" s="1080">
        <f t="shared" si="979"/>
        <v>0</v>
      </c>
      <c r="Q99" s="1080">
        <v>0</v>
      </c>
      <c r="R99" s="1080">
        <v>0</v>
      </c>
      <c r="S99" s="1080">
        <f t="shared" si="980"/>
        <v>0</v>
      </c>
      <c r="T99" s="1081">
        <v>0</v>
      </c>
      <c r="U99" s="1081">
        <v>0</v>
      </c>
      <c r="V99" s="1081">
        <f t="shared" ref="V99:V104" si="996">SUM(T99:U99)</f>
        <v>0</v>
      </c>
      <c r="W99" s="1081">
        <v>0</v>
      </c>
      <c r="X99" s="1081">
        <v>0</v>
      </c>
      <c r="Y99" s="1081">
        <f t="shared" si="981"/>
        <v>0</v>
      </c>
      <c r="Z99" s="1081">
        <v>0</v>
      </c>
      <c r="AA99" s="1081">
        <v>0</v>
      </c>
      <c r="AB99" s="1081">
        <f t="shared" si="982"/>
        <v>0</v>
      </c>
      <c r="AC99" s="1053">
        <f t="shared" si="983"/>
        <v>0</v>
      </c>
      <c r="AD99" s="1053">
        <f t="shared" si="983"/>
        <v>0</v>
      </c>
      <c r="AE99" s="1082">
        <f t="shared" si="984"/>
        <v>0</v>
      </c>
      <c r="AF99" s="867" t="e">
        <f t="shared" si="944"/>
        <v>#DIV/0!</v>
      </c>
      <c r="AG99" s="867" t="e">
        <f t="shared" si="944"/>
        <v>#DIV/0!</v>
      </c>
      <c r="AH99" s="867" t="e">
        <f t="shared" si="944"/>
        <v>#DIV/0!</v>
      </c>
      <c r="AI99" s="867" t="e">
        <f t="shared" si="945"/>
        <v>#DIV/0!</v>
      </c>
      <c r="AJ99" s="867" t="e">
        <f t="shared" si="945"/>
        <v>#DIV/0!</v>
      </c>
      <c r="AK99" s="867" t="e">
        <f t="shared" si="945"/>
        <v>#DIV/0!</v>
      </c>
      <c r="AL99" s="867" t="e">
        <f t="shared" si="875"/>
        <v>#DIV/0!</v>
      </c>
      <c r="AM99" s="867" t="e">
        <f t="shared" si="875"/>
        <v>#DIV/0!</v>
      </c>
      <c r="AN99" s="867" t="e">
        <f t="shared" si="875"/>
        <v>#DIV/0!</v>
      </c>
      <c r="AO99" s="942" t="e">
        <f t="shared" si="876"/>
        <v>#DIV/0!</v>
      </c>
      <c r="AP99" s="942" t="e">
        <f t="shared" si="876"/>
        <v>#DIV/0!</v>
      </c>
      <c r="AQ99" s="952" t="e">
        <f t="shared" si="876"/>
        <v>#DIV/0!</v>
      </c>
      <c r="AR99" s="956"/>
      <c r="AS99" s="947"/>
      <c r="AT99" s="947"/>
      <c r="AU99" s="947"/>
      <c r="AV99" s="947"/>
      <c r="AW99" s="947"/>
      <c r="AX99" s="1082">
        <v>7</v>
      </c>
      <c r="AY99" s="1082">
        <v>0</v>
      </c>
      <c r="AZ99" s="1082">
        <f t="shared" ref="AZ99:AZ104" si="997">SUM(AX99:AY99)</f>
        <v>7</v>
      </c>
      <c r="BA99" s="1082">
        <v>0</v>
      </c>
      <c r="BB99" s="1082">
        <v>0</v>
      </c>
      <c r="BC99" s="1082">
        <f t="shared" si="985"/>
        <v>0</v>
      </c>
      <c r="BD99" s="1082">
        <v>0</v>
      </c>
      <c r="BE99" s="1082">
        <v>0</v>
      </c>
      <c r="BF99" s="1082">
        <f t="shared" si="986"/>
        <v>0</v>
      </c>
      <c r="BG99" s="1082">
        <v>25</v>
      </c>
      <c r="BH99" s="1082">
        <v>2</v>
      </c>
      <c r="BI99" s="1082">
        <f t="shared" ref="BI99:BI104" si="998">SUM(BG99:BH99)</f>
        <v>27</v>
      </c>
      <c r="BJ99" s="1082">
        <v>0</v>
      </c>
      <c r="BK99" s="1082">
        <v>0</v>
      </c>
      <c r="BL99" s="1082">
        <f t="shared" si="987"/>
        <v>0</v>
      </c>
      <c r="BM99" s="1082">
        <v>0</v>
      </c>
      <c r="BN99" s="1082">
        <v>0</v>
      </c>
      <c r="BO99" s="1082">
        <f t="shared" si="988"/>
        <v>0</v>
      </c>
      <c r="BP99" s="1081">
        <v>0</v>
      </c>
      <c r="BQ99" s="1081">
        <v>0</v>
      </c>
      <c r="BR99" s="1081">
        <f t="shared" si="989"/>
        <v>0</v>
      </c>
      <c r="BS99" s="1081">
        <v>0</v>
      </c>
      <c r="BT99" s="1081">
        <v>0</v>
      </c>
      <c r="BU99" s="1081">
        <f t="shared" si="990"/>
        <v>0</v>
      </c>
      <c r="BV99" s="1081">
        <v>0</v>
      </c>
      <c r="BW99" s="1081">
        <v>0</v>
      </c>
      <c r="BX99" s="1081">
        <f t="shared" si="991"/>
        <v>0</v>
      </c>
      <c r="BY99" s="1053">
        <f t="shared" si="992"/>
        <v>0</v>
      </c>
      <c r="BZ99" s="1053">
        <f t="shared" si="992"/>
        <v>0</v>
      </c>
      <c r="CA99" s="1082">
        <f t="shared" si="993"/>
        <v>0</v>
      </c>
      <c r="CB99" s="867" t="e">
        <f t="shared" si="955"/>
        <v>#DIV/0!</v>
      </c>
      <c r="CC99" s="867" t="e">
        <f t="shared" si="955"/>
        <v>#DIV/0!</v>
      </c>
      <c r="CD99" s="867" t="e">
        <f t="shared" si="955"/>
        <v>#DIV/0!</v>
      </c>
      <c r="CE99" s="867" t="e">
        <f t="shared" si="956"/>
        <v>#DIV/0!</v>
      </c>
      <c r="CF99" s="867" t="e">
        <f t="shared" si="956"/>
        <v>#DIV/0!</v>
      </c>
      <c r="CG99" s="867" t="e">
        <f t="shared" si="956"/>
        <v>#DIV/0!</v>
      </c>
      <c r="CH99" s="867" t="e">
        <f t="shared" si="880"/>
        <v>#DIV/0!</v>
      </c>
      <c r="CI99" s="867" t="e">
        <f t="shared" si="880"/>
        <v>#DIV/0!</v>
      </c>
      <c r="CJ99" s="867" t="e">
        <f t="shared" si="880"/>
        <v>#DIV/0!</v>
      </c>
      <c r="CK99" s="942" t="e">
        <f t="shared" si="881"/>
        <v>#DIV/0!</v>
      </c>
      <c r="CL99" s="942" t="e">
        <f t="shared" si="881"/>
        <v>#DIV/0!</v>
      </c>
      <c r="CM99" s="952" t="e">
        <f t="shared" si="881"/>
        <v>#DIV/0!</v>
      </c>
      <c r="CN99" s="956"/>
      <c r="CO99" s="947"/>
      <c r="CP99" s="947"/>
      <c r="CQ99" s="947"/>
      <c r="CR99" s="947"/>
      <c r="CS99" s="947"/>
    </row>
    <row r="100" spans="1:97" s="399" customFormat="1" ht="9.9499999999999993" hidden="1" customHeight="1" x14ac:dyDescent="0.2">
      <c r="A100" s="854" t="s">
        <v>273</v>
      </c>
      <c r="B100" s="1080">
        <v>10</v>
      </c>
      <c r="C100" s="1080">
        <v>2</v>
      </c>
      <c r="D100" s="1080">
        <f t="shared" si="994"/>
        <v>12</v>
      </c>
      <c r="E100" s="1080">
        <v>0</v>
      </c>
      <c r="F100" s="1080">
        <v>0</v>
      </c>
      <c r="G100" s="1080">
        <f t="shared" si="977"/>
        <v>0</v>
      </c>
      <c r="H100" s="1080">
        <v>0</v>
      </c>
      <c r="I100" s="1080">
        <v>0</v>
      </c>
      <c r="J100" s="1080">
        <f t="shared" si="978"/>
        <v>0</v>
      </c>
      <c r="K100" s="1080">
        <v>8</v>
      </c>
      <c r="L100" s="1080">
        <v>1</v>
      </c>
      <c r="M100" s="1080">
        <f t="shared" si="995"/>
        <v>9</v>
      </c>
      <c r="N100" s="1080">
        <v>0</v>
      </c>
      <c r="O100" s="1080">
        <v>0</v>
      </c>
      <c r="P100" s="1080">
        <f t="shared" si="979"/>
        <v>0</v>
      </c>
      <c r="Q100" s="1080">
        <v>0</v>
      </c>
      <c r="R100" s="1080">
        <v>0</v>
      </c>
      <c r="S100" s="1080">
        <f t="shared" si="980"/>
        <v>0</v>
      </c>
      <c r="T100" s="1081">
        <v>0</v>
      </c>
      <c r="U100" s="1081">
        <v>0</v>
      </c>
      <c r="V100" s="1081">
        <f t="shared" si="996"/>
        <v>0</v>
      </c>
      <c r="W100" s="1081">
        <v>0</v>
      </c>
      <c r="X100" s="1081">
        <v>0</v>
      </c>
      <c r="Y100" s="1081">
        <f t="shared" si="981"/>
        <v>0</v>
      </c>
      <c r="Z100" s="1081">
        <v>0</v>
      </c>
      <c r="AA100" s="1081">
        <v>0</v>
      </c>
      <c r="AB100" s="1081">
        <f t="shared" si="982"/>
        <v>0</v>
      </c>
      <c r="AC100" s="1053">
        <f t="shared" si="983"/>
        <v>0</v>
      </c>
      <c r="AD100" s="1053">
        <f t="shared" si="983"/>
        <v>0</v>
      </c>
      <c r="AE100" s="1082">
        <f t="shared" si="984"/>
        <v>0</v>
      </c>
      <c r="AF100" s="867" t="e">
        <f t="shared" si="944"/>
        <v>#DIV/0!</v>
      </c>
      <c r="AG100" s="867" t="e">
        <f t="shared" si="944"/>
        <v>#DIV/0!</v>
      </c>
      <c r="AH100" s="867" t="e">
        <f t="shared" si="944"/>
        <v>#DIV/0!</v>
      </c>
      <c r="AI100" s="867" t="e">
        <f t="shared" si="945"/>
        <v>#DIV/0!</v>
      </c>
      <c r="AJ100" s="867" t="e">
        <f t="shared" si="945"/>
        <v>#DIV/0!</v>
      </c>
      <c r="AK100" s="867" t="e">
        <f t="shared" si="945"/>
        <v>#DIV/0!</v>
      </c>
      <c r="AL100" s="867" t="e">
        <f t="shared" si="875"/>
        <v>#DIV/0!</v>
      </c>
      <c r="AM100" s="867" t="e">
        <f t="shared" si="875"/>
        <v>#DIV/0!</v>
      </c>
      <c r="AN100" s="867" t="e">
        <f t="shared" si="875"/>
        <v>#DIV/0!</v>
      </c>
      <c r="AO100" s="942" t="e">
        <f t="shared" si="876"/>
        <v>#DIV/0!</v>
      </c>
      <c r="AP100" s="942" t="e">
        <f t="shared" si="876"/>
        <v>#DIV/0!</v>
      </c>
      <c r="AQ100" s="952" t="e">
        <f t="shared" si="876"/>
        <v>#DIV/0!</v>
      </c>
      <c r="AR100" s="956"/>
      <c r="AS100" s="947"/>
      <c r="AT100" s="947"/>
      <c r="AU100" s="947"/>
      <c r="AV100" s="947"/>
      <c r="AW100" s="947"/>
      <c r="AX100" s="1082">
        <v>4</v>
      </c>
      <c r="AY100" s="1082">
        <v>1</v>
      </c>
      <c r="AZ100" s="1082">
        <f t="shared" si="997"/>
        <v>5</v>
      </c>
      <c r="BA100" s="1082">
        <v>0</v>
      </c>
      <c r="BB100" s="1082">
        <v>0</v>
      </c>
      <c r="BC100" s="1082">
        <f t="shared" si="985"/>
        <v>0</v>
      </c>
      <c r="BD100" s="1082">
        <v>0</v>
      </c>
      <c r="BE100" s="1082">
        <v>0</v>
      </c>
      <c r="BF100" s="1082">
        <f t="shared" si="986"/>
        <v>0</v>
      </c>
      <c r="BG100" s="1082">
        <v>23</v>
      </c>
      <c r="BH100" s="1082">
        <v>1</v>
      </c>
      <c r="BI100" s="1082">
        <f t="shared" si="998"/>
        <v>24</v>
      </c>
      <c r="BJ100" s="1082">
        <v>0</v>
      </c>
      <c r="BK100" s="1082">
        <v>0</v>
      </c>
      <c r="BL100" s="1082">
        <f t="shared" si="987"/>
        <v>0</v>
      </c>
      <c r="BM100" s="1082">
        <v>0</v>
      </c>
      <c r="BN100" s="1082">
        <v>0</v>
      </c>
      <c r="BO100" s="1082">
        <f t="shared" si="988"/>
        <v>0</v>
      </c>
      <c r="BP100" s="1081">
        <v>0</v>
      </c>
      <c r="BQ100" s="1081">
        <v>0</v>
      </c>
      <c r="BR100" s="1081">
        <f t="shared" si="989"/>
        <v>0</v>
      </c>
      <c r="BS100" s="1081">
        <v>0</v>
      </c>
      <c r="BT100" s="1081">
        <v>0</v>
      </c>
      <c r="BU100" s="1081">
        <f t="shared" si="990"/>
        <v>0</v>
      </c>
      <c r="BV100" s="1081">
        <v>0</v>
      </c>
      <c r="BW100" s="1081">
        <v>0</v>
      </c>
      <c r="BX100" s="1081">
        <f t="shared" si="991"/>
        <v>0</v>
      </c>
      <c r="BY100" s="1053">
        <f t="shared" si="992"/>
        <v>0</v>
      </c>
      <c r="BZ100" s="1053">
        <f t="shared" si="992"/>
        <v>0</v>
      </c>
      <c r="CA100" s="1082">
        <f t="shared" si="993"/>
        <v>0</v>
      </c>
      <c r="CB100" s="867" t="e">
        <f t="shared" si="955"/>
        <v>#DIV/0!</v>
      </c>
      <c r="CC100" s="867" t="e">
        <f t="shared" si="955"/>
        <v>#DIV/0!</v>
      </c>
      <c r="CD100" s="867" t="e">
        <f t="shared" si="955"/>
        <v>#DIV/0!</v>
      </c>
      <c r="CE100" s="867" t="e">
        <f t="shared" si="956"/>
        <v>#DIV/0!</v>
      </c>
      <c r="CF100" s="867" t="e">
        <f t="shared" si="956"/>
        <v>#DIV/0!</v>
      </c>
      <c r="CG100" s="867" t="e">
        <f t="shared" si="956"/>
        <v>#DIV/0!</v>
      </c>
      <c r="CH100" s="867" t="e">
        <f t="shared" si="880"/>
        <v>#DIV/0!</v>
      </c>
      <c r="CI100" s="867" t="e">
        <f t="shared" si="880"/>
        <v>#DIV/0!</v>
      </c>
      <c r="CJ100" s="867" t="e">
        <f t="shared" si="880"/>
        <v>#DIV/0!</v>
      </c>
      <c r="CK100" s="942" t="e">
        <f t="shared" si="881"/>
        <v>#DIV/0!</v>
      </c>
      <c r="CL100" s="942" t="e">
        <f t="shared" si="881"/>
        <v>#DIV/0!</v>
      </c>
      <c r="CM100" s="952" t="e">
        <f t="shared" si="881"/>
        <v>#DIV/0!</v>
      </c>
      <c r="CN100" s="956"/>
      <c r="CO100" s="947"/>
      <c r="CP100" s="947"/>
      <c r="CQ100" s="947"/>
      <c r="CR100" s="947"/>
      <c r="CS100" s="947"/>
    </row>
    <row r="101" spans="1:97" s="399" customFormat="1" ht="9.9499999999999993" hidden="1" customHeight="1" x14ac:dyDescent="0.2">
      <c r="A101" s="398" t="s">
        <v>285</v>
      </c>
      <c r="B101" s="1063">
        <v>0</v>
      </c>
      <c r="C101" s="1063">
        <v>0</v>
      </c>
      <c r="D101" s="84">
        <f t="shared" si="994"/>
        <v>0</v>
      </c>
      <c r="E101" s="1026">
        <v>0</v>
      </c>
      <c r="F101" s="1026">
        <v>0</v>
      </c>
      <c r="G101" s="84">
        <f t="shared" si="977"/>
        <v>0</v>
      </c>
      <c r="H101" s="1026">
        <v>0</v>
      </c>
      <c r="I101" s="1026">
        <v>0</v>
      </c>
      <c r="J101" s="84">
        <f t="shared" si="978"/>
        <v>0</v>
      </c>
      <c r="K101" s="1063">
        <v>0</v>
      </c>
      <c r="L101" s="1063">
        <v>0</v>
      </c>
      <c r="M101" s="84">
        <f t="shared" si="995"/>
        <v>0</v>
      </c>
      <c r="N101" s="1026">
        <v>0</v>
      </c>
      <c r="O101" s="1026">
        <v>0</v>
      </c>
      <c r="P101" s="84">
        <f t="shared" si="979"/>
        <v>0</v>
      </c>
      <c r="Q101" s="1026">
        <v>0</v>
      </c>
      <c r="R101" s="1026">
        <v>0</v>
      </c>
      <c r="S101" s="84">
        <f t="shared" si="980"/>
        <v>0</v>
      </c>
      <c r="T101" s="1064">
        <v>0</v>
      </c>
      <c r="U101" s="1064">
        <v>0</v>
      </c>
      <c r="V101" s="1065">
        <f t="shared" si="996"/>
        <v>0</v>
      </c>
      <c r="W101" s="1064">
        <v>0</v>
      </c>
      <c r="X101" s="1064">
        <v>0</v>
      </c>
      <c r="Y101" s="1065">
        <f t="shared" si="981"/>
        <v>0</v>
      </c>
      <c r="Z101" s="1064">
        <v>0</v>
      </c>
      <c r="AA101" s="1064">
        <v>0</v>
      </c>
      <c r="AB101" s="1065">
        <f t="shared" si="982"/>
        <v>0</v>
      </c>
      <c r="AC101" s="1024">
        <f t="shared" si="983"/>
        <v>0</v>
      </c>
      <c r="AD101" s="1024">
        <f t="shared" si="983"/>
        <v>0</v>
      </c>
      <c r="AE101" s="1066">
        <f t="shared" si="984"/>
        <v>0</v>
      </c>
      <c r="AF101" s="864" t="e">
        <f t="shared" si="944"/>
        <v>#DIV/0!</v>
      </c>
      <c r="AG101" s="864" t="e">
        <f t="shared" si="944"/>
        <v>#DIV/0!</v>
      </c>
      <c r="AH101" s="864" t="e">
        <f t="shared" si="944"/>
        <v>#DIV/0!</v>
      </c>
      <c r="AI101" s="864" t="e">
        <f t="shared" si="945"/>
        <v>#DIV/0!</v>
      </c>
      <c r="AJ101" s="864" t="e">
        <f t="shared" si="945"/>
        <v>#DIV/0!</v>
      </c>
      <c r="AK101" s="864" t="e">
        <f t="shared" si="945"/>
        <v>#DIV/0!</v>
      </c>
      <c r="AL101" s="864" t="e">
        <f t="shared" si="875"/>
        <v>#DIV/0!</v>
      </c>
      <c r="AM101" s="864" t="e">
        <f t="shared" si="875"/>
        <v>#DIV/0!</v>
      </c>
      <c r="AN101" s="864" t="e">
        <f t="shared" si="875"/>
        <v>#DIV/0!</v>
      </c>
      <c r="AO101" s="864" t="e">
        <f t="shared" si="876"/>
        <v>#DIV/0!</v>
      </c>
      <c r="AP101" s="864" t="e">
        <f t="shared" si="876"/>
        <v>#DIV/0!</v>
      </c>
      <c r="AQ101" s="950" t="e">
        <f t="shared" si="876"/>
        <v>#DIV/0!</v>
      </c>
      <c r="AR101" s="954"/>
      <c r="AS101" s="945"/>
      <c r="AT101" s="945"/>
      <c r="AU101" s="945"/>
      <c r="AV101" s="945"/>
      <c r="AW101" s="945"/>
      <c r="AX101" s="137">
        <v>7</v>
      </c>
      <c r="AY101" s="137">
        <v>1</v>
      </c>
      <c r="AZ101" s="77">
        <f t="shared" si="997"/>
        <v>8</v>
      </c>
      <c r="BA101" s="137">
        <v>0</v>
      </c>
      <c r="BB101" s="137">
        <v>0</v>
      </c>
      <c r="BC101" s="77">
        <f t="shared" si="985"/>
        <v>0</v>
      </c>
      <c r="BD101" s="137">
        <v>0</v>
      </c>
      <c r="BE101" s="137">
        <v>0</v>
      </c>
      <c r="BF101" s="77">
        <f t="shared" si="986"/>
        <v>0</v>
      </c>
      <c r="BG101" s="137">
        <v>3</v>
      </c>
      <c r="BH101" s="137">
        <v>0</v>
      </c>
      <c r="BI101" s="77">
        <f t="shared" si="998"/>
        <v>3</v>
      </c>
      <c r="BJ101" s="137">
        <v>0</v>
      </c>
      <c r="BK101" s="137">
        <v>0</v>
      </c>
      <c r="BL101" s="77">
        <f t="shared" si="987"/>
        <v>0</v>
      </c>
      <c r="BM101" s="137">
        <v>0</v>
      </c>
      <c r="BN101" s="137">
        <v>0</v>
      </c>
      <c r="BO101" s="77">
        <f t="shared" si="988"/>
        <v>0</v>
      </c>
      <c r="BP101" s="1064">
        <v>0</v>
      </c>
      <c r="BQ101" s="1064">
        <v>0</v>
      </c>
      <c r="BR101" s="1065">
        <f t="shared" si="989"/>
        <v>0</v>
      </c>
      <c r="BS101" s="1064">
        <v>0</v>
      </c>
      <c r="BT101" s="1064">
        <v>0</v>
      </c>
      <c r="BU101" s="1065">
        <f t="shared" si="990"/>
        <v>0</v>
      </c>
      <c r="BV101" s="1064">
        <v>0</v>
      </c>
      <c r="BW101" s="1064">
        <v>0</v>
      </c>
      <c r="BX101" s="1065">
        <f t="shared" si="991"/>
        <v>0</v>
      </c>
      <c r="BY101" s="1024">
        <f t="shared" si="992"/>
        <v>0</v>
      </c>
      <c r="BZ101" s="1024">
        <f t="shared" si="992"/>
        <v>0</v>
      </c>
      <c r="CA101" s="1066">
        <f t="shared" si="993"/>
        <v>0</v>
      </c>
      <c r="CB101" s="864" t="e">
        <f t="shared" si="955"/>
        <v>#DIV/0!</v>
      </c>
      <c r="CC101" s="864" t="e">
        <f t="shared" si="955"/>
        <v>#DIV/0!</v>
      </c>
      <c r="CD101" s="864" t="e">
        <f t="shared" si="955"/>
        <v>#DIV/0!</v>
      </c>
      <c r="CE101" s="864" t="e">
        <f t="shared" si="956"/>
        <v>#DIV/0!</v>
      </c>
      <c r="CF101" s="864" t="e">
        <f t="shared" si="956"/>
        <v>#DIV/0!</v>
      </c>
      <c r="CG101" s="864" t="e">
        <f t="shared" si="956"/>
        <v>#DIV/0!</v>
      </c>
      <c r="CH101" s="864" t="e">
        <f t="shared" si="880"/>
        <v>#DIV/0!</v>
      </c>
      <c r="CI101" s="864" t="e">
        <f t="shared" si="880"/>
        <v>#DIV/0!</v>
      </c>
      <c r="CJ101" s="864" t="e">
        <f t="shared" si="880"/>
        <v>#DIV/0!</v>
      </c>
      <c r="CK101" s="864" t="e">
        <f t="shared" si="881"/>
        <v>#DIV/0!</v>
      </c>
      <c r="CL101" s="864" t="e">
        <f t="shared" si="881"/>
        <v>#DIV/0!</v>
      </c>
      <c r="CM101" s="950" t="e">
        <f t="shared" si="881"/>
        <v>#DIV/0!</v>
      </c>
      <c r="CN101" s="954"/>
      <c r="CO101" s="945"/>
      <c r="CP101" s="945"/>
      <c r="CQ101" s="945"/>
      <c r="CR101" s="945"/>
      <c r="CS101" s="945"/>
    </row>
    <row r="102" spans="1:97" s="399" customFormat="1" ht="9.9499999999999993" hidden="1" customHeight="1" x14ac:dyDescent="0.2">
      <c r="A102" s="398" t="s">
        <v>190</v>
      </c>
      <c r="B102" s="1063">
        <v>17</v>
      </c>
      <c r="C102" s="1063">
        <v>0</v>
      </c>
      <c r="D102" s="84">
        <f t="shared" si="994"/>
        <v>17</v>
      </c>
      <c r="E102" s="1026">
        <v>0</v>
      </c>
      <c r="F102" s="1026">
        <v>0</v>
      </c>
      <c r="G102" s="84">
        <f t="shared" si="977"/>
        <v>0</v>
      </c>
      <c r="H102" s="1026">
        <v>0</v>
      </c>
      <c r="I102" s="1026">
        <v>0</v>
      </c>
      <c r="J102" s="84">
        <f t="shared" si="978"/>
        <v>0</v>
      </c>
      <c r="K102" s="1063">
        <v>8</v>
      </c>
      <c r="L102" s="1063">
        <v>0</v>
      </c>
      <c r="M102" s="84">
        <f t="shared" si="995"/>
        <v>8</v>
      </c>
      <c r="N102" s="1026">
        <v>0</v>
      </c>
      <c r="O102" s="1026">
        <v>0</v>
      </c>
      <c r="P102" s="84">
        <f t="shared" si="979"/>
        <v>0</v>
      </c>
      <c r="Q102" s="1026">
        <v>0</v>
      </c>
      <c r="R102" s="1026">
        <v>0</v>
      </c>
      <c r="S102" s="84">
        <f t="shared" si="980"/>
        <v>0</v>
      </c>
      <c r="T102" s="1064">
        <v>0</v>
      </c>
      <c r="U102" s="1064">
        <v>0</v>
      </c>
      <c r="V102" s="1065">
        <f t="shared" si="996"/>
        <v>0</v>
      </c>
      <c r="W102" s="1064">
        <v>0</v>
      </c>
      <c r="X102" s="1064">
        <v>0</v>
      </c>
      <c r="Y102" s="1065">
        <f t="shared" si="981"/>
        <v>0</v>
      </c>
      <c r="Z102" s="1064">
        <v>0</v>
      </c>
      <c r="AA102" s="1064">
        <v>0</v>
      </c>
      <c r="AB102" s="1065">
        <f t="shared" si="982"/>
        <v>0</v>
      </c>
      <c r="AC102" s="1024">
        <f t="shared" si="983"/>
        <v>0</v>
      </c>
      <c r="AD102" s="1024">
        <f t="shared" si="983"/>
        <v>0</v>
      </c>
      <c r="AE102" s="1066">
        <f t="shared" si="984"/>
        <v>0</v>
      </c>
      <c r="AF102" s="864" t="e">
        <f t="shared" si="944"/>
        <v>#DIV/0!</v>
      </c>
      <c r="AG102" s="864" t="e">
        <f t="shared" si="944"/>
        <v>#DIV/0!</v>
      </c>
      <c r="AH102" s="864" t="e">
        <f t="shared" si="944"/>
        <v>#DIV/0!</v>
      </c>
      <c r="AI102" s="864" t="e">
        <f t="shared" si="945"/>
        <v>#DIV/0!</v>
      </c>
      <c r="AJ102" s="864" t="e">
        <f t="shared" si="945"/>
        <v>#DIV/0!</v>
      </c>
      <c r="AK102" s="864" t="e">
        <f t="shared" si="945"/>
        <v>#DIV/0!</v>
      </c>
      <c r="AL102" s="864" t="e">
        <f t="shared" si="875"/>
        <v>#DIV/0!</v>
      </c>
      <c r="AM102" s="864" t="e">
        <f t="shared" si="875"/>
        <v>#DIV/0!</v>
      </c>
      <c r="AN102" s="864" t="e">
        <f t="shared" si="875"/>
        <v>#DIV/0!</v>
      </c>
      <c r="AO102" s="864" t="e">
        <f t="shared" si="876"/>
        <v>#DIV/0!</v>
      </c>
      <c r="AP102" s="864" t="e">
        <f t="shared" si="876"/>
        <v>#DIV/0!</v>
      </c>
      <c r="AQ102" s="950" t="e">
        <f t="shared" si="876"/>
        <v>#DIV/0!</v>
      </c>
      <c r="AR102" s="954"/>
      <c r="AS102" s="945"/>
      <c r="AT102" s="945"/>
      <c r="AU102" s="945"/>
      <c r="AV102" s="945"/>
      <c r="AW102" s="945"/>
      <c r="AX102" s="137">
        <v>3</v>
      </c>
      <c r="AY102" s="137">
        <v>0</v>
      </c>
      <c r="AZ102" s="77">
        <f t="shared" si="997"/>
        <v>3</v>
      </c>
      <c r="BA102" s="137">
        <v>0</v>
      </c>
      <c r="BB102" s="137">
        <v>0</v>
      </c>
      <c r="BC102" s="77">
        <f t="shared" si="985"/>
        <v>0</v>
      </c>
      <c r="BD102" s="137">
        <v>0</v>
      </c>
      <c r="BE102" s="137">
        <v>0</v>
      </c>
      <c r="BF102" s="77">
        <f t="shared" si="986"/>
        <v>0</v>
      </c>
      <c r="BG102" s="137">
        <v>17</v>
      </c>
      <c r="BH102" s="137">
        <v>1</v>
      </c>
      <c r="BI102" s="77">
        <f t="shared" si="998"/>
        <v>18</v>
      </c>
      <c r="BJ102" s="137">
        <v>0</v>
      </c>
      <c r="BK102" s="137">
        <v>0</v>
      </c>
      <c r="BL102" s="77">
        <f t="shared" si="987"/>
        <v>0</v>
      </c>
      <c r="BM102" s="137">
        <v>0</v>
      </c>
      <c r="BN102" s="137">
        <v>0</v>
      </c>
      <c r="BO102" s="77">
        <f t="shared" si="988"/>
        <v>0</v>
      </c>
      <c r="BP102" s="1064">
        <v>0</v>
      </c>
      <c r="BQ102" s="1064">
        <v>0</v>
      </c>
      <c r="BR102" s="1065">
        <f t="shared" si="989"/>
        <v>0</v>
      </c>
      <c r="BS102" s="1064">
        <v>0</v>
      </c>
      <c r="BT102" s="1064">
        <v>0</v>
      </c>
      <c r="BU102" s="1065">
        <f t="shared" si="990"/>
        <v>0</v>
      </c>
      <c r="BV102" s="1064">
        <v>0</v>
      </c>
      <c r="BW102" s="1064">
        <v>0</v>
      </c>
      <c r="BX102" s="1065">
        <f t="shared" si="991"/>
        <v>0</v>
      </c>
      <c r="BY102" s="1024">
        <f t="shared" si="992"/>
        <v>0</v>
      </c>
      <c r="BZ102" s="1024">
        <f t="shared" si="992"/>
        <v>0</v>
      </c>
      <c r="CA102" s="1066">
        <f t="shared" si="993"/>
        <v>0</v>
      </c>
      <c r="CB102" s="864" t="e">
        <f t="shared" si="955"/>
        <v>#DIV/0!</v>
      </c>
      <c r="CC102" s="864" t="e">
        <f t="shared" si="955"/>
        <v>#DIV/0!</v>
      </c>
      <c r="CD102" s="864" t="e">
        <f t="shared" si="955"/>
        <v>#DIV/0!</v>
      </c>
      <c r="CE102" s="864" t="e">
        <f t="shared" si="956"/>
        <v>#DIV/0!</v>
      </c>
      <c r="CF102" s="864" t="e">
        <f t="shared" si="956"/>
        <v>#DIV/0!</v>
      </c>
      <c r="CG102" s="864" t="e">
        <f t="shared" si="956"/>
        <v>#DIV/0!</v>
      </c>
      <c r="CH102" s="864" t="e">
        <f t="shared" si="880"/>
        <v>#DIV/0!</v>
      </c>
      <c r="CI102" s="864" t="e">
        <f t="shared" si="880"/>
        <v>#DIV/0!</v>
      </c>
      <c r="CJ102" s="864" t="e">
        <f t="shared" si="880"/>
        <v>#DIV/0!</v>
      </c>
      <c r="CK102" s="864" t="e">
        <f t="shared" si="881"/>
        <v>#DIV/0!</v>
      </c>
      <c r="CL102" s="864" t="e">
        <f t="shared" si="881"/>
        <v>#DIV/0!</v>
      </c>
      <c r="CM102" s="950" t="e">
        <f t="shared" si="881"/>
        <v>#DIV/0!</v>
      </c>
      <c r="CN102" s="954"/>
      <c r="CO102" s="945"/>
      <c r="CP102" s="945"/>
      <c r="CQ102" s="945"/>
      <c r="CR102" s="945"/>
      <c r="CS102" s="945"/>
    </row>
    <row r="103" spans="1:97" s="399" customFormat="1" ht="9.9499999999999993" hidden="1" customHeight="1" x14ac:dyDescent="0.2">
      <c r="A103" s="398" t="s">
        <v>124</v>
      </c>
      <c r="B103" s="1063">
        <v>7</v>
      </c>
      <c r="C103" s="1063">
        <v>1</v>
      </c>
      <c r="D103" s="84">
        <f t="shared" si="994"/>
        <v>8</v>
      </c>
      <c r="E103" s="1026">
        <v>0</v>
      </c>
      <c r="F103" s="1026">
        <v>0</v>
      </c>
      <c r="G103" s="84">
        <f t="shared" si="977"/>
        <v>0</v>
      </c>
      <c r="H103" s="1026">
        <v>0</v>
      </c>
      <c r="I103" s="1026">
        <v>0</v>
      </c>
      <c r="J103" s="84">
        <f t="shared" si="978"/>
        <v>0</v>
      </c>
      <c r="K103" s="1063">
        <v>3</v>
      </c>
      <c r="L103" s="1063">
        <v>0</v>
      </c>
      <c r="M103" s="84">
        <f t="shared" si="995"/>
        <v>3</v>
      </c>
      <c r="N103" s="1026">
        <v>0</v>
      </c>
      <c r="O103" s="1026">
        <v>0</v>
      </c>
      <c r="P103" s="84">
        <f t="shared" si="979"/>
        <v>0</v>
      </c>
      <c r="Q103" s="1026">
        <v>0</v>
      </c>
      <c r="R103" s="1026">
        <v>0</v>
      </c>
      <c r="S103" s="84">
        <f t="shared" si="980"/>
        <v>0</v>
      </c>
      <c r="T103" s="1064">
        <v>0</v>
      </c>
      <c r="U103" s="1064">
        <v>0</v>
      </c>
      <c r="V103" s="1065">
        <f t="shared" si="996"/>
        <v>0</v>
      </c>
      <c r="W103" s="1064">
        <v>0</v>
      </c>
      <c r="X103" s="1064">
        <v>0</v>
      </c>
      <c r="Y103" s="1065">
        <f t="shared" si="981"/>
        <v>0</v>
      </c>
      <c r="Z103" s="1064">
        <v>0</v>
      </c>
      <c r="AA103" s="1064">
        <v>0</v>
      </c>
      <c r="AB103" s="1065">
        <f t="shared" si="982"/>
        <v>0</v>
      </c>
      <c r="AC103" s="1024">
        <f t="shared" si="983"/>
        <v>0</v>
      </c>
      <c r="AD103" s="1024">
        <f t="shared" si="983"/>
        <v>0</v>
      </c>
      <c r="AE103" s="1066">
        <f t="shared" si="984"/>
        <v>0</v>
      </c>
      <c r="AF103" s="864" t="e">
        <f t="shared" si="944"/>
        <v>#DIV/0!</v>
      </c>
      <c r="AG103" s="864" t="e">
        <f t="shared" si="944"/>
        <v>#DIV/0!</v>
      </c>
      <c r="AH103" s="864" t="e">
        <f t="shared" si="944"/>
        <v>#DIV/0!</v>
      </c>
      <c r="AI103" s="864" t="e">
        <f t="shared" si="945"/>
        <v>#DIV/0!</v>
      </c>
      <c r="AJ103" s="864" t="e">
        <f t="shared" si="945"/>
        <v>#DIV/0!</v>
      </c>
      <c r="AK103" s="864" t="e">
        <f t="shared" si="945"/>
        <v>#DIV/0!</v>
      </c>
      <c r="AL103" s="864" t="e">
        <f t="shared" si="875"/>
        <v>#DIV/0!</v>
      </c>
      <c r="AM103" s="864" t="e">
        <f t="shared" si="875"/>
        <v>#DIV/0!</v>
      </c>
      <c r="AN103" s="864" t="e">
        <f t="shared" si="875"/>
        <v>#DIV/0!</v>
      </c>
      <c r="AO103" s="864" t="e">
        <f t="shared" si="876"/>
        <v>#DIV/0!</v>
      </c>
      <c r="AP103" s="864" t="e">
        <f t="shared" si="876"/>
        <v>#DIV/0!</v>
      </c>
      <c r="AQ103" s="950" t="e">
        <f t="shared" si="876"/>
        <v>#DIV/0!</v>
      </c>
      <c r="AR103" s="954"/>
      <c r="AS103" s="945"/>
      <c r="AT103" s="945"/>
      <c r="AU103" s="945"/>
      <c r="AV103" s="945"/>
      <c r="AW103" s="945"/>
      <c r="AX103" s="137">
        <v>4</v>
      </c>
      <c r="AY103" s="137">
        <v>1</v>
      </c>
      <c r="AZ103" s="77">
        <f t="shared" si="997"/>
        <v>5</v>
      </c>
      <c r="BA103" s="137">
        <v>0</v>
      </c>
      <c r="BB103" s="137">
        <v>0</v>
      </c>
      <c r="BC103" s="77">
        <f t="shared" si="985"/>
        <v>0</v>
      </c>
      <c r="BD103" s="137">
        <v>0</v>
      </c>
      <c r="BE103" s="137">
        <v>0</v>
      </c>
      <c r="BF103" s="77">
        <f t="shared" si="986"/>
        <v>0</v>
      </c>
      <c r="BG103" s="137">
        <v>10</v>
      </c>
      <c r="BH103" s="137">
        <v>0</v>
      </c>
      <c r="BI103" s="77">
        <f t="shared" si="998"/>
        <v>10</v>
      </c>
      <c r="BJ103" s="137">
        <v>0</v>
      </c>
      <c r="BK103" s="137">
        <v>0</v>
      </c>
      <c r="BL103" s="77">
        <f t="shared" si="987"/>
        <v>0</v>
      </c>
      <c r="BM103" s="137">
        <v>0</v>
      </c>
      <c r="BN103" s="137">
        <v>0</v>
      </c>
      <c r="BO103" s="77">
        <f t="shared" si="988"/>
        <v>0</v>
      </c>
      <c r="BP103" s="1064">
        <v>0</v>
      </c>
      <c r="BQ103" s="1064">
        <v>0</v>
      </c>
      <c r="BR103" s="1065">
        <f t="shared" si="989"/>
        <v>0</v>
      </c>
      <c r="BS103" s="1064">
        <v>0</v>
      </c>
      <c r="BT103" s="1064">
        <v>0</v>
      </c>
      <c r="BU103" s="1065">
        <f t="shared" si="990"/>
        <v>0</v>
      </c>
      <c r="BV103" s="1064">
        <v>0</v>
      </c>
      <c r="BW103" s="1064">
        <v>0</v>
      </c>
      <c r="BX103" s="1065">
        <f t="shared" si="991"/>
        <v>0</v>
      </c>
      <c r="BY103" s="1024">
        <f t="shared" si="992"/>
        <v>0</v>
      </c>
      <c r="BZ103" s="1024">
        <f t="shared" si="992"/>
        <v>0</v>
      </c>
      <c r="CA103" s="1066">
        <f t="shared" si="993"/>
        <v>0</v>
      </c>
      <c r="CB103" s="864" t="e">
        <f t="shared" si="955"/>
        <v>#DIV/0!</v>
      </c>
      <c r="CC103" s="864" t="e">
        <f t="shared" si="955"/>
        <v>#DIV/0!</v>
      </c>
      <c r="CD103" s="864" t="e">
        <f t="shared" si="955"/>
        <v>#DIV/0!</v>
      </c>
      <c r="CE103" s="864" t="e">
        <f t="shared" si="956"/>
        <v>#DIV/0!</v>
      </c>
      <c r="CF103" s="864" t="e">
        <f t="shared" si="956"/>
        <v>#DIV/0!</v>
      </c>
      <c r="CG103" s="864" t="e">
        <f t="shared" si="956"/>
        <v>#DIV/0!</v>
      </c>
      <c r="CH103" s="864" t="e">
        <f t="shared" si="880"/>
        <v>#DIV/0!</v>
      </c>
      <c r="CI103" s="864" t="e">
        <f t="shared" si="880"/>
        <v>#DIV/0!</v>
      </c>
      <c r="CJ103" s="864" t="e">
        <f t="shared" si="880"/>
        <v>#DIV/0!</v>
      </c>
      <c r="CK103" s="864" t="e">
        <f t="shared" si="881"/>
        <v>#DIV/0!</v>
      </c>
      <c r="CL103" s="864" t="e">
        <f t="shared" si="881"/>
        <v>#DIV/0!</v>
      </c>
      <c r="CM103" s="950" t="e">
        <f t="shared" si="881"/>
        <v>#DIV/0!</v>
      </c>
      <c r="CN103" s="954"/>
      <c r="CO103" s="945"/>
      <c r="CP103" s="945"/>
      <c r="CQ103" s="945"/>
      <c r="CR103" s="945"/>
      <c r="CS103" s="945"/>
    </row>
    <row r="104" spans="1:97" s="399" customFormat="1" ht="9.9499999999999993" hidden="1" customHeight="1" x14ac:dyDescent="0.2">
      <c r="A104" s="398" t="s">
        <v>191</v>
      </c>
      <c r="B104" s="1063">
        <v>2</v>
      </c>
      <c r="C104" s="1063">
        <v>0</v>
      </c>
      <c r="D104" s="84">
        <f t="shared" si="994"/>
        <v>2</v>
      </c>
      <c r="E104" s="1026">
        <v>0</v>
      </c>
      <c r="F104" s="1026">
        <v>0</v>
      </c>
      <c r="G104" s="84">
        <f t="shared" si="977"/>
        <v>0</v>
      </c>
      <c r="H104" s="1026">
        <v>0</v>
      </c>
      <c r="I104" s="1026">
        <v>0</v>
      </c>
      <c r="J104" s="84">
        <f t="shared" si="978"/>
        <v>0</v>
      </c>
      <c r="K104" s="1063">
        <v>0</v>
      </c>
      <c r="L104" s="1063">
        <v>0</v>
      </c>
      <c r="M104" s="84">
        <f t="shared" si="995"/>
        <v>0</v>
      </c>
      <c r="N104" s="1026">
        <v>0</v>
      </c>
      <c r="O104" s="1026">
        <v>0</v>
      </c>
      <c r="P104" s="84">
        <f t="shared" si="979"/>
        <v>0</v>
      </c>
      <c r="Q104" s="1026">
        <v>0</v>
      </c>
      <c r="R104" s="1026">
        <v>0</v>
      </c>
      <c r="S104" s="84">
        <f t="shared" si="980"/>
        <v>0</v>
      </c>
      <c r="T104" s="1064">
        <v>0</v>
      </c>
      <c r="U104" s="1064">
        <v>0</v>
      </c>
      <c r="V104" s="1065">
        <f t="shared" si="996"/>
        <v>0</v>
      </c>
      <c r="W104" s="1064">
        <v>0</v>
      </c>
      <c r="X104" s="1064">
        <v>0</v>
      </c>
      <c r="Y104" s="1065">
        <f t="shared" si="981"/>
        <v>0</v>
      </c>
      <c r="Z104" s="1064">
        <v>0</v>
      </c>
      <c r="AA104" s="1064">
        <v>0</v>
      </c>
      <c r="AB104" s="1065">
        <f t="shared" si="982"/>
        <v>0</v>
      </c>
      <c r="AC104" s="1024">
        <f t="shared" si="983"/>
        <v>0</v>
      </c>
      <c r="AD104" s="1024">
        <f t="shared" si="983"/>
        <v>0</v>
      </c>
      <c r="AE104" s="1066">
        <f t="shared" si="984"/>
        <v>0</v>
      </c>
      <c r="AF104" s="864" t="e">
        <f t="shared" si="944"/>
        <v>#DIV/0!</v>
      </c>
      <c r="AG104" s="864" t="e">
        <f t="shared" si="944"/>
        <v>#DIV/0!</v>
      </c>
      <c r="AH104" s="864" t="e">
        <f t="shared" si="944"/>
        <v>#DIV/0!</v>
      </c>
      <c r="AI104" s="864" t="e">
        <f t="shared" si="945"/>
        <v>#DIV/0!</v>
      </c>
      <c r="AJ104" s="864" t="e">
        <f t="shared" si="945"/>
        <v>#DIV/0!</v>
      </c>
      <c r="AK104" s="864" t="e">
        <f t="shared" si="945"/>
        <v>#DIV/0!</v>
      </c>
      <c r="AL104" s="864" t="e">
        <f t="shared" si="875"/>
        <v>#DIV/0!</v>
      </c>
      <c r="AM104" s="864" t="e">
        <f t="shared" si="875"/>
        <v>#DIV/0!</v>
      </c>
      <c r="AN104" s="864" t="e">
        <f t="shared" si="875"/>
        <v>#DIV/0!</v>
      </c>
      <c r="AO104" s="864" t="e">
        <f t="shared" si="876"/>
        <v>#DIV/0!</v>
      </c>
      <c r="AP104" s="864" t="e">
        <f t="shared" si="876"/>
        <v>#DIV/0!</v>
      </c>
      <c r="AQ104" s="950" t="e">
        <f t="shared" si="876"/>
        <v>#DIV/0!</v>
      </c>
      <c r="AR104" s="954"/>
      <c r="AS104" s="945"/>
      <c r="AT104" s="945"/>
      <c r="AU104" s="945"/>
      <c r="AV104" s="945"/>
      <c r="AW104" s="945"/>
      <c r="AX104" s="137">
        <v>1</v>
      </c>
      <c r="AY104" s="137">
        <v>0</v>
      </c>
      <c r="AZ104" s="77">
        <f t="shared" si="997"/>
        <v>1</v>
      </c>
      <c r="BA104" s="137">
        <v>0</v>
      </c>
      <c r="BB104" s="137">
        <v>0</v>
      </c>
      <c r="BC104" s="77">
        <f t="shared" si="985"/>
        <v>0</v>
      </c>
      <c r="BD104" s="137">
        <v>0</v>
      </c>
      <c r="BE104" s="137">
        <v>0</v>
      </c>
      <c r="BF104" s="77">
        <f t="shared" si="986"/>
        <v>0</v>
      </c>
      <c r="BG104" s="137">
        <v>5</v>
      </c>
      <c r="BH104" s="137">
        <v>0</v>
      </c>
      <c r="BI104" s="77">
        <f t="shared" si="998"/>
        <v>5</v>
      </c>
      <c r="BJ104" s="137">
        <v>0</v>
      </c>
      <c r="BK104" s="137">
        <v>0</v>
      </c>
      <c r="BL104" s="77">
        <f t="shared" si="987"/>
        <v>0</v>
      </c>
      <c r="BM104" s="137">
        <v>0</v>
      </c>
      <c r="BN104" s="137">
        <v>0</v>
      </c>
      <c r="BO104" s="77">
        <f t="shared" si="988"/>
        <v>0</v>
      </c>
      <c r="BP104" s="1064">
        <v>0</v>
      </c>
      <c r="BQ104" s="1064">
        <v>0</v>
      </c>
      <c r="BR104" s="1065">
        <f t="shared" si="989"/>
        <v>0</v>
      </c>
      <c r="BS104" s="1064">
        <v>0</v>
      </c>
      <c r="BT104" s="1064">
        <v>0</v>
      </c>
      <c r="BU104" s="1065">
        <f t="shared" si="990"/>
        <v>0</v>
      </c>
      <c r="BV104" s="1064">
        <v>0</v>
      </c>
      <c r="BW104" s="1064">
        <v>0</v>
      </c>
      <c r="BX104" s="1065">
        <f t="shared" si="991"/>
        <v>0</v>
      </c>
      <c r="BY104" s="1024">
        <f t="shared" si="992"/>
        <v>0</v>
      </c>
      <c r="BZ104" s="1024">
        <f t="shared" si="992"/>
        <v>0</v>
      </c>
      <c r="CA104" s="1066">
        <f t="shared" si="993"/>
        <v>0</v>
      </c>
      <c r="CB104" s="864" t="e">
        <f t="shared" si="955"/>
        <v>#DIV/0!</v>
      </c>
      <c r="CC104" s="864" t="e">
        <f t="shared" si="955"/>
        <v>#DIV/0!</v>
      </c>
      <c r="CD104" s="864" t="e">
        <f t="shared" si="955"/>
        <v>#DIV/0!</v>
      </c>
      <c r="CE104" s="864" t="e">
        <f t="shared" si="956"/>
        <v>#DIV/0!</v>
      </c>
      <c r="CF104" s="864" t="e">
        <f t="shared" si="956"/>
        <v>#DIV/0!</v>
      </c>
      <c r="CG104" s="864" t="e">
        <f t="shared" si="956"/>
        <v>#DIV/0!</v>
      </c>
      <c r="CH104" s="864" t="e">
        <f t="shared" si="880"/>
        <v>#DIV/0!</v>
      </c>
      <c r="CI104" s="864" t="e">
        <f t="shared" si="880"/>
        <v>#DIV/0!</v>
      </c>
      <c r="CJ104" s="864" t="e">
        <f t="shared" si="880"/>
        <v>#DIV/0!</v>
      </c>
      <c r="CK104" s="864" t="e">
        <f t="shared" si="881"/>
        <v>#DIV/0!</v>
      </c>
      <c r="CL104" s="864" t="e">
        <f t="shared" si="881"/>
        <v>#DIV/0!</v>
      </c>
      <c r="CM104" s="950" t="e">
        <f t="shared" si="881"/>
        <v>#DIV/0!</v>
      </c>
      <c r="CN104" s="954"/>
      <c r="CO104" s="945"/>
      <c r="CP104" s="945"/>
      <c r="CQ104" s="945"/>
      <c r="CR104" s="945"/>
      <c r="CS104" s="945"/>
    </row>
    <row r="105" spans="1:97" s="393" customFormat="1" ht="9.9499999999999993" hidden="1" customHeight="1" x14ac:dyDescent="0.25">
      <c r="A105" s="397" t="s">
        <v>54</v>
      </c>
      <c r="B105" s="1060">
        <f>SUM(B106:B113)</f>
        <v>79</v>
      </c>
      <c r="C105" s="1060">
        <f t="shared" ref="C105:J105" si="999">SUM(C106:C113)</f>
        <v>0</v>
      </c>
      <c r="D105" s="1011">
        <f t="shared" si="999"/>
        <v>79</v>
      </c>
      <c r="E105" s="1060">
        <f t="shared" si="999"/>
        <v>0</v>
      </c>
      <c r="F105" s="1060">
        <f t="shared" si="999"/>
        <v>0</v>
      </c>
      <c r="G105" s="1060">
        <f t="shared" si="999"/>
        <v>0</v>
      </c>
      <c r="H105" s="1060">
        <f t="shared" si="999"/>
        <v>0</v>
      </c>
      <c r="I105" s="1060">
        <f t="shared" si="999"/>
        <v>0</v>
      </c>
      <c r="J105" s="1060">
        <f t="shared" si="999"/>
        <v>0</v>
      </c>
      <c r="K105" s="1060">
        <f>SUM(K106:K113)</f>
        <v>12</v>
      </c>
      <c r="L105" s="1060">
        <f t="shared" ref="L105:S105" si="1000">SUM(L106:L113)</f>
        <v>0</v>
      </c>
      <c r="M105" s="1011">
        <f t="shared" si="1000"/>
        <v>12</v>
      </c>
      <c r="N105" s="1060">
        <f t="shared" si="1000"/>
        <v>0</v>
      </c>
      <c r="O105" s="1060">
        <f t="shared" si="1000"/>
        <v>0</v>
      </c>
      <c r="P105" s="1060">
        <f t="shared" si="1000"/>
        <v>0</v>
      </c>
      <c r="Q105" s="1060">
        <f t="shared" si="1000"/>
        <v>0</v>
      </c>
      <c r="R105" s="1060">
        <f t="shared" si="1000"/>
        <v>0</v>
      </c>
      <c r="S105" s="1060">
        <f t="shared" si="1000"/>
        <v>0</v>
      </c>
      <c r="T105" s="1061">
        <f>SUM(T106:T113)</f>
        <v>0</v>
      </c>
      <c r="U105" s="1061">
        <f t="shared" ref="U105:AE105" si="1001">SUM(U106:U113)</f>
        <v>0</v>
      </c>
      <c r="V105" s="1061">
        <f t="shared" si="1001"/>
        <v>0</v>
      </c>
      <c r="W105" s="1061">
        <f t="shared" si="1001"/>
        <v>0</v>
      </c>
      <c r="X105" s="1061">
        <f t="shared" si="1001"/>
        <v>0</v>
      </c>
      <c r="Y105" s="1061">
        <f t="shared" si="1001"/>
        <v>0</v>
      </c>
      <c r="Z105" s="1061">
        <f t="shared" si="1001"/>
        <v>0</v>
      </c>
      <c r="AA105" s="1061">
        <f t="shared" si="1001"/>
        <v>0</v>
      </c>
      <c r="AB105" s="1061">
        <f t="shared" si="1001"/>
        <v>0</v>
      </c>
      <c r="AC105" s="1062">
        <f t="shared" si="1001"/>
        <v>0</v>
      </c>
      <c r="AD105" s="1062">
        <f t="shared" si="1001"/>
        <v>0</v>
      </c>
      <c r="AE105" s="1062">
        <f t="shared" si="1001"/>
        <v>0</v>
      </c>
      <c r="AF105" s="863" t="e">
        <f>H105/AC105</f>
        <v>#DIV/0!</v>
      </c>
      <c r="AG105" s="863" t="e">
        <f>I105/AD105</f>
        <v>#DIV/0!</v>
      </c>
      <c r="AH105" s="863" t="e">
        <f>J105/AE105</f>
        <v>#DIV/0!</v>
      </c>
      <c r="AI105" s="863" t="e">
        <f>H105/E105</f>
        <v>#DIV/0!</v>
      </c>
      <c r="AJ105" s="863" t="e">
        <f>I105/F105</f>
        <v>#DIV/0!</v>
      </c>
      <c r="AK105" s="863" t="e">
        <f>J105/G105</f>
        <v>#DIV/0!</v>
      </c>
      <c r="AL105" s="863" t="e">
        <f t="shared" si="875"/>
        <v>#DIV/0!</v>
      </c>
      <c r="AM105" s="863" t="e">
        <f t="shared" si="875"/>
        <v>#DIV/0!</v>
      </c>
      <c r="AN105" s="863" t="e">
        <f t="shared" si="875"/>
        <v>#DIV/0!</v>
      </c>
      <c r="AO105" s="863" t="e">
        <f t="shared" si="876"/>
        <v>#DIV/0!</v>
      </c>
      <c r="AP105" s="863" t="e">
        <f t="shared" si="876"/>
        <v>#DIV/0!</v>
      </c>
      <c r="AQ105" s="949" t="e">
        <f t="shared" si="876"/>
        <v>#DIV/0!</v>
      </c>
      <c r="AR105" s="955"/>
      <c r="AS105" s="946"/>
      <c r="AT105" s="946"/>
      <c r="AU105" s="946"/>
      <c r="AV105" s="946"/>
      <c r="AW105" s="946"/>
      <c r="AX105" s="1062">
        <f>SUM(AX106:AX113)</f>
        <v>91</v>
      </c>
      <c r="AY105" s="1062">
        <f t="shared" ref="AY105:BF105" si="1002">SUM(AY106:AY113)</f>
        <v>5</v>
      </c>
      <c r="AZ105" s="1013">
        <f t="shared" si="1002"/>
        <v>96</v>
      </c>
      <c r="BA105" s="1062">
        <f t="shared" si="1002"/>
        <v>0</v>
      </c>
      <c r="BB105" s="1062">
        <f t="shared" si="1002"/>
        <v>0</v>
      </c>
      <c r="BC105" s="1062">
        <f t="shared" si="1002"/>
        <v>0</v>
      </c>
      <c r="BD105" s="1062">
        <f t="shared" si="1002"/>
        <v>0</v>
      </c>
      <c r="BE105" s="1062">
        <f t="shared" si="1002"/>
        <v>0</v>
      </c>
      <c r="BF105" s="1062">
        <f t="shared" si="1002"/>
        <v>0</v>
      </c>
      <c r="BG105" s="1062">
        <f>SUM(BG106:BG113)</f>
        <v>5</v>
      </c>
      <c r="BH105" s="1062">
        <f t="shared" ref="BH105:BO105" si="1003">SUM(BH106:BH113)</f>
        <v>0</v>
      </c>
      <c r="BI105" s="1062">
        <f t="shared" si="1003"/>
        <v>5</v>
      </c>
      <c r="BJ105" s="1062">
        <f t="shared" si="1003"/>
        <v>0</v>
      </c>
      <c r="BK105" s="1062">
        <f t="shared" si="1003"/>
        <v>0</v>
      </c>
      <c r="BL105" s="1062">
        <f t="shared" si="1003"/>
        <v>0</v>
      </c>
      <c r="BM105" s="1062">
        <f t="shared" si="1003"/>
        <v>0</v>
      </c>
      <c r="BN105" s="1062">
        <f t="shared" si="1003"/>
        <v>0</v>
      </c>
      <c r="BO105" s="1062">
        <f t="shared" si="1003"/>
        <v>0</v>
      </c>
      <c r="BP105" s="1061">
        <f>SUM(BP106:BP113)</f>
        <v>0</v>
      </c>
      <c r="BQ105" s="1061">
        <f t="shared" ref="BQ105:CA105" si="1004">SUM(BQ106:BQ113)</f>
        <v>0</v>
      </c>
      <c r="BR105" s="1061">
        <f t="shared" si="1004"/>
        <v>0</v>
      </c>
      <c r="BS105" s="1061">
        <f t="shared" si="1004"/>
        <v>0</v>
      </c>
      <c r="BT105" s="1061">
        <f t="shared" si="1004"/>
        <v>0</v>
      </c>
      <c r="BU105" s="1061">
        <f t="shared" si="1004"/>
        <v>0</v>
      </c>
      <c r="BV105" s="1061">
        <f t="shared" si="1004"/>
        <v>0</v>
      </c>
      <c r="BW105" s="1061">
        <f t="shared" si="1004"/>
        <v>0</v>
      </c>
      <c r="BX105" s="1061">
        <f t="shared" si="1004"/>
        <v>0</v>
      </c>
      <c r="BY105" s="1062">
        <f t="shared" si="1004"/>
        <v>0</v>
      </c>
      <c r="BZ105" s="1062">
        <f t="shared" si="1004"/>
        <v>0</v>
      </c>
      <c r="CA105" s="1062">
        <f t="shared" si="1004"/>
        <v>0</v>
      </c>
      <c r="CB105" s="863" t="e">
        <f>BD105/BY105</f>
        <v>#DIV/0!</v>
      </c>
      <c r="CC105" s="863" t="e">
        <f>BE105/BZ105</f>
        <v>#DIV/0!</v>
      </c>
      <c r="CD105" s="863" t="e">
        <f>BF105/CA105</f>
        <v>#DIV/0!</v>
      </c>
      <c r="CE105" s="863" t="e">
        <f>BD105/BA105</f>
        <v>#DIV/0!</v>
      </c>
      <c r="CF105" s="863" t="e">
        <f>BE105/BB105</f>
        <v>#DIV/0!</v>
      </c>
      <c r="CG105" s="863" t="e">
        <f>BF105/BC105</f>
        <v>#DIV/0!</v>
      </c>
      <c r="CH105" s="863" t="e">
        <f t="shared" si="880"/>
        <v>#DIV/0!</v>
      </c>
      <c r="CI105" s="863" t="e">
        <f t="shared" si="880"/>
        <v>#DIV/0!</v>
      </c>
      <c r="CJ105" s="863" t="e">
        <f t="shared" si="880"/>
        <v>#DIV/0!</v>
      </c>
      <c r="CK105" s="863" t="e">
        <f t="shared" si="881"/>
        <v>#DIV/0!</v>
      </c>
      <c r="CL105" s="863" t="e">
        <f t="shared" si="881"/>
        <v>#DIV/0!</v>
      </c>
      <c r="CM105" s="949" t="e">
        <f t="shared" si="881"/>
        <v>#DIV/0!</v>
      </c>
      <c r="CN105" s="955"/>
      <c r="CO105" s="946"/>
      <c r="CP105" s="946"/>
      <c r="CQ105" s="946"/>
      <c r="CR105" s="946"/>
      <c r="CS105" s="946"/>
    </row>
    <row r="106" spans="1:97" s="7" customFormat="1" ht="9.9499999999999993" hidden="1" customHeight="1" x14ac:dyDescent="0.2">
      <c r="A106" s="1075" t="s">
        <v>330</v>
      </c>
      <c r="B106" s="1083">
        <v>0</v>
      </c>
      <c r="C106" s="1083">
        <v>0</v>
      </c>
      <c r="D106" s="214">
        <f t="shared" si="994"/>
        <v>0</v>
      </c>
      <c r="E106" s="1083">
        <v>0</v>
      </c>
      <c r="F106" s="1083">
        <v>0</v>
      </c>
      <c r="G106" s="214">
        <f t="shared" ref="G106:G113" si="1005">SUM(E106:F106)</f>
        <v>0</v>
      </c>
      <c r="H106" s="1083">
        <v>0</v>
      </c>
      <c r="I106" s="1083">
        <v>0</v>
      </c>
      <c r="J106" s="214">
        <f t="shared" ref="J106:J113" si="1006">SUM(H106:I106)</f>
        <v>0</v>
      </c>
      <c r="K106" s="1083">
        <v>0</v>
      </c>
      <c r="L106" s="1083">
        <v>0</v>
      </c>
      <c r="M106" s="214">
        <f t="shared" ref="M106:M113" si="1007">SUM(K106:L106)</f>
        <v>0</v>
      </c>
      <c r="N106" s="1083">
        <v>0</v>
      </c>
      <c r="O106" s="1083">
        <v>0</v>
      </c>
      <c r="P106" s="214">
        <f t="shared" ref="P106:P113" si="1008">SUM(N106:O106)</f>
        <v>0</v>
      </c>
      <c r="Q106" s="1083">
        <v>0</v>
      </c>
      <c r="R106" s="1083">
        <v>0</v>
      </c>
      <c r="S106" s="214">
        <f t="shared" ref="S106:S113" si="1009">SUM(Q106:R106)</f>
        <v>0</v>
      </c>
      <c r="T106" s="1064">
        <v>0</v>
      </c>
      <c r="U106" s="1064">
        <v>0</v>
      </c>
      <c r="V106" s="1065">
        <f t="shared" ref="V106:V113" si="1010">SUM(T106:U106)</f>
        <v>0</v>
      </c>
      <c r="W106" s="1064">
        <v>0</v>
      </c>
      <c r="X106" s="1064">
        <v>0</v>
      </c>
      <c r="Y106" s="1065">
        <f t="shared" ref="Y106:Y113" si="1011">SUM(W106:X106)</f>
        <v>0</v>
      </c>
      <c r="Z106" s="1064">
        <v>0</v>
      </c>
      <c r="AA106" s="1064">
        <v>0</v>
      </c>
      <c r="AB106" s="1065">
        <f t="shared" ref="AB106:AB113" si="1012">SUM(Z106:AA106)</f>
        <v>0</v>
      </c>
      <c r="AC106" s="1024">
        <f t="shared" ref="AC106:AD113" si="1013">SUM(H106,Q106,Z106)</f>
        <v>0</v>
      </c>
      <c r="AD106" s="1024">
        <f t="shared" si="1013"/>
        <v>0</v>
      </c>
      <c r="AE106" s="1066">
        <f t="shared" ref="AE106:AE113" si="1014">SUM(AC106:AD106)</f>
        <v>0</v>
      </c>
      <c r="AF106" s="864" t="e">
        <f t="shared" ref="AF106:AH113" si="1015">H106/AC106</f>
        <v>#DIV/0!</v>
      </c>
      <c r="AG106" s="864" t="e">
        <f t="shared" si="1015"/>
        <v>#DIV/0!</v>
      </c>
      <c r="AH106" s="864" t="e">
        <f t="shared" si="1015"/>
        <v>#DIV/0!</v>
      </c>
      <c r="AI106" s="864" t="e">
        <f t="shared" ref="AI106:AK113" si="1016">H106/E106</f>
        <v>#DIV/0!</v>
      </c>
      <c r="AJ106" s="864" t="e">
        <f t="shared" si="1016"/>
        <v>#DIV/0!</v>
      </c>
      <c r="AK106" s="864" t="e">
        <f t="shared" si="1016"/>
        <v>#DIV/0!</v>
      </c>
      <c r="AL106" s="864" t="e">
        <f t="shared" si="875"/>
        <v>#DIV/0!</v>
      </c>
      <c r="AM106" s="864" t="e">
        <f t="shared" si="875"/>
        <v>#DIV/0!</v>
      </c>
      <c r="AN106" s="864" t="e">
        <f t="shared" si="875"/>
        <v>#DIV/0!</v>
      </c>
      <c r="AO106" s="864" t="e">
        <f t="shared" si="876"/>
        <v>#DIV/0!</v>
      </c>
      <c r="AP106" s="864" t="e">
        <f t="shared" si="876"/>
        <v>#DIV/0!</v>
      </c>
      <c r="AQ106" s="950" t="e">
        <f t="shared" si="876"/>
        <v>#DIV/0!</v>
      </c>
      <c r="AR106" s="954"/>
      <c r="AS106" s="945"/>
      <c r="AT106" s="945"/>
      <c r="AU106" s="945"/>
      <c r="AV106" s="945"/>
      <c r="AW106" s="945"/>
      <c r="AX106" s="137">
        <v>12</v>
      </c>
      <c r="AY106" s="137">
        <v>1</v>
      </c>
      <c r="AZ106" s="77">
        <f t="shared" ref="AZ106:AZ113" si="1017">SUM(AX106:AY106)</f>
        <v>13</v>
      </c>
      <c r="BA106" s="137">
        <v>0</v>
      </c>
      <c r="BB106" s="137">
        <v>0</v>
      </c>
      <c r="BC106" s="77">
        <f t="shared" ref="BC106:BC113" si="1018">SUM(BA106:BB106)</f>
        <v>0</v>
      </c>
      <c r="BD106" s="137">
        <v>0</v>
      </c>
      <c r="BE106" s="137">
        <v>0</v>
      </c>
      <c r="BF106" s="77">
        <f t="shared" ref="BF106:BF113" si="1019">SUM(BD106:BE106)</f>
        <v>0</v>
      </c>
      <c r="BG106" s="137">
        <v>4</v>
      </c>
      <c r="BH106" s="137">
        <v>0</v>
      </c>
      <c r="BI106" s="77">
        <f t="shared" ref="BI106:BI113" si="1020">SUM(BG106:BH106)</f>
        <v>4</v>
      </c>
      <c r="BJ106" s="137">
        <v>0</v>
      </c>
      <c r="BK106" s="137">
        <v>0</v>
      </c>
      <c r="BL106" s="77">
        <f t="shared" ref="BL106:BL113" si="1021">SUM(BJ106:BK106)</f>
        <v>0</v>
      </c>
      <c r="BM106" s="137">
        <v>0</v>
      </c>
      <c r="BN106" s="137">
        <v>0</v>
      </c>
      <c r="BO106" s="77">
        <f t="shared" ref="BO106:BO113" si="1022">SUM(BM106:BN106)</f>
        <v>0</v>
      </c>
      <c r="BP106" s="1064">
        <v>0</v>
      </c>
      <c r="BQ106" s="1064">
        <v>0</v>
      </c>
      <c r="BR106" s="1065">
        <f t="shared" ref="BR106:BR113" si="1023">SUM(BP106:BQ106)</f>
        <v>0</v>
      </c>
      <c r="BS106" s="1064">
        <v>0</v>
      </c>
      <c r="BT106" s="1064">
        <v>0</v>
      </c>
      <c r="BU106" s="1065">
        <f t="shared" ref="BU106:BU113" si="1024">SUM(BS106:BT106)</f>
        <v>0</v>
      </c>
      <c r="BV106" s="1064">
        <v>0</v>
      </c>
      <c r="BW106" s="1064">
        <v>0</v>
      </c>
      <c r="BX106" s="1065">
        <f t="shared" ref="BX106:BX113" si="1025">SUM(BV106:BW106)</f>
        <v>0</v>
      </c>
      <c r="BY106" s="1024">
        <f t="shared" ref="BY106:BZ113" si="1026">SUM(BD106,BM106,BV106)</f>
        <v>0</v>
      </c>
      <c r="BZ106" s="1024">
        <f t="shared" si="1026"/>
        <v>0</v>
      </c>
      <c r="CA106" s="1066">
        <f t="shared" ref="CA106:CA113" si="1027">SUM(BY106:BZ106)</f>
        <v>0</v>
      </c>
      <c r="CB106" s="864" t="e">
        <f t="shared" ref="CB106:CD113" si="1028">BD106/BY106</f>
        <v>#DIV/0!</v>
      </c>
      <c r="CC106" s="864" t="e">
        <f t="shared" si="1028"/>
        <v>#DIV/0!</v>
      </c>
      <c r="CD106" s="864" t="e">
        <f t="shared" si="1028"/>
        <v>#DIV/0!</v>
      </c>
      <c r="CE106" s="864" t="e">
        <f t="shared" ref="CE106:CG113" si="1029">BD106/BA106</f>
        <v>#DIV/0!</v>
      </c>
      <c r="CF106" s="864" t="e">
        <f t="shared" si="1029"/>
        <v>#DIV/0!</v>
      </c>
      <c r="CG106" s="864" t="e">
        <f t="shared" si="1029"/>
        <v>#DIV/0!</v>
      </c>
      <c r="CH106" s="864" t="e">
        <f t="shared" si="880"/>
        <v>#DIV/0!</v>
      </c>
      <c r="CI106" s="864" t="e">
        <f t="shared" si="880"/>
        <v>#DIV/0!</v>
      </c>
      <c r="CJ106" s="864" t="e">
        <f t="shared" si="880"/>
        <v>#DIV/0!</v>
      </c>
      <c r="CK106" s="864" t="e">
        <f t="shared" si="881"/>
        <v>#DIV/0!</v>
      </c>
      <c r="CL106" s="864" t="e">
        <f t="shared" si="881"/>
        <v>#DIV/0!</v>
      </c>
      <c r="CM106" s="950" t="e">
        <f t="shared" si="881"/>
        <v>#DIV/0!</v>
      </c>
      <c r="CN106" s="954"/>
      <c r="CO106" s="945"/>
      <c r="CP106" s="945"/>
      <c r="CQ106" s="945"/>
      <c r="CR106" s="945"/>
      <c r="CS106" s="945"/>
    </row>
    <row r="107" spans="1:97" s="7" customFormat="1" ht="9.9499999999999993" hidden="1" customHeight="1" x14ac:dyDescent="0.2">
      <c r="A107" s="398" t="s">
        <v>101</v>
      </c>
      <c r="B107" s="1063">
        <v>15</v>
      </c>
      <c r="C107" s="1063">
        <v>0</v>
      </c>
      <c r="D107" s="84">
        <f t="shared" si="994"/>
        <v>15</v>
      </c>
      <c r="E107" s="1026">
        <v>0</v>
      </c>
      <c r="F107" s="1026">
        <v>0</v>
      </c>
      <c r="G107" s="84">
        <f t="shared" si="1005"/>
        <v>0</v>
      </c>
      <c r="H107" s="1026">
        <v>0</v>
      </c>
      <c r="I107" s="1026">
        <v>0</v>
      </c>
      <c r="J107" s="84">
        <f t="shared" si="1006"/>
        <v>0</v>
      </c>
      <c r="K107" s="1063">
        <v>1</v>
      </c>
      <c r="L107" s="1063">
        <v>0</v>
      </c>
      <c r="M107" s="84">
        <f t="shared" si="1007"/>
        <v>1</v>
      </c>
      <c r="N107" s="1026">
        <v>0</v>
      </c>
      <c r="O107" s="1026">
        <v>0</v>
      </c>
      <c r="P107" s="84">
        <f t="shared" si="1008"/>
        <v>0</v>
      </c>
      <c r="Q107" s="1026">
        <v>0</v>
      </c>
      <c r="R107" s="1026">
        <v>0</v>
      </c>
      <c r="S107" s="84">
        <f t="shared" si="1009"/>
        <v>0</v>
      </c>
      <c r="T107" s="1064">
        <v>0</v>
      </c>
      <c r="U107" s="1064">
        <v>0</v>
      </c>
      <c r="V107" s="1065">
        <f t="shared" si="1010"/>
        <v>0</v>
      </c>
      <c r="W107" s="1064">
        <v>0</v>
      </c>
      <c r="X107" s="1064">
        <v>0</v>
      </c>
      <c r="Y107" s="1065">
        <f t="shared" si="1011"/>
        <v>0</v>
      </c>
      <c r="Z107" s="1064">
        <v>0</v>
      </c>
      <c r="AA107" s="1064">
        <v>0</v>
      </c>
      <c r="AB107" s="1065">
        <f t="shared" si="1012"/>
        <v>0</v>
      </c>
      <c r="AC107" s="1024">
        <f t="shared" si="1013"/>
        <v>0</v>
      </c>
      <c r="AD107" s="1024">
        <f t="shared" si="1013"/>
        <v>0</v>
      </c>
      <c r="AE107" s="1066">
        <f t="shared" si="1014"/>
        <v>0</v>
      </c>
      <c r="AF107" s="864" t="e">
        <f t="shared" si="1015"/>
        <v>#DIV/0!</v>
      </c>
      <c r="AG107" s="864" t="e">
        <f t="shared" si="1015"/>
        <v>#DIV/0!</v>
      </c>
      <c r="AH107" s="864" t="e">
        <f t="shared" si="1015"/>
        <v>#DIV/0!</v>
      </c>
      <c r="AI107" s="864" t="e">
        <f t="shared" si="1016"/>
        <v>#DIV/0!</v>
      </c>
      <c r="AJ107" s="864" t="e">
        <f t="shared" si="1016"/>
        <v>#DIV/0!</v>
      </c>
      <c r="AK107" s="864" t="e">
        <f t="shared" si="1016"/>
        <v>#DIV/0!</v>
      </c>
      <c r="AL107" s="864" t="e">
        <f t="shared" si="875"/>
        <v>#DIV/0!</v>
      </c>
      <c r="AM107" s="864" t="e">
        <f t="shared" si="875"/>
        <v>#DIV/0!</v>
      </c>
      <c r="AN107" s="864" t="e">
        <f t="shared" si="875"/>
        <v>#DIV/0!</v>
      </c>
      <c r="AO107" s="864" t="e">
        <f t="shared" si="876"/>
        <v>#DIV/0!</v>
      </c>
      <c r="AP107" s="864" t="e">
        <f t="shared" si="876"/>
        <v>#DIV/0!</v>
      </c>
      <c r="AQ107" s="950" t="e">
        <f t="shared" si="876"/>
        <v>#DIV/0!</v>
      </c>
      <c r="AR107" s="954"/>
      <c r="AS107" s="945"/>
      <c r="AT107" s="945"/>
      <c r="AU107" s="945"/>
      <c r="AV107" s="945"/>
      <c r="AW107" s="945"/>
      <c r="AX107" s="137">
        <v>11</v>
      </c>
      <c r="AY107" s="137">
        <v>0</v>
      </c>
      <c r="AZ107" s="77">
        <f t="shared" si="1017"/>
        <v>11</v>
      </c>
      <c r="BA107" s="137">
        <v>0</v>
      </c>
      <c r="BB107" s="137">
        <v>0</v>
      </c>
      <c r="BC107" s="77">
        <f t="shared" si="1018"/>
        <v>0</v>
      </c>
      <c r="BD107" s="137">
        <v>0</v>
      </c>
      <c r="BE107" s="137">
        <v>0</v>
      </c>
      <c r="BF107" s="77">
        <f t="shared" si="1019"/>
        <v>0</v>
      </c>
      <c r="BG107" s="137">
        <v>0</v>
      </c>
      <c r="BH107" s="137">
        <v>0</v>
      </c>
      <c r="BI107" s="77">
        <f t="shared" si="1020"/>
        <v>0</v>
      </c>
      <c r="BJ107" s="137">
        <v>0</v>
      </c>
      <c r="BK107" s="137">
        <v>0</v>
      </c>
      <c r="BL107" s="77">
        <f t="shared" si="1021"/>
        <v>0</v>
      </c>
      <c r="BM107" s="137">
        <v>0</v>
      </c>
      <c r="BN107" s="137">
        <v>0</v>
      </c>
      <c r="BO107" s="77">
        <f t="shared" si="1022"/>
        <v>0</v>
      </c>
      <c r="BP107" s="1064">
        <v>0</v>
      </c>
      <c r="BQ107" s="1064">
        <v>0</v>
      </c>
      <c r="BR107" s="1065">
        <f t="shared" si="1023"/>
        <v>0</v>
      </c>
      <c r="BS107" s="1064">
        <v>0</v>
      </c>
      <c r="BT107" s="1064">
        <v>0</v>
      </c>
      <c r="BU107" s="1065">
        <f t="shared" si="1024"/>
        <v>0</v>
      </c>
      <c r="BV107" s="1064">
        <v>0</v>
      </c>
      <c r="BW107" s="1064">
        <v>0</v>
      </c>
      <c r="BX107" s="1065">
        <f t="shared" si="1025"/>
        <v>0</v>
      </c>
      <c r="BY107" s="1024">
        <f t="shared" si="1026"/>
        <v>0</v>
      </c>
      <c r="BZ107" s="1024">
        <f t="shared" si="1026"/>
        <v>0</v>
      </c>
      <c r="CA107" s="1066">
        <f t="shared" si="1027"/>
        <v>0</v>
      </c>
      <c r="CB107" s="864" t="e">
        <f t="shared" si="1028"/>
        <v>#DIV/0!</v>
      </c>
      <c r="CC107" s="864" t="e">
        <f t="shared" si="1028"/>
        <v>#DIV/0!</v>
      </c>
      <c r="CD107" s="864" t="e">
        <f t="shared" si="1028"/>
        <v>#DIV/0!</v>
      </c>
      <c r="CE107" s="864" t="e">
        <f t="shared" si="1029"/>
        <v>#DIV/0!</v>
      </c>
      <c r="CF107" s="864" t="e">
        <f t="shared" si="1029"/>
        <v>#DIV/0!</v>
      </c>
      <c r="CG107" s="864" t="e">
        <f t="shared" si="1029"/>
        <v>#DIV/0!</v>
      </c>
      <c r="CH107" s="864" t="e">
        <f t="shared" si="880"/>
        <v>#DIV/0!</v>
      </c>
      <c r="CI107" s="864" t="e">
        <f t="shared" si="880"/>
        <v>#DIV/0!</v>
      </c>
      <c r="CJ107" s="864" t="e">
        <f t="shared" si="880"/>
        <v>#DIV/0!</v>
      </c>
      <c r="CK107" s="864" t="e">
        <f t="shared" si="881"/>
        <v>#DIV/0!</v>
      </c>
      <c r="CL107" s="864" t="e">
        <f t="shared" si="881"/>
        <v>#DIV/0!</v>
      </c>
      <c r="CM107" s="950" t="e">
        <f t="shared" si="881"/>
        <v>#DIV/0!</v>
      </c>
      <c r="CN107" s="954"/>
      <c r="CO107" s="945"/>
      <c r="CP107" s="945"/>
      <c r="CQ107" s="945"/>
      <c r="CR107" s="945"/>
      <c r="CS107" s="945"/>
    </row>
    <row r="108" spans="1:97" s="393" customFormat="1" ht="9.9499999999999993" hidden="1" customHeight="1" x14ac:dyDescent="0.2">
      <c r="A108" s="398" t="s">
        <v>192</v>
      </c>
      <c r="B108" s="1063">
        <v>4</v>
      </c>
      <c r="C108" s="1063">
        <v>0</v>
      </c>
      <c r="D108" s="84">
        <f t="shared" si="994"/>
        <v>4</v>
      </c>
      <c r="E108" s="1026">
        <v>0</v>
      </c>
      <c r="F108" s="1026">
        <v>0</v>
      </c>
      <c r="G108" s="84">
        <f t="shared" si="1005"/>
        <v>0</v>
      </c>
      <c r="H108" s="1026">
        <v>0</v>
      </c>
      <c r="I108" s="1026">
        <v>0</v>
      </c>
      <c r="J108" s="84">
        <f t="shared" si="1006"/>
        <v>0</v>
      </c>
      <c r="K108" s="1063">
        <v>1</v>
      </c>
      <c r="L108" s="1063">
        <v>0</v>
      </c>
      <c r="M108" s="84">
        <f t="shared" si="1007"/>
        <v>1</v>
      </c>
      <c r="N108" s="1026">
        <v>0</v>
      </c>
      <c r="O108" s="1026">
        <v>0</v>
      </c>
      <c r="P108" s="84">
        <f t="shared" si="1008"/>
        <v>0</v>
      </c>
      <c r="Q108" s="1026">
        <v>0</v>
      </c>
      <c r="R108" s="1026">
        <v>0</v>
      </c>
      <c r="S108" s="84">
        <f t="shared" si="1009"/>
        <v>0</v>
      </c>
      <c r="T108" s="1064">
        <v>0</v>
      </c>
      <c r="U108" s="1064">
        <v>0</v>
      </c>
      <c r="V108" s="1065">
        <f t="shared" si="1010"/>
        <v>0</v>
      </c>
      <c r="W108" s="1064">
        <v>0</v>
      </c>
      <c r="X108" s="1064">
        <v>0</v>
      </c>
      <c r="Y108" s="1065">
        <f t="shared" si="1011"/>
        <v>0</v>
      </c>
      <c r="Z108" s="1064">
        <v>0</v>
      </c>
      <c r="AA108" s="1064">
        <v>0</v>
      </c>
      <c r="AB108" s="1065">
        <f t="shared" si="1012"/>
        <v>0</v>
      </c>
      <c r="AC108" s="1024">
        <f t="shared" si="1013"/>
        <v>0</v>
      </c>
      <c r="AD108" s="1024">
        <f t="shared" si="1013"/>
        <v>0</v>
      </c>
      <c r="AE108" s="1066">
        <f t="shared" si="1014"/>
        <v>0</v>
      </c>
      <c r="AF108" s="864" t="e">
        <f t="shared" si="1015"/>
        <v>#DIV/0!</v>
      </c>
      <c r="AG108" s="864" t="e">
        <f t="shared" si="1015"/>
        <v>#DIV/0!</v>
      </c>
      <c r="AH108" s="864" t="e">
        <f t="shared" si="1015"/>
        <v>#DIV/0!</v>
      </c>
      <c r="AI108" s="864" t="e">
        <f t="shared" si="1016"/>
        <v>#DIV/0!</v>
      </c>
      <c r="AJ108" s="864" t="e">
        <f t="shared" si="1016"/>
        <v>#DIV/0!</v>
      </c>
      <c r="AK108" s="864" t="e">
        <f t="shared" si="1016"/>
        <v>#DIV/0!</v>
      </c>
      <c r="AL108" s="864" t="e">
        <f t="shared" si="875"/>
        <v>#DIV/0!</v>
      </c>
      <c r="AM108" s="864" t="e">
        <f t="shared" si="875"/>
        <v>#DIV/0!</v>
      </c>
      <c r="AN108" s="864" t="e">
        <f t="shared" si="875"/>
        <v>#DIV/0!</v>
      </c>
      <c r="AO108" s="864" t="e">
        <f t="shared" si="876"/>
        <v>#DIV/0!</v>
      </c>
      <c r="AP108" s="864" t="e">
        <f t="shared" si="876"/>
        <v>#DIV/0!</v>
      </c>
      <c r="AQ108" s="950" t="e">
        <f t="shared" si="876"/>
        <v>#DIV/0!</v>
      </c>
      <c r="AR108" s="954"/>
      <c r="AS108" s="945"/>
      <c r="AT108" s="945"/>
      <c r="AU108" s="945"/>
      <c r="AV108" s="945"/>
      <c r="AW108" s="945"/>
      <c r="AX108" s="137">
        <v>6</v>
      </c>
      <c r="AY108" s="137">
        <v>0</v>
      </c>
      <c r="AZ108" s="77">
        <f t="shared" si="1017"/>
        <v>6</v>
      </c>
      <c r="BA108" s="137">
        <v>0</v>
      </c>
      <c r="BB108" s="137">
        <v>0</v>
      </c>
      <c r="BC108" s="77">
        <f t="shared" si="1018"/>
        <v>0</v>
      </c>
      <c r="BD108" s="137">
        <v>0</v>
      </c>
      <c r="BE108" s="137">
        <v>0</v>
      </c>
      <c r="BF108" s="77">
        <f t="shared" si="1019"/>
        <v>0</v>
      </c>
      <c r="BG108" s="137">
        <v>0</v>
      </c>
      <c r="BH108" s="137">
        <v>0</v>
      </c>
      <c r="BI108" s="77">
        <f t="shared" si="1020"/>
        <v>0</v>
      </c>
      <c r="BJ108" s="137">
        <v>0</v>
      </c>
      <c r="BK108" s="137">
        <v>0</v>
      </c>
      <c r="BL108" s="77">
        <f t="shared" si="1021"/>
        <v>0</v>
      </c>
      <c r="BM108" s="137">
        <v>0</v>
      </c>
      <c r="BN108" s="137">
        <v>0</v>
      </c>
      <c r="BO108" s="77">
        <f t="shared" si="1022"/>
        <v>0</v>
      </c>
      <c r="BP108" s="1064">
        <v>0</v>
      </c>
      <c r="BQ108" s="1064">
        <v>0</v>
      </c>
      <c r="BR108" s="1065">
        <f t="shared" si="1023"/>
        <v>0</v>
      </c>
      <c r="BS108" s="1064">
        <v>0</v>
      </c>
      <c r="BT108" s="1064">
        <v>0</v>
      </c>
      <c r="BU108" s="1065">
        <f t="shared" si="1024"/>
        <v>0</v>
      </c>
      <c r="BV108" s="1064">
        <v>0</v>
      </c>
      <c r="BW108" s="1064">
        <v>0</v>
      </c>
      <c r="BX108" s="1065">
        <f t="shared" si="1025"/>
        <v>0</v>
      </c>
      <c r="BY108" s="1024">
        <f t="shared" si="1026"/>
        <v>0</v>
      </c>
      <c r="BZ108" s="1024">
        <f t="shared" si="1026"/>
        <v>0</v>
      </c>
      <c r="CA108" s="1066">
        <f t="shared" si="1027"/>
        <v>0</v>
      </c>
      <c r="CB108" s="864" t="e">
        <f t="shared" si="1028"/>
        <v>#DIV/0!</v>
      </c>
      <c r="CC108" s="864" t="e">
        <f t="shared" si="1028"/>
        <v>#DIV/0!</v>
      </c>
      <c r="CD108" s="864" t="e">
        <f t="shared" si="1028"/>
        <v>#DIV/0!</v>
      </c>
      <c r="CE108" s="864" t="e">
        <f t="shared" si="1029"/>
        <v>#DIV/0!</v>
      </c>
      <c r="CF108" s="864" t="e">
        <f t="shared" si="1029"/>
        <v>#DIV/0!</v>
      </c>
      <c r="CG108" s="864" t="e">
        <f t="shared" si="1029"/>
        <v>#DIV/0!</v>
      </c>
      <c r="CH108" s="864" t="e">
        <f t="shared" si="880"/>
        <v>#DIV/0!</v>
      </c>
      <c r="CI108" s="864" t="e">
        <f t="shared" si="880"/>
        <v>#DIV/0!</v>
      </c>
      <c r="CJ108" s="864" t="e">
        <f t="shared" si="880"/>
        <v>#DIV/0!</v>
      </c>
      <c r="CK108" s="864" t="e">
        <f t="shared" si="881"/>
        <v>#DIV/0!</v>
      </c>
      <c r="CL108" s="864" t="e">
        <f t="shared" si="881"/>
        <v>#DIV/0!</v>
      </c>
      <c r="CM108" s="950" t="e">
        <f t="shared" si="881"/>
        <v>#DIV/0!</v>
      </c>
      <c r="CN108" s="954"/>
      <c r="CO108" s="945"/>
      <c r="CP108" s="945"/>
      <c r="CQ108" s="945"/>
      <c r="CR108" s="945"/>
      <c r="CS108" s="945"/>
    </row>
    <row r="109" spans="1:97" s="393" customFormat="1" ht="9.9499999999999993" hidden="1" customHeight="1" x14ac:dyDescent="0.2">
      <c r="A109" s="398" t="s">
        <v>234</v>
      </c>
      <c r="B109" s="1063">
        <v>9</v>
      </c>
      <c r="C109" s="1063">
        <v>0</v>
      </c>
      <c r="D109" s="84">
        <f t="shared" si="994"/>
        <v>9</v>
      </c>
      <c r="E109" s="1026">
        <v>0</v>
      </c>
      <c r="F109" s="1026">
        <v>0</v>
      </c>
      <c r="G109" s="84">
        <f t="shared" si="1005"/>
        <v>0</v>
      </c>
      <c r="H109" s="1026">
        <v>0</v>
      </c>
      <c r="I109" s="1026">
        <v>0</v>
      </c>
      <c r="J109" s="84">
        <f t="shared" si="1006"/>
        <v>0</v>
      </c>
      <c r="K109" s="1063">
        <v>3</v>
      </c>
      <c r="L109" s="1063">
        <v>0</v>
      </c>
      <c r="M109" s="84">
        <f t="shared" si="1007"/>
        <v>3</v>
      </c>
      <c r="N109" s="1026">
        <v>0</v>
      </c>
      <c r="O109" s="1026">
        <v>0</v>
      </c>
      <c r="P109" s="84">
        <f t="shared" si="1008"/>
        <v>0</v>
      </c>
      <c r="Q109" s="1026">
        <v>0</v>
      </c>
      <c r="R109" s="1026">
        <v>0</v>
      </c>
      <c r="S109" s="84">
        <f t="shared" si="1009"/>
        <v>0</v>
      </c>
      <c r="T109" s="1064">
        <v>0</v>
      </c>
      <c r="U109" s="1064">
        <v>0</v>
      </c>
      <c r="V109" s="1065">
        <f t="shared" si="1010"/>
        <v>0</v>
      </c>
      <c r="W109" s="1064">
        <v>0</v>
      </c>
      <c r="X109" s="1064">
        <v>0</v>
      </c>
      <c r="Y109" s="1065">
        <f t="shared" si="1011"/>
        <v>0</v>
      </c>
      <c r="Z109" s="1064">
        <v>0</v>
      </c>
      <c r="AA109" s="1064">
        <v>0</v>
      </c>
      <c r="AB109" s="1065">
        <f t="shared" si="1012"/>
        <v>0</v>
      </c>
      <c r="AC109" s="1024">
        <f t="shared" si="1013"/>
        <v>0</v>
      </c>
      <c r="AD109" s="1024">
        <f t="shared" si="1013"/>
        <v>0</v>
      </c>
      <c r="AE109" s="1066">
        <f t="shared" si="1014"/>
        <v>0</v>
      </c>
      <c r="AF109" s="864" t="e">
        <f t="shared" si="1015"/>
        <v>#DIV/0!</v>
      </c>
      <c r="AG109" s="864" t="e">
        <f t="shared" si="1015"/>
        <v>#DIV/0!</v>
      </c>
      <c r="AH109" s="864" t="e">
        <f t="shared" si="1015"/>
        <v>#DIV/0!</v>
      </c>
      <c r="AI109" s="864" t="e">
        <f t="shared" si="1016"/>
        <v>#DIV/0!</v>
      </c>
      <c r="AJ109" s="864" t="e">
        <f t="shared" si="1016"/>
        <v>#DIV/0!</v>
      </c>
      <c r="AK109" s="864" t="e">
        <f t="shared" si="1016"/>
        <v>#DIV/0!</v>
      </c>
      <c r="AL109" s="864" t="e">
        <f t="shared" si="875"/>
        <v>#DIV/0!</v>
      </c>
      <c r="AM109" s="864" t="e">
        <f t="shared" si="875"/>
        <v>#DIV/0!</v>
      </c>
      <c r="AN109" s="864" t="e">
        <f t="shared" si="875"/>
        <v>#DIV/0!</v>
      </c>
      <c r="AO109" s="864" t="e">
        <f t="shared" si="876"/>
        <v>#DIV/0!</v>
      </c>
      <c r="AP109" s="864" t="e">
        <f t="shared" si="876"/>
        <v>#DIV/0!</v>
      </c>
      <c r="AQ109" s="950" t="e">
        <f t="shared" si="876"/>
        <v>#DIV/0!</v>
      </c>
      <c r="AR109" s="954"/>
      <c r="AS109" s="945"/>
      <c r="AT109" s="945"/>
      <c r="AU109" s="945"/>
      <c r="AV109" s="945"/>
      <c r="AW109" s="945"/>
      <c r="AX109" s="137">
        <v>2</v>
      </c>
      <c r="AY109" s="137">
        <v>0</v>
      </c>
      <c r="AZ109" s="77">
        <f t="shared" si="1017"/>
        <v>2</v>
      </c>
      <c r="BA109" s="137">
        <v>0</v>
      </c>
      <c r="BB109" s="137">
        <v>0</v>
      </c>
      <c r="BC109" s="77">
        <f t="shared" si="1018"/>
        <v>0</v>
      </c>
      <c r="BD109" s="137">
        <v>0</v>
      </c>
      <c r="BE109" s="137">
        <v>0</v>
      </c>
      <c r="BF109" s="77">
        <f t="shared" si="1019"/>
        <v>0</v>
      </c>
      <c r="BG109" s="137">
        <v>0</v>
      </c>
      <c r="BH109" s="137">
        <v>0</v>
      </c>
      <c r="BI109" s="77">
        <f t="shared" si="1020"/>
        <v>0</v>
      </c>
      <c r="BJ109" s="137">
        <v>0</v>
      </c>
      <c r="BK109" s="137">
        <v>0</v>
      </c>
      <c r="BL109" s="77">
        <f t="shared" si="1021"/>
        <v>0</v>
      </c>
      <c r="BM109" s="137">
        <v>0</v>
      </c>
      <c r="BN109" s="137">
        <v>0</v>
      </c>
      <c r="BO109" s="77">
        <f t="shared" si="1022"/>
        <v>0</v>
      </c>
      <c r="BP109" s="1064">
        <v>0</v>
      </c>
      <c r="BQ109" s="1064">
        <v>0</v>
      </c>
      <c r="BR109" s="1065">
        <f t="shared" si="1023"/>
        <v>0</v>
      </c>
      <c r="BS109" s="1064">
        <v>0</v>
      </c>
      <c r="BT109" s="1064">
        <v>0</v>
      </c>
      <c r="BU109" s="1065">
        <f t="shared" si="1024"/>
        <v>0</v>
      </c>
      <c r="BV109" s="1064">
        <v>0</v>
      </c>
      <c r="BW109" s="1064">
        <v>0</v>
      </c>
      <c r="BX109" s="1065">
        <f t="shared" si="1025"/>
        <v>0</v>
      </c>
      <c r="BY109" s="1024">
        <f t="shared" si="1026"/>
        <v>0</v>
      </c>
      <c r="BZ109" s="1024">
        <f t="shared" si="1026"/>
        <v>0</v>
      </c>
      <c r="CA109" s="1066">
        <f t="shared" si="1027"/>
        <v>0</v>
      </c>
      <c r="CB109" s="864" t="e">
        <f t="shared" si="1028"/>
        <v>#DIV/0!</v>
      </c>
      <c r="CC109" s="864" t="e">
        <f t="shared" si="1028"/>
        <v>#DIV/0!</v>
      </c>
      <c r="CD109" s="864" t="e">
        <f t="shared" si="1028"/>
        <v>#DIV/0!</v>
      </c>
      <c r="CE109" s="864" t="e">
        <f t="shared" si="1029"/>
        <v>#DIV/0!</v>
      </c>
      <c r="CF109" s="864" t="e">
        <f t="shared" si="1029"/>
        <v>#DIV/0!</v>
      </c>
      <c r="CG109" s="864" t="e">
        <f t="shared" si="1029"/>
        <v>#DIV/0!</v>
      </c>
      <c r="CH109" s="864" t="e">
        <f t="shared" si="880"/>
        <v>#DIV/0!</v>
      </c>
      <c r="CI109" s="864" t="e">
        <f t="shared" si="880"/>
        <v>#DIV/0!</v>
      </c>
      <c r="CJ109" s="864" t="e">
        <f t="shared" si="880"/>
        <v>#DIV/0!</v>
      </c>
      <c r="CK109" s="864" t="e">
        <f t="shared" si="881"/>
        <v>#DIV/0!</v>
      </c>
      <c r="CL109" s="864" t="e">
        <f t="shared" si="881"/>
        <v>#DIV/0!</v>
      </c>
      <c r="CM109" s="950" t="e">
        <f t="shared" si="881"/>
        <v>#DIV/0!</v>
      </c>
      <c r="CN109" s="954"/>
      <c r="CO109" s="945"/>
      <c r="CP109" s="945"/>
      <c r="CQ109" s="945"/>
      <c r="CR109" s="945"/>
      <c r="CS109" s="945"/>
    </row>
    <row r="110" spans="1:97" s="393" customFormat="1" ht="9.9499999999999993" hidden="1" customHeight="1" x14ac:dyDescent="0.2">
      <c r="A110" s="398" t="s">
        <v>126</v>
      </c>
      <c r="B110" s="1063">
        <v>4</v>
      </c>
      <c r="C110" s="1063">
        <v>0</v>
      </c>
      <c r="D110" s="84">
        <f t="shared" si="994"/>
        <v>4</v>
      </c>
      <c r="E110" s="1026">
        <v>0</v>
      </c>
      <c r="F110" s="1026">
        <v>0</v>
      </c>
      <c r="G110" s="84">
        <f t="shared" si="1005"/>
        <v>0</v>
      </c>
      <c r="H110" s="1026">
        <v>0</v>
      </c>
      <c r="I110" s="1026">
        <v>0</v>
      </c>
      <c r="J110" s="84">
        <f t="shared" si="1006"/>
        <v>0</v>
      </c>
      <c r="K110" s="1063">
        <v>0</v>
      </c>
      <c r="L110" s="1063">
        <v>0</v>
      </c>
      <c r="M110" s="84">
        <f t="shared" si="1007"/>
        <v>0</v>
      </c>
      <c r="N110" s="1026">
        <v>0</v>
      </c>
      <c r="O110" s="1026">
        <v>0</v>
      </c>
      <c r="P110" s="84">
        <f t="shared" si="1008"/>
        <v>0</v>
      </c>
      <c r="Q110" s="1026">
        <v>0</v>
      </c>
      <c r="R110" s="1026">
        <v>0</v>
      </c>
      <c r="S110" s="84">
        <f t="shared" si="1009"/>
        <v>0</v>
      </c>
      <c r="T110" s="1064">
        <v>0</v>
      </c>
      <c r="U110" s="1064">
        <v>0</v>
      </c>
      <c r="V110" s="1065">
        <f t="shared" si="1010"/>
        <v>0</v>
      </c>
      <c r="W110" s="1064">
        <v>0</v>
      </c>
      <c r="X110" s="1064">
        <v>0</v>
      </c>
      <c r="Y110" s="1065">
        <f t="shared" si="1011"/>
        <v>0</v>
      </c>
      <c r="Z110" s="1064">
        <v>0</v>
      </c>
      <c r="AA110" s="1064">
        <v>0</v>
      </c>
      <c r="AB110" s="1065">
        <f t="shared" si="1012"/>
        <v>0</v>
      </c>
      <c r="AC110" s="1024">
        <f t="shared" si="1013"/>
        <v>0</v>
      </c>
      <c r="AD110" s="1024">
        <f t="shared" si="1013"/>
        <v>0</v>
      </c>
      <c r="AE110" s="1066">
        <f t="shared" si="1014"/>
        <v>0</v>
      </c>
      <c r="AF110" s="864" t="e">
        <f t="shared" si="1015"/>
        <v>#DIV/0!</v>
      </c>
      <c r="AG110" s="864" t="e">
        <f t="shared" si="1015"/>
        <v>#DIV/0!</v>
      </c>
      <c r="AH110" s="864" t="e">
        <f t="shared" si="1015"/>
        <v>#DIV/0!</v>
      </c>
      <c r="AI110" s="864" t="e">
        <f t="shared" si="1016"/>
        <v>#DIV/0!</v>
      </c>
      <c r="AJ110" s="864" t="e">
        <f t="shared" si="1016"/>
        <v>#DIV/0!</v>
      </c>
      <c r="AK110" s="864" t="e">
        <f t="shared" si="1016"/>
        <v>#DIV/0!</v>
      </c>
      <c r="AL110" s="864" t="e">
        <f t="shared" si="875"/>
        <v>#DIV/0!</v>
      </c>
      <c r="AM110" s="864" t="e">
        <f t="shared" si="875"/>
        <v>#DIV/0!</v>
      </c>
      <c r="AN110" s="864" t="e">
        <f t="shared" si="875"/>
        <v>#DIV/0!</v>
      </c>
      <c r="AO110" s="864" t="e">
        <f t="shared" si="876"/>
        <v>#DIV/0!</v>
      </c>
      <c r="AP110" s="864" t="e">
        <f t="shared" si="876"/>
        <v>#DIV/0!</v>
      </c>
      <c r="AQ110" s="950" t="e">
        <f t="shared" si="876"/>
        <v>#DIV/0!</v>
      </c>
      <c r="AR110" s="954"/>
      <c r="AS110" s="945"/>
      <c r="AT110" s="945"/>
      <c r="AU110" s="945"/>
      <c r="AV110" s="945"/>
      <c r="AW110" s="945"/>
      <c r="AX110" s="137">
        <v>6</v>
      </c>
      <c r="AY110" s="137">
        <v>0</v>
      </c>
      <c r="AZ110" s="77">
        <f t="shared" si="1017"/>
        <v>6</v>
      </c>
      <c r="BA110" s="137">
        <v>0</v>
      </c>
      <c r="BB110" s="137">
        <v>0</v>
      </c>
      <c r="BC110" s="77">
        <f t="shared" si="1018"/>
        <v>0</v>
      </c>
      <c r="BD110" s="137">
        <v>0</v>
      </c>
      <c r="BE110" s="137">
        <v>0</v>
      </c>
      <c r="BF110" s="77">
        <f t="shared" si="1019"/>
        <v>0</v>
      </c>
      <c r="BG110" s="137">
        <v>0</v>
      </c>
      <c r="BH110" s="137">
        <v>0</v>
      </c>
      <c r="BI110" s="77">
        <f t="shared" si="1020"/>
        <v>0</v>
      </c>
      <c r="BJ110" s="137">
        <v>0</v>
      </c>
      <c r="BK110" s="137">
        <v>0</v>
      </c>
      <c r="BL110" s="77">
        <f t="shared" si="1021"/>
        <v>0</v>
      </c>
      <c r="BM110" s="137">
        <v>0</v>
      </c>
      <c r="BN110" s="137">
        <v>0</v>
      </c>
      <c r="BO110" s="77">
        <f t="shared" si="1022"/>
        <v>0</v>
      </c>
      <c r="BP110" s="1064">
        <v>0</v>
      </c>
      <c r="BQ110" s="1064">
        <v>0</v>
      </c>
      <c r="BR110" s="1065">
        <f t="shared" si="1023"/>
        <v>0</v>
      </c>
      <c r="BS110" s="1064">
        <v>0</v>
      </c>
      <c r="BT110" s="1064">
        <v>0</v>
      </c>
      <c r="BU110" s="1065">
        <f t="shared" si="1024"/>
        <v>0</v>
      </c>
      <c r="BV110" s="1064">
        <v>0</v>
      </c>
      <c r="BW110" s="1064">
        <v>0</v>
      </c>
      <c r="BX110" s="1065">
        <f t="shared" si="1025"/>
        <v>0</v>
      </c>
      <c r="BY110" s="1024">
        <f t="shared" si="1026"/>
        <v>0</v>
      </c>
      <c r="BZ110" s="1024">
        <f t="shared" si="1026"/>
        <v>0</v>
      </c>
      <c r="CA110" s="1066">
        <f t="shared" si="1027"/>
        <v>0</v>
      </c>
      <c r="CB110" s="864" t="e">
        <f t="shared" si="1028"/>
        <v>#DIV/0!</v>
      </c>
      <c r="CC110" s="864" t="e">
        <f t="shared" si="1028"/>
        <v>#DIV/0!</v>
      </c>
      <c r="CD110" s="864" t="e">
        <f t="shared" si="1028"/>
        <v>#DIV/0!</v>
      </c>
      <c r="CE110" s="864" t="e">
        <f t="shared" si="1029"/>
        <v>#DIV/0!</v>
      </c>
      <c r="CF110" s="864" t="e">
        <f t="shared" si="1029"/>
        <v>#DIV/0!</v>
      </c>
      <c r="CG110" s="864" t="e">
        <f t="shared" si="1029"/>
        <v>#DIV/0!</v>
      </c>
      <c r="CH110" s="864" t="e">
        <f t="shared" si="880"/>
        <v>#DIV/0!</v>
      </c>
      <c r="CI110" s="864" t="e">
        <f t="shared" si="880"/>
        <v>#DIV/0!</v>
      </c>
      <c r="CJ110" s="864" t="e">
        <f t="shared" si="880"/>
        <v>#DIV/0!</v>
      </c>
      <c r="CK110" s="864" t="e">
        <f t="shared" si="881"/>
        <v>#DIV/0!</v>
      </c>
      <c r="CL110" s="864" t="e">
        <f t="shared" si="881"/>
        <v>#DIV/0!</v>
      </c>
      <c r="CM110" s="950" t="e">
        <f t="shared" si="881"/>
        <v>#DIV/0!</v>
      </c>
      <c r="CN110" s="954"/>
      <c r="CO110" s="945"/>
      <c r="CP110" s="945"/>
      <c r="CQ110" s="945"/>
      <c r="CR110" s="945"/>
      <c r="CS110" s="945"/>
    </row>
    <row r="111" spans="1:97" s="393" customFormat="1" ht="9.9499999999999993" hidden="1" customHeight="1" x14ac:dyDescent="0.2">
      <c r="A111" s="1075" t="s">
        <v>363</v>
      </c>
      <c r="B111" s="1063">
        <v>17</v>
      </c>
      <c r="C111" s="1063">
        <v>0</v>
      </c>
      <c r="D111" s="84">
        <f t="shared" si="994"/>
        <v>17</v>
      </c>
      <c r="E111" s="1026">
        <v>0</v>
      </c>
      <c r="F111" s="1026">
        <v>0</v>
      </c>
      <c r="G111" s="84">
        <v>0</v>
      </c>
      <c r="H111" s="1026">
        <v>0</v>
      </c>
      <c r="I111" s="1026">
        <v>0</v>
      </c>
      <c r="J111" s="84">
        <v>0</v>
      </c>
      <c r="K111" s="1063">
        <v>0</v>
      </c>
      <c r="L111" s="1063">
        <v>0</v>
      </c>
      <c r="M111" s="84">
        <f t="shared" si="1007"/>
        <v>0</v>
      </c>
      <c r="N111" s="1026">
        <v>0</v>
      </c>
      <c r="O111" s="1026">
        <v>0</v>
      </c>
      <c r="P111" s="84">
        <f t="shared" si="1008"/>
        <v>0</v>
      </c>
      <c r="Q111" s="1026">
        <v>0</v>
      </c>
      <c r="R111" s="1026">
        <v>0</v>
      </c>
      <c r="S111" s="84">
        <f t="shared" si="1009"/>
        <v>0</v>
      </c>
      <c r="T111" s="1064">
        <v>0</v>
      </c>
      <c r="U111" s="1064">
        <v>0</v>
      </c>
      <c r="V111" s="1065">
        <f t="shared" si="1010"/>
        <v>0</v>
      </c>
      <c r="W111" s="1064">
        <v>0</v>
      </c>
      <c r="X111" s="1064">
        <v>0</v>
      </c>
      <c r="Y111" s="1065">
        <f t="shared" si="1011"/>
        <v>0</v>
      </c>
      <c r="Z111" s="1064">
        <v>0</v>
      </c>
      <c r="AA111" s="1064">
        <v>0</v>
      </c>
      <c r="AB111" s="1065">
        <f t="shared" si="1012"/>
        <v>0</v>
      </c>
      <c r="AC111" s="1024">
        <f t="shared" si="1013"/>
        <v>0</v>
      </c>
      <c r="AD111" s="1024">
        <f t="shared" si="1013"/>
        <v>0</v>
      </c>
      <c r="AE111" s="1066">
        <f t="shared" si="1014"/>
        <v>0</v>
      </c>
      <c r="AF111" s="864" t="e">
        <f t="shared" si="1015"/>
        <v>#DIV/0!</v>
      </c>
      <c r="AG111" s="864" t="e">
        <f t="shared" si="1015"/>
        <v>#DIV/0!</v>
      </c>
      <c r="AH111" s="864" t="e">
        <f t="shared" si="1015"/>
        <v>#DIV/0!</v>
      </c>
      <c r="AI111" s="864" t="e">
        <f t="shared" si="1016"/>
        <v>#DIV/0!</v>
      </c>
      <c r="AJ111" s="864" t="e">
        <f t="shared" si="1016"/>
        <v>#DIV/0!</v>
      </c>
      <c r="AK111" s="864" t="e">
        <f t="shared" si="1016"/>
        <v>#DIV/0!</v>
      </c>
      <c r="AL111" s="864" t="e">
        <f t="shared" si="875"/>
        <v>#DIV/0!</v>
      </c>
      <c r="AM111" s="864" t="e">
        <f t="shared" si="875"/>
        <v>#DIV/0!</v>
      </c>
      <c r="AN111" s="864" t="e">
        <f t="shared" si="875"/>
        <v>#DIV/0!</v>
      </c>
      <c r="AO111" s="864" t="e">
        <f t="shared" si="876"/>
        <v>#DIV/0!</v>
      </c>
      <c r="AP111" s="864" t="e">
        <f t="shared" si="876"/>
        <v>#DIV/0!</v>
      </c>
      <c r="AQ111" s="950" t="e">
        <f t="shared" si="876"/>
        <v>#DIV/0!</v>
      </c>
      <c r="AR111" s="954"/>
      <c r="AS111" s="945"/>
      <c r="AT111" s="945"/>
      <c r="AU111" s="945"/>
      <c r="AV111" s="945"/>
      <c r="AW111" s="945"/>
      <c r="AX111" s="137">
        <v>16</v>
      </c>
      <c r="AY111" s="137">
        <v>0</v>
      </c>
      <c r="AZ111" s="77">
        <f t="shared" si="1017"/>
        <v>16</v>
      </c>
      <c r="BA111" s="137">
        <v>0</v>
      </c>
      <c r="BB111" s="137">
        <v>0</v>
      </c>
      <c r="BC111" s="77">
        <v>0</v>
      </c>
      <c r="BD111" s="137">
        <v>0</v>
      </c>
      <c r="BE111" s="137">
        <v>0</v>
      </c>
      <c r="BF111" s="77">
        <v>0</v>
      </c>
      <c r="BG111" s="137">
        <v>1</v>
      </c>
      <c r="BH111" s="137">
        <v>0</v>
      </c>
      <c r="BI111" s="77">
        <f>SUM(BG111:BH111)</f>
        <v>1</v>
      </c>
      <c r="BJ111" s="137">
        <v>0</v>
      </c>
      <c r="BK111" s="137">
        <v>0</v>
      </c>
      <c r="BL111" s="77">
        <v>0</v>
      </c>
      <c r="BM111" s="137">
        <v>0</v>
      </c>
      <c r="BN111" s="137">
        <v>0</v>
      </c>
      <c r="BO111" s="77">
        <v>0</v>
      </c>
      <c r="BP111" s="1064">
        <v>0</v>
      </c>
      <c r="BQ111" s="1064">
        <v>0</v>
      </c>
      <c r="BR111" s="1065">
        <f t="shared" si="1023"/>
        <v>0</v>
      </c>
      <c r="BS111" s="1064">
        <v>0</v>
      </c>
      <c r="BT111" s="1064">
        <v>0</v>
      </c>
      <c r="BU111" s="1065">
        <f t="shared" si="1024"/>
        <v>0</v>
      </c>
      <c r="BV111" s="1064">
        <v>0</v>
      </c>
      <c r="BW111" s="1064">
        <v>0</v>
      </c>
      <c r="BX111" s="1065">
        <f t="shared" si="1025"/>
        <v>0</v>
      </c>
      <c r="BY111" s="1024">
        <f t="shared" si="1026"/>
        <v>0</v>
      </c>
      <c r="BZ111" s="1024">
        <f t="shared" si="1026"/>
        <v>0</v>
      </c>
      <c r="CA111" s="1066">
        <f t="shared" si="1027"/>
        <v>0</v>
      </c>
      <c r="CB111" s="864" t="e">
        <f t="shared" si="1028"/>
        <v>#DIV/0!</v>
      </c>
      <c r="CC111" s="864" t="e">
        <f t="shared" si="1028"/>
        <v>#DIV/0!</v>
      </c>
      <c r="CD111" s="864" t="e">
        <f t="shared" si="1028"/>
        <v>#DIV/0!</v>
      </c>
      <c r="CE111" s="864" t="e">
        <f t="shared" si="1029"/>
        <v>#DIV/0!</v>
      </c>
      <c r="CF111" s="864" t="e">
        <f t="shared" si="1029"/>
        <v>#DIV/0!</v>
      </c>
      <c r="CG111" s="864" t="e">
        <f t="shared" si="1029"/>
        <v>#DIV/0!</v>
      </c>
      <c r="CH111" s="864" t="e">
        <f t="shared" si="880"/>
        <v>#DIV/0!</v>
      </c>
      <c r="CI111" s="864" t="e">
        <f t="shared" si="880"/>
        <v>#DIV/0!</v>
      </c>
      <c r="CJ111" s="864" t="e">
        <f t="shared" si="880"/>
        <v>#DIV/0!</v>
      </c>
      <c r="CK111" s="864" t="e">
        <f t="shared" si="881"/>
        <v>#DIV/0!</v>
      </c>
      <c r="CL111" s="864" t="e">
        <f t="shared" si="881"/>
        <v>#DIV/0!</v>
      </c>
      <c r="CM111" s="950" t="e">
        <f t="shared" si="881"/>
        <v>#DIV/0!</v>
      </c>
      <c r="CN111" s="954"/>
      <c r="CO111" s="945"/>
      <c r="CP111" s="945"/>
      <c r="CQ111" s="945"/>
      <c r="CR111" s="945"/>
      <c r="CS111" s="945"/>
    </row>
    <row r="112" spans="1:97" s="393" customFormat="1" ht="9.9499999999999993" hidden="1" customHeight="1" x14ac:dyDescent="0.2">
      <c r="A112" s="398" t="s">
        <v>125</v>
      </c>
      <c r="B112" s="1063">
        <v>16</v>
      </c>
      <c r="C112" s="1063">
        <v>0</v>
      </c>
      <c r="D112" s="84">
        <f t="shared" si="994"/>
        <v>16</v>
      </c>
      <c r="E112" s="1026">
        <v>0</v>
      </c>
      <c r="F112" s="1026">
        <v>0</v>
      </c>
      <c r="G112" s="84">
        <f t="shared" si="1005"/>
        <v>0</v>
      </c>
      <c r="H112" s="1026">
        <v>0</v>
      </c>
      <c r="I112" s="1026">
        <v>0</v>
      </c>
      <c r="J112" s="84">
        <f t="shared" si="1006"/>
        <v>0</v>
      </c>
      <c r="K112" s="1063">
        <v>4</v>
      </c>
      <c r="L112" s="1063">
        <v>0</v>
      </c>
      <c r="M112" s="84">
        <f t="shared" si="1007"/>
        <v>4</v>
      </c>
      <c r="N112" s="1026">
        <v>0</v>
      </c>
      <c r="O112" s="1026">
        <v>0</v>
      </c>
      <c r="P112" s="84">
        <f t="shared" si="1008"/>
        <v>0</v>
      </c>
      <c r="Q112" s="1026">
        <v>0</v>
      </c>
      <c r="R112" s="1026">
        <v>0</v>
      </c>
      <c r="S112" s="84">
        <f t="shared" si="1009"/>
        <v>0</v>
      </c>
      <c r="T112" s="1064">
        <v>0</v>
      </c>
      <c r="U112" s="1064">
        <v>0</v>
      </c>
      <c r="V112" s="1065">
        <f t="shared" si="1010"/>
        <v>0</v>
      </c>
      <c r="W112" s="1064">
        <v>0</v>
      </c>
      <c r="X112" s="1064">
        <v>0</v>
      </c>
      <c r="Y112" s="1065">
        <f t="shared" si="1011"/>
        <v>0</v>
      </c>
      <c r="Z112" s="1064">
        <v>0</v>
      </c>
      <c r="AA112" s="1064">
        <v>0</v>
      </c>
      <c r="AB112" s="1065">
        <f t="shared" si="1012"/>
        <v>0</v>
      </c>
      <c r="AC112" s="1024">
        <f t="shared" si="1013"/>
        <v>0</v>
      </c>
      <c r="AD112" s="1024">
        <f t="shared" si="1013"/>
        <v>0</v>
      </c>
      <c r="AE112" s="1066">
        <f t="shared" si="1014"/>
        <v>0</v>
      </c>
      <c r="AF112" s="864" t="e">
        <f t="shared" si="1015"/>
        <v>#DIV/0!</v>
      </c>
      <c r="AG112" s="864" t="e">
        <f t="shared" si="1015"/>
        <v>#DIV/0!</v>
      </c>
      <c r="AH112" s="864" t="e">
        <f t="shared" si="1015"/>
        <v>#DIV/0!</v>
      </c>
      <c r="AI112" s="864" t="e">
        <f t="shared" si="1016"/>
        <v>#DIV/0!</v>
      </c>
      <c r="AJ112" s="864" t="e">
        <f t="shared" si="1016"/>
        <v>#DIV/0!</v>
      </c>
      <c r="AK112" s="864" t="e">
        <f t="shared" si="1016"/>
        <v>#DIV/0!</v>
      </c>
      <c r="AL112" s="864" t="e">
        <f t="shared" si="875"/>
        <v>#DIV/0!</v>
      </c>
      <c r="AM112" s="864" t="e">
        <f t="shared" si="875"/>
        <v>#DIV/0!</v>
      </c>
      <c r="AN112" s="864" t="e">
        <f t="shared" si="875"/>
        <v>#DIV/0!</v>
      </c>
      <c r="AO112" s="864" t="e">
        <f t="shared" si="876"/>
        <v>#DIV/0!</v>
      </c>
      <c r="AP112" s="864" t="e">
        <f t="shared" si="876"/>
        <v>#DIV/0!</v>
      </c>
      <c r="AQ112" s="950" t="e">
        <f t="shared" si="876"/>
        <v>#DIV/0!</v>
      </c>
      <c r="AR112" s="954"/>
      <c r="AS112" s="945"/>
      <c r="AT112" s="945"/>
      <c r="AU112" s="945"/>
      <c r="AV112" s="945"/>
      <c r="AW112" s="945"/>
      <c r="AX112" s="137">
        <v>11</v>
      </c>
      <c r="AY112" s="137">
        <v>0</v>
      </c>
      <c r="AZ112" s="77">
        <f t="shared" si="1017"/>
        <v>11</v>
      </c>
      <c r="BA112" s="137">
        <v>0</v>
      </c>
      <c r="BB112" s="137">
        <v>0</v>
      </c>
      <c r="BC112" s="77">
        <f t="shared" si="1018"/>
        <v>0</v>
      </c>
      <c r="BD112" s="137">
        <v>0</v>
      </c>
      <c r="BE112" s="137">
        <v>0</v>
      </c>
      <c r="BF112" s="77">
        <f t="shared" si="1019"/>
        <v>0</v>
      </c>
      <c r="BG112" s="137">
        <v>0</v>
      </c>
      <c r="BH112" s="137">
        <v>0</v>
      </c>
      <c r="BI112" s="77">
        <f t="shared" si="1020"/>
        <v>0</v>
      </c>
      <c r="BJ112" s="137">
        <v>0</v>
      </c>
      <c r="BK112" s="137">
        <v>0</v>
      </c>
      <c r="BL112" s="77">
        <f t="shared" si="1021"/>
        <v>0</v>
      </c>
      <c r="BM112" s="137">
        <v>0</v>
      </c>
      <c r="BN112" s="137">
        <v>0</v>
      </c>
      <c r="BO112" s="77">
        <f t="shared" si="1022"/>
        <v>0</v>
      </c>
      <c r="BP112" s="1064">
        <v>0</v>
      </c>
      <c r="BQ112" s="1064">
        <v>0</v>
      </c>
      <c r="BR112" s="1065">
        <f t="shared" si="1023"/>
        <v>0</v>
      </c>
      <c r="BS112" s="1064">
        <v>0</v>
      </c>
      <c r="BT112" s="1064">
        <v>0</v>
      </c>
      <c r="BU112" s="1065">
        <f t="shared" si="1024"/>
        <v>0</v>
      </c>
      <c r="BV112" s="1064">
        <v>0</v>
      </c>
      <c r="BW112" s="1064">
        <v>0</v>
      </c>
      <c r="BX112" s="1065">
        <f t="shared" si="1025"/>
        <v>0</v>
      </c>
      <c r="BY112" s="1024">
        <f t="shared" si="1026"/>
        <v>0</v>
      </c>
      <c r="BZ112" s="1024">
        <f t="shared" si="1026"/>
        <v>0</v>
      </c>
      <c r="CA112" s="1066">
        <f t="shared" si="1027"/>
        <v>0</v>
      </c>
      <c r="CB112" s="864" t="e">
        <f t="shared" si="1028"/>
        <v>#DIV/0!</v>
      </c>
      <c r="CC112" s="864" t="e">
        <f t="shared" si="1028"/>
        <v>#DIV/0!</v>
      </c>
      <c r="CD112" s="864" t="e">
        <f t="shared" si="1028"/>
        <v>#DIV/0!</v>
      </c>
      <c r="CE112" s="864" t="e">
        <f t="shared" si="1029"/>
        <v>#DIV/0!</v>
      </c>
      <c r="CF112" s="864" t="e">
        <f t="shared" si="1029"/>
        <v>#DIV/0!</v>
      </c>
      <c r="CG112" s="864" t="e">
        <f t="shared" si="1029"/>
        <v>#DIV/0!</v>
      </c>
      <c r="CH112" s="864" t="e">
        <f t="shared" si="880"/>
        <v>#DIV/0!</v>
      </c>
      <c r="CI112" s="864" t="e">
        <f t="shared" si="880"/>
        <v>#DIV/0!</v>
      </c>
      <c r="CJ112" s="864" t="e">
        <f t="shared" si="880"/>
        <v>#DIV/0!</v>
      </c>
      <c r="CK112" s="864" t="e">
        <f t="shared" si="881"/>
        <v>#DIV/0!</v>
      </c>
      <c r="CL112" s="864" t="e">
        <f t="shared" si="881"/>
        <v>#DIV/0!</v>
      </c>
      <c r="CM112" s="950" t="e">
        <f t="shared" si="881"/>
        <v>#DIV/0!</v>
      </c>
      <c r="CN112" s="954"/>
      <c r="CO112" s="945"/>
      <c r="CP112" s="945"/>
      <c r="CQ112" s="945"/>
      <c r="CR112" s="945"/>
      <c r="CS112" s="945"/>
    </row>
    <row r="113" spans="1:97" s="393" customFormat="1" ht="9.9499999999999993" hidden="1" customHeight="1" x14ac:dyDescent="0.2">
      <c r="A113" s="398" t="s">
        <v>287</v>
      </c>
      <c r="B113" s="1063">
        <v>14</v>
      </c>
      <c r="C113" s="1063">
        <v>0</v>
      </c>
      <c r="D113" s="84">
        <f t="shared" si="994"/>
        <v>14</v>
      </c>
      <c r="E113" s="1026">
        <v>0</v>
      </c>
      <c r="F113" s="1026">
        <v>0</v>
      </c>
      <c r="G113" s="84">
        <f t="shared" si="1005"/>
        <v>0</v>
      </c>
      <c r="H113" s="1026">
        <v>0</v>
      </c>
      <c r="I113" s="1026">
        <v>0</v>
      </c>
      <c r="J113" s="84">
        <f t="shared" si="1006"/>
        <v>0</v>
      </c>
      <c r="K113" s="1063">
        <v>3</v>
      </c>
      <c r="L113" s="1063">
        <v>0</v>
      </c>
      <c r="M113" s="84">
        <f t="shared" si="1007"/>
        <v>3</v>
      </c>
      <c r="N113" s="1026">
        <v>0</v>
      </c>
      <c r="O113" s="1026">
        <v>0</v>
      </c>
      <c r="P113" s="84">
        <f t="shared" si="1008"/>
        <v>0</v>
      </c>
      <c r="Q113" s="1026">
        <v>0</v>
      </c>
      <c r="R113" s="1026">
        <v>0</v>
      </c>
      <c r="S113" s="84">
        <f t="shared" si="1009"/>
        <v>0</v>
      </c>
      <c r="T113" s="1064">
        <v>0</v>
      </c>
      <c r="U113" s="1064">
        <v>0</v>
      </c>
      <c r="V113" s="1065">
        <f t="shared" si="1010"/>
        <v>0</v>
      </c>
      <c r="W113" s="1064">
        <v>0</v>
      </c>
      <c r="X113" s="1064">
        <v>0</v>
      </c>
      <c r="Y113" s="1065">
        <f t="shared" si="1011"/>
        <v>0</v>
      </c>
      <c r="Z113" s="1064">
        <v>0</v>
      </c>
      <c r="AA113" s="1064">
        <v>0</v>
      </c>
      <c r="AB113" s="1065">
        <f t="shared" si="1012"/>
        <v>0</v>
      </c>
      <c r="AC113" s="1024">
        <f t="shared" si="1013"/>
        <v>0</v>
      </c>
      <c r="AD113" s="1024">
        <f t="shared" si="1013"/>
        <v>0</v>
      </c>
      <c r="AE113" s="1066">
        <f t="shared" si="1014"/>
        <v>0</v>
      </c>
      <c r="AF113" s="864" t="e">
        <f t="shared" si="1015"/>
        <v>#DIV/0!</v>
      </c>
      <c r="AG113" s="864" t="e">
        <f t="shared" si="1015"/>
        <v>#DIV/0!</v>
      </c>
      <c r="AH113" s="864" t="e">
        <f t="shared" si="1015"/>
        <v>#DIV/0!</v>
      </c>
      <c r="AI113" s="864" t="e">
        <f t="shared" si="1016"/>
        <v>#DIV/0!</v>
      </c>
      <c r="AJ113" s="864" t="e">
        <f t="shared" si="1016"/>
        <v>#DIV/0!</v>
      </c>
      <c r="AK113" s="864" t="e">
        <f t="shared" si="1016"/>
        <v>#DIV/0!</v>
      </c>
      <c r="AL113" s="864" t="e">
        <f t="shared" si="875"/>
        <v>#DIV/0!</v>
      </c>
      <c r="AM113" s="864" t="e">
        <f t="shared" si="875"/>
        <v>#DIV/0!</v>
      </c>
      <c r="AN113" s="864" t="e">
        <f t="shared" si="875"/>
        <v>#DIV/0!</v>
      </c>
      <c r="AO113" s="864" t="e">
        <f t="shared" si="876"/>
        <v>#DIV/0!</v>
      </c>
      <c r="AP113" s="864" t="e">
        <f t="shared" si="876"/>
        <v>#DIV/0!</v>
      </c>
      <c r="AQ113" s="950" t="e">
        <f t="shared" si="876"/>
        <v>#DIV/0!</v>
      </c>
      <c r="AR113" s="954"/>
      <c r="AS113" s="945"/>
      <c r="AT113" s="945"/>
      <c r="AU113" s="945"/>
      <c r="AV113" s="945"/>
      <c r="AW113" s="945"/>
      <c r="AX113" s="137">
        <v>27</v>
      </c>
      <c r="AY113" s="137">
        <v>4</v>
      </c>
      <c r="AZ113" s="77">
        <f t="shared" si="1017"/>
        <v>31</v>
      </c>
      <c r="BA113" s="137">
        <v>0</v>
      </c>
      <c r="BB113" s="137">
        <v>0</v>
      </c>
      <c r="BC113" s="77">
        <f t="shared" si="1018"/>
        <v>0</v>
      </c>
      <c r="BD113" s="137">
        <v>0</v>
      </c>
      <c r="BE113" s="137">
        <v>0</v>
      </c>
      <c r="BF113" s="77">
        <f t="shared" si="1019"/>
        <v>0</v>
      </c>
      <c r="BG113" s="137">
        <v>0</v>
      </c>
      <c r="BH113" s="137">
        <v>0</v>
      </c>
      <c r="BI113" s="77">
        <f t="shared" si="1020"/>
        <v>0</v>
      </c>
      <c r="BJ113" s="137">
        <v>0</v>
      </c>
      <c r="BK113" s="137">
        <v>0</v>
      </c>
      <c r="BL113" s="77">
        <f t="shared" si="1021"/>
        <v>0</v>
      </c>
      <c r="BM113" s="137">
        <v>0</v>
      </c>
      <c r="BN113" s="137">
        <v>0</v>
      </c>
      <c r="BO113" s="77">
        <f t="shared" si="1022"/>
        <v>0</v>
      </c>
      <c r="BP113" s="1064">
        <v>0</v>
      </c>
      <c r="BQ113" s="1064">
        <v>0</v>
      </c>
      <c r="BR113" s="1065">
        <f t="shared" si="1023"/>
        <v>0</v>
      </c>
      <c r="BS113" s="1064">
        <v>0</v>
      </c>
      <c r="BT113" s="1064">
        <v>0</v>
      </c>
      <c r="BU113" s="1065">
        <f t="shared" si="1024"/>
        <v>0</v>
      </c>
      <c r="BV113" s="1064">
        <v>0</v>
      </c>
      <c r="BW113" s="1064">
        <v>0</v>
      </c>
      <c r="BX113" s="1065">
        <f t="shared" si="1025"/>
        <v>0</v>
      </c>
      <c r="BY113" s="1024">
        <f t="shared" si="1026"/>
        <v>0</v>
      </c>
      <c r="BZ113" s="1024">
        <f t="shared" si="1026"/>
        <v>0</v>
      </c>
      <c r="CA113" s="1066">
        <f t="shared" si="1027"/>
        <v>0</v>
      </c>
      <c r="CB113" s="864" t="e">
        <f t="shared" si="1028"/>
        <v>#DIV/0!</v>
      </c>
      <c r="CC113" s="864" t="e">
        <f t="shared" si="1028"/>
        <v>#DIV/0!</v>
      </c>
      <c r="CD113" s="864" t="e">
        <f t="shared" si="1028"/>
        <v>#DIV/0!</v>
      </c>
      <c r="CE113" s="864" t="e">
        <f t="shared" si="1029"/>
        <v>#DIV/0!</v>
      </c>
      <c r="CF113" s="864" t="e">
        <f t="shared" si="1029"/>
        <v>#DIV/0!</v>
      </c>
      <c r="CG113" s="864" t="e">
        <f t="shared" si="1029"/>
        <v>#DIV/0!</v>
      </c>
      <c r="CH113" s="864" t="e">
        <f t="shared" si="880"/>
        <v>#DIV/0!</v>
      </c>
      <c r="CI113" s="864" t="e">
        <f t="shared" si="880"/>
        <v>#DIV/0!</v>
      </c>
      <c r="CJ113" s="864" t="e">
        <f t="shared" si="880"/>
        <v>#DIV/0!</v>
      </c>
      <c r="CK113" s="864" t="e">
        <f t="shared" si="881"/>
        <v>#DIV/0!</v>
      </c>
      <c r="CL113" s="864" t="e">
        <f t="shared" si="881"/>
        <v>#DIV/0!</v>
      </c>
      <c r="CM113" s="950" t="e">
        <f t="shared" si="881"/>
        <v>#DIV/0!</v>
      </c>
      <c r="CN113" s="954"/>
      <c r="CO113" s="945"/>
      <c r="CP113" s="945"/>
      <c r="CQ113" s="945"/>
      <c r="CR113" s="945"/>
      <c r="CS113" s="945"/>
    </row>
    <row r="114" spans="1:97" s="393" customFormat="1" ht="9.9499999999999993" hidden="1" customHeight="1" x14ac:dyDescent="0.25">
      <c r="A114" s="397" t="s">
        <v>55</v>
      </c>
      <c r="B114" s="1060">
        <f>SUM(B115,B119:B122)</f>
        <v>114</v>
      </c>
      <c r="C114" s="1060">
        <f t="shared" ref="C114:J114" si="1030">SUM(C115,C119:C122)</f>
        <v>52</v>
      </c>
      <c r="D114" s="1011">
        <f t="shared" si="1030"/>
        <v>166</v>
      </c>
      <c r="E114" s="1060">
        <f t="shared" si="1030"/>
        <v>0</v>
      </c>
      <c r="F114" s="1060">
        <f t="shared" si="1030"/>
        <v>0</v>
      </c>
      <c r="G114" s="1060">
        <f t="shared" si="1030"/>
        <v>0</v>
      </c>
      <c r="H114" s="1060">
        <f t="shared" si="1030"/>
        <v>0</v>
      </c>
      <c r="I114" s="1060">
        <f t="shared" si="1030"/>
        <v>0</v>
      </c>
      <c r="J114" s="1060">
        <f t="shared" si="1030"/>
        <v>0</v>
      </c>
      <c r="K114" s="1060">
        <f>SUM(K115,K119:K122)</f>
        <v>47</v>
      </c>
      <c r="L114" s="1060">
        <f t="shared" ref="L114:S114" si="1031">SUM(L115,L119:L122)</f>
        <v>12</v>
      </c>
      <c r="M114" s="1011">
        <f t="shared" si="1031"/>
        <v>59</v>
      </c>
      <c r="N114" s="1060">
        <f t="shared" si="1031"/>
        <v>0</v>
      </c>
      <c r="O114" s="1060">
        <f t="shared" si="1031"/>
        <v>0</v>
      </c>
      <c r="P114" s="1060">
        <f t="shared" si="1031"/>
        <v>0</v>
      </c>
      <c r="Q114" s="1060">
        <f t="shared" si="1031"/>
        <v>0</v>
      </c>
      <c r="R114" s="1060">
        <f t="shared" si="1031"/>
        <v>0</v>
      </c>
      <c r="S114" s="1060">
        <f t="shared" si="1031"/>
        <v>0</v>
      </c>
      <c r="T114" s="1061">
        <f>SUM(T115,T119:T122)</f>
        <v>0</v>
      </c>
      <c r="U114" s="1061">
        <f t="shared" ref="U114:AE114" si="1032">SUM(U115,U119:U122)</f>
        <v>0</v>
      </c>
      <c r="V114" s="1061">
        <f t="shared" si="1032"/>
        <v>0</v>
      </c>
      <c r="W114" s="1061">
        <f t="shared" si="1032"/>
        <v>0</v>
      </c>
      <c r="X114" s="1061">
        <f t="shared" si="1032"/>
        <v>0</v>
      </c>
      <c r="Y114" s="1061">
        <f t="shared" si="1032"/>
        <v>0</v>
      </c>
      <c r="Z114" s="1061">
        <f t="shared" si="1032"/>
        <v>0</v>
      </c>
      <c r="AA114" s="1061">
        <f t="shared" si="1032"/>
        <v>0</v>
      </c>
      <c r="AB114" s="1061">
        <f t="shared" si="1032"/>
        <v>0</v>
      </c>
      <c r="AC114" s="1062">
        <f t="shared" si="1032"/>
        <v>0</v>
      </c>
      <c r="AD114" s="1062">
        <f t="shared" si="1032"/>
        <v>0</v>
      </c>
      <c r="AE114" s="1062">
        <f t="shared" si="1032"/>
        <v>0</v>
      </c>
      <c r="AF114" s="863" t="e">
        <f>H114/AC114</f>
        <v>#DIV/0!</v>
      </c>
      <c r="AG114" s="863" t="e">
        <f>I114/AD114</f>
        <v>#DIV/0!</v>
      </c>
      <c r="AH114" s="863" t="e">
        <f>J114/AE114</f>
        <v>#DIV/0!</v>
      </c>
      <c r="AI114" s="863" t="e">
        <f>H114/E114</f>
        <v>#DIV/0!</v>
      </c>
      <c r="AJ114" s="863" t="e">
        <f>I114/F114</f>
        <v>#DIV/0!</v>
      </c>
      <c r="AK114" s="863" t="e">
        <f>J114/G114</f>
        <v>#DIV/0!</v>
      </c>
      <c r="AL114" s="863" t="e">
        <f t="shared" si="875"/>
        <v>#DIV/0!</v>
      </c>
      <c r="AM114" s="863" t="e">
        <f t="shared" si="875"/>
        <v>#DIV/0!</v>
      </c>
      <c r="AN114" s="863" t="e">
        <f t="shared" si="875"/>
        <v>#DIV/0!</v>
      </c>
      <c r="AO114" s="863" t="e">
        <f t="shared" si="876"/>
        <v>#DIV/0!</v>
      </c>
      <c r="AP114" s="863" t="e">
        <f t="shared" si="876"/>
        <v>#DIV/0!</v>
      </c>
      <c r="AQ114" s="949" t="e">
        <f t="shared" si="876"/>
        <v>#DIV/0!</v>
      </c>
      <c r="AR114" s="955"/>
      <c r="AS114" s="946"/>
      <c r="AT114" s="946"/>
      <c r="AU114" s="946"/>
      <c r="AV114" s="946"/>
      <c r="AW114" s="946"/>
      <c r="AX114" s="1062">
        <f>SUM(AX115,AX119:AX122)</f>
        <v>136</v>
      </c>
      <c r="AY114" s="1062">
        <f t="shared" ref="AY114:BF114" si="1033">SUM(AY115,AY119:AY122)</f>
        <v>47</v>
      </c>
      <c r="AZ114" s="1013">
        <f t="shared" si="1033"/>
        <v>183</v>
      </c>
      <c r="BA114" s="1062">
        <f t="shared" si="1033"/>
        <v>0</v>
      </c>
      <c r="BB114" s="1062">
        <f t="shared" si="1033"/>
        <v>0</v>
      </c>
      <c r="BC114" s="1062">
        <f t="shared" si="1033"/>
        <v>0</v>
      </c>
      <c r="BD114" s="1062">
        <f t="shared" si="1033"/>
        <v>0</v>
      </c>
      <c r="BE114" s="1062">
        <f t="shared" si="1033"/>
        <v>0</v>
      </c>
      <c r="BF114" s="1062">
        <f t="shared" si="1033"/>
        <v>0</v>
      </c>
      <c r="BG114" s="1062">
        <f>SUM(BG115,BG119:BG122)</f>
        <v>5</v>
      </c>
      <c r="BH114" s="1062">
        <f t="shared" ref="BH114:BO114" si="1034">SUM(BH115,BH119:BH122)</f>
        <v>8</v>
      </c>
      <c r="BI114" s="1062">
        <f t="shared" si="1034"/>
        <v>13</v>
      </c>
      <c r="BJ114" s="1062">
        <f t="shared" si="1034"/>
        <v>0</v>
      </c>
      <c r="BK114" s="1062">
        <f t="shared" si="1034"/>
        <v>0</v>
      </c>
      <c r="BL114" s="1062">
        <f t="shared" si="1034"/>
        <v>0</v>
      </c>
      <c r="BM114" s="1062">
        <f t="shared" si="1034"/>
        <v>0</v>
      </c>
      <c r="BN114" s="1062">
        <f t="shared" si="1034"/>
        <v>0</v>
      </c>
      <c r="BO114" s="1062">
        <f t="shared" si="1034"/>
        <v>0</v>
      </c>
      <c r="BP114" s="1061">
        <f>SUM(BP115,BP119:BP122)</f>
        <v>0</v>
      </c>
      <c r="BQ114" s="1061">
        <f t="shared" ref="BQ114:CA114" si="1035">SUM(BQ115,BQ119:BQ122)</f>
        <v>0</v>
      </c>
      <c r="BR114" s="1061">
        <f t="shared" si="1035"/>
        <v>0</v>
      </c>
      <c r="BS114" s="1061">
        <f t="shared" si="1035"/>
        <v>0</v>
      </c>
      <c r="BT114" s="1061">
        <f t="shared" si="1035"/>
        <v>0</v>
      </c>
      <c r="BU114" s="1061">
        <f t="shared" si="1035"/>
        <v>0</v>
      </c>
      <c r="BV114" s="1061">
        <f t="shared" si="1035"/>
        <v>0</v>
      </c>
      <c r="BW114" s="1061">
        <f t="shared" si="1035"/>
        <v>0</v>
      </c>
      <c r="BX114" s="1061">
        <f t="shared" si="1035"/>
        <v>0</v>
      </c>
      <c r="BY114" s="1062">
        <f t="shared" si="1035"/>
        <v>0</v>
      </c>
      <c r="BZ114" s="1062">
        <f t="shared" si="1035"/>
        <v>0</v>
      </c>
      <c r="CA114" s="1062">
        <f t="shared" si="1035"/>
        <v>0</v>
      </c>
      <c r="CB114" s="863" t="e">
        <f>BD114/BY114</f>
        <v>#DIV/0!</v>
      </c>
      <c r="CC114" s="863" t="e">
        <f>BE114/BZ114</f>
        <v>#DIV/0!</v>
      </c>
      <c r="CD114" s="863" t="e">
        <f>BF114/CA114</f>
        <v>#DIV/0!</v>
      </c>
      <c r="CE114" s="863" t="e">
        <f>BD114/BA114</f>
        <v>#DIV/0!</v>
      </c>
      <c r="CF114" s="863" t="e">
        <f>BE114/BB114</f>
        <v>#DIV/0!</v>
      </c>
      <c r="CG114" s="863" t="e">
        <f>BF114/BC114</f>
        <v>#DIV/0!</v>
      </c>
      <c r="CH114" s="863" t="e">
        <f t="shared" si="880"/>
        <v>#DIV/0!</v>
      </c>
      <c r="CI114" s="863" t="e">
        <f t="shared" si="880"/>
        <v>#DIV/0!</v>
      </c>
      <c r="CJ114" s="863" t="e">
        <f t="shared" si="880"/>
        <v>#DIV/0!</v>
      </c>
      <c r="CK114" s="863" t="e">
        <f t="shared" si="881"/>
        <v>#DIV/0!</v>
      </c>
      <c r="CL114" s="863" t="e">
        <f t="shared" si="881"/>
        <v>#DIV/0!</v>
      </c>
      <c r="CM114" s="949" t="e">
        <f t="shared" si="881"/>
        <v>#DIV/0!</v>
      </c>
      <c r="CN114" s="955"/>
      <c r="CO114" s="946"/>
      <c r="CP114" s="946"/>
      <c r="CQ114" s="946"/>
      <c r="CR114" s="946"/>
      <c r="CS114" s="946"/>
    </row>
    <row r="115" spans="1:97" s="393" customFormat="1" ht="9.9499999999999993" hidden="1" customHeight="1" x14ac:dyDescent="0.25">
      <c r="A115" s="859" t="s">
        <v>289</v>
      </c>
      <c r="B115" s="1077">
        <f t="shared" ref="B115:C115" si="1036">SUM(B116:B118)</f>
        <v>31</v>
      </c>
      <c r="C115" s="1077">
        <f t="shared" si="1036"/>
        <v>52</v>
      </c>
      <c r="D115" s="1077">
        <f>SUM(D116:D118)</f>
        <v>83</v>
      </c>
      <c r="E115" s="1077">
        <f t="shared" ref="E115:L115" si="1037">SUM(E116:E118)</f>
        <v>0</v>
      </c>
      <c r="F115" s="1077">
        <f t="shared" si="1037"/>
        <v>0</v>
      </c>
      <c r="G115" s="1077">
        <f t="shared" si="1037"/>
        <v>0</v>
      </c>
      <c r="H115" s="1077">
        <f t="shared" si="1037"/>
        <v>0</v>
      </c>
      <c r="I115" s="1077">
        <f t="shared" si="1037"/>
        <v>0</v>
      </c>
      <c r="J115" s="1077">
        <f t="shared" si="1037"/>
        <v>0</v>
      </c>
      <c r="K115" s="1077">
        <f t="shared" si="1037"/>
        <v>10</v>
      </c>
      <c r="L115" s="1077">
        <f t="shared" si="1037"/>
        <v>12</v>
      </c>
      <c r="M115" s="1077">
        <f>SUM(M116:M118)</f>
        <v>22</v>
      </c>
      <c r="N115" s="1077">
        <f t="shared" ref="N115:U115" si="1038">SUM(N116:N118)</f>
        <v>0</v>
      </c>
      <c r="O115" s="1077">
        <f t="shared" si="1038"/>
        <v>0</v>
      </c>
      <c r="P115" s="1077">
        <f t="shared" si="1038"/>
        <v>0</v>
      </c>
      <c r="Q115" s="1077">
        <f t="shared" si="1038"/>
        <v>0</v>
      </c>
      <c r="R115" s="1077">
        <f t="shared" si="1038"/>
        <v>0</v>
      </c>
      <c r="S115" s="1077">
        <f t="shared" si="1038"/>
        <v>0</v>
      </c>
      <c r="T115" s="1078">
        <f t="shared" si="1038"/>
        <v>0</v>
      </c>
      <c r="U115" s="1078">
        <f t="shared" si="1038"/>
        <v>0</v>
      </c>
      <c r="V115" s="1078">
        <f>SUM(V116:V118)</f>
        <v>0</v>
      </c>
      <c r="W115" s="1078">
        <f t="shared" ref="W115:AE115" si="1039">SUM(W116:W118)</f>
        <v>0</v>
      </c>
      <c r="X115" s="1078">
        <f t="shared" si="1039"/>
        <v>0</v>
      </c>
      <c r="Y115" s="1078">
        <f t="shared" si="1039"/>
        <v>0</v>
      </c>
      <c r="Z115" s="1078">
        <f t="shared" si="1039"/>
        <v>0</v>
      </c>
      <c r="AA115" s="1078">
        <f t="shared" si="1039"/>
        <v>0</v>
      </c>
      <c r="AB115" s="1078">
        <f t="shared" si="1039"/>
        <v>0</v>
      </c>
      <c r="AC115" s="1079">
        <f t="shared" si="1039"/>
        <v>0</v>
      </c>
      <c r="AD115" s="1079">
        <f t="shared" si="1039"/>
        <v>0</v>
      </c>
      <c r="AE115" s="1079">
        <f t="shared" si="1039"/>
        <v>0</v>
      </c>
      <c r="AF115" s="866" t="e">
        <f t="shared" ref="AF115:AH122" si="1040">H115/AC115</f>
        <v>#DIV/0!</v>
      </c>
      <c r="AG115" s="866" t="e">
        <f t="shared" si="1040"/>
        <v>#DIV/0!</v>
      </c>
      <c r="AH115" s="866" t="e">
        <f t="shared" si="1040"/>
        <v>#DIV/0!</v>
      </c>
      <c r="AI115" s="866" t="e">
        <f t="shared" ref="AI115:AK122" si="1041">H115/E115</f>
        <v>#DIV/0!</v>
      </c>
      <c r="AJ115" s="866" t="e">
        <f t="shared" si="1041"/>
        <v>#DIV/0!</v>
      </c>
      <c r="AK115" s="866" t="e">
        <f t="shared" si="1041"/>
        <v>#DIV/0!</v>
      </c>
      <c r="AL115" s="866" t="e">
        <f t="shared" si="875"/>
        <v>#DIV/0!</v>
      </c>
      <c r="AM115" s="866" t="e">
        <f t="shared" si="875"/>
        <v>#DIV/0!</v>
      </c>
      <c r="AN115" s="866" t="e">
        <f t="shared" si="875"/>
        <v>#DIV/0!</v>
      </c>
      <c r="AO115" s="940" t="e">
        <f t="shared" si="876"/>
        <v>#DIV/0!</v>
      </c>
      <c r="AP115" s="940" t="e">
        <f t="shared" si="876"/>
        <v>#DIV/0!</v>
      </c>
      <c r="AQ115" s="951" t="e">
        <f t="shared" si="876"/>
        <v>#DIV/0!</v>
      </c>
      <c r="AR115" s="955"/>
      <c r="AS115" s="946"/>
      <c r="AT115" s="946"/>
      <c r="AU115" s="946"/>
      <c r="AV115" s="946"/>
      <c r="AW115" s="946"/>
      <c r="AX115" s="1079">
        <f t="shared" ref="AX115:AY115" si="1042">SUM(AX116:AX118)</f>
        <v>44</v>
      </c>
      <c r="AY115" s="1079">
        <f t="shared" si="1042"/>
        <v>28</v>
      </c>
      <c r="AZ115" s="1079">
        <f>SUM(AZ116:AZ118)</f>
        <v>72</v>
      </c>
      <c r="BA115" s="1079">
        <f t="shared" ref="BA115:BH115" si="1043">SUM(BA116:BA118)</f>
        <v>0</v>
      </c>
      <c r="BB115" s="1079">
        <f t="shared" si="1043"/>
        <v>0</v>
      </c>
      <c r="BC115" s="1079">
        <f t="shared" si="1043"/>
        <v>0</v>
      </c>
      <c r="BD115" s="1079">
        <f t="shared" si="1043"/>
        <v>0</v>
      </c>
      <c r="BE115" s="1079">
        <f t="shared" si="1043"/>
        <v>0</v>
      </c>
      <c r="BF115" s="1079">
        <f t="shared" si="1043"/>
        <v>0</v>
      </c>
      <c r="BG115" s="1079">
        <f t="shared" si="1043"/>
        <v>0</v>
      </c>
      <c r="BH115" s="1079">
        <f t="shared" si="1043"/>
        <v>8</v>
      </c>
      <c r="BI115" s="1079">
        <f>SUM(BI116:BI118)</f>
        <v>8</v>
      </c>
      <c r="BJ115" s="1079">
        <f t="shared" ref="BJ115:BQ115" si="1044">SUM(BJ116:BJ118)</f>
        <v>0</v>
      </c>
      <c r="BK115" s="1079">
        <f t="shared" si="1044"/>
        <v>0</v>
      </c>
      <c r="BL115" s="1079">
        <f t="shared" si="1044"/>
        <v>0</v>
      </c>
      <c r="BM115" s="1079">
        <f t="shared" si="1044"/>
        <v>0</v>
      </c>
      <c r="BN115" s="1079">
        <f t="shared" si="1044"/>
        <v>0</v>
      </c>
      <c r="BO115" s="1079">
        <f t="shared" si="1044"/>
        <v>0</v>
      </c>
      <c r="BP115" s="1078">
        <f t="shared" si="1044"/>
        <v>0</v>
      </c>
      <c r="BQ115" s="1078">
        <f t="shared" si="1044"/>
        <v>0</v>
      </c>
      <c r="BR115" s="1078">
        <f>SUM(BR116:BR118)</f>
        <v>0</v>
      </c>
      <c r="BS115" s="1078">
        <f t="shared" ref="BS115:CA115" si="1045">SUM(BS116:BS118)</f>
        <v>0</v>
      </c>
      <c r="BT115" s="1078">
        <f t="shared" si="1045"/>
        <v>0</v>
      </c>
      <c r="BU115" s="1078">
        <f t="shared" si="1045"/>
        <v>0</v>
      </c>
      <c r="BV115" s="1078">
        <f t="shared" si="1045"/>
        <v>0</v>
      </c>
      <c r="BW115" s="1078">
        <f t="shared" si="1045"/>
        <v>0</v>
      </c>
      <c r="BX115" s="1078">
        <f t="shared" si="1045"/>
        <v>0</v>
      </c>
      <c r="BY115" s="1079">
        <f t="shared" si="1045"/>
        <v>0</v>
      </c>
      <c r="BZ115" s="1079">
        <f t="shared" si="1045"/>
        <v>0</v>
      </c>
      <c r="CA115" s="1079">
        <f t="shared" si="1045"/>
        <v>0</v>
      </c>
      <c r="CB115" s="866" t="e">
        <f t="shared" ref="CB115:CD122" si="1046">BD115/BY115</f>
        <v>#DIV/0!</v>
      </c>
      <c r="CC115" s="866" t="e">
        <f t="shared" si="1046"/>
        <v>#DIV/0!</v>
      </c>
      <c r="CD115" s="866" t="e">
        <f t="shared" si="1046"/>
        <v>#DIV/0!</v>
      </c>
      <c r="CE115" s="866" t="e">
        <f t="shared" ref="CE115:CG122" si="1047">BD115/BA115</f>
        <v>#DIV/0!</v>
      </c>
      <c r="CF115" s="866" t="e">
        <f t="shared" si="1047"/>
        <v>#DIV/0!</v>
      </c>
      <c r="CG115" s="866" t="e">
        <f t="shared" si="1047"/>
        <v>#DIV/0!</v>
      </c>
      <c r="CH115" s="866" t="e">
        <f t="shared" si="880"/>
        <v>#DIV/0!</v>
      </c>
      <c r="CI115" s="866" t="e">
        <f t="shared" si="880"/>
        <v>#DIV/0!</v>
      </c>
      <c r="CJ115" s="866" t="e">
        <f t="shared" si="880"/>
        <v>#DIV/0!</v>
      </c>
      <c r="CK115" s="940" t="e">
        <f t="shared" si="881"/>
        <v>#DIV/0!</v>
      </c>
      <c r="CL115" s="940" t="e">
        <f t="shared" si="881"/>
        <v>#DIV/0!</v>
      </c>
      <c r="CM115" s="951" t="e">
        <f t="shared" si="881"/>
        <v>#DIV/0!</v>
      </c>
      <c r="CN115" s="955"/>
      <c r="CO115" s="946"/>
      <c r="CP115" s="946"/>
      <c r="CQ115" s="946"/>
      <c r="CR115" s="946"/>
      <c r="CS115" s="946"/>
    </row>
    <row r="116" spans="1:97" s="393" customFormat="1" ht="9.9499999999999993" hidden="1" customHeight="1" x14ac:dyDescent="0.25">
      <c r="A116" s="860" t="s">
        <v>288</v>
      </c>
      <c r="B116" s="1080">
        <v>31</v>
      </c>
      <c r="C116" s="1080">
        <v>24</v>
      </c>
      <c r="D116" s="1080">
        <f t="shared" ref="D116:D118" si="1048">SUM(B116:C116)</f>
        <v>55</v>
      </c>
      <c r="E116" s="1080">
        <v>0</v>
      </c>
      <c r="F116" s="1080">
        <v>0</v>
      </c>
      <c r="G116" s="1080">
        <f t="shared" ref="G116:G118" si="1049">SUM(E116:F116)</f>
        <v>0</v>
      </c>
      <c r="H116" s="1080">
        <v>0</v>
      </c>
      <c r="I116" s="1080">
        <v>0</v>
      </c>
      <c r="J116" s="1080">
        <f t="shared" ref="J116:J118" si="1050">SUM(H116:I116)</f>
        <v>0</v>
      </c>
      <c r="K116" s="1080">
        <v>10</v>
      </c>
      <c r="L116" s="1080">
        <v>8</v>
      </c>
      <c r="M116" s="1080">
        <f t="shared" ref="M116:M118" si="1051">SUM(K116:L116)</f>
        <v>18</v>
      </c>
      <c r="N116" s="1080">
        <v>0</v>
      </c>
      <c r="O116" s="1080">
        <v>0</v>
      </c>
      <c r="P116" s="1080">
        <f t="shared" ref="P116:P118" si="1052">SUM(N116:O116)</f>
        <v>0</v>
      </c>
      <c r="Q116" s="1080">
        <v>0</v>
      </c>
      <c r="R116" s="1080">
        <v>0</v>
      </c>
      <c r="S116" s="1080">
        <f t="shared" ref="S116:S118" si="1053">SUM(Q116:R116)</f>
        <v>0</v>
      </c>
      <c r="T116" s="1081">
        <v>0</v>
      </c>
      <c r="U116" s="1081">
        <v>0</v>
      </c>
      <c r="V116" s="1081">
        <f t="shared" ref="V116:V118" si="1054">SUM(T116:U116)</f>
        <v>0</v>
      </c>
      <c r="W116" s="1081">
        <v>0</v>
      </c>
      <c r="X116" s="1081">
        <v>0</v>
      </c>
      <c r="Y116" s="1081">
        <f t="shared" ref="Y116:Y118" si="1055">SUM(W116:X116)</f>
        <v>0</v>
      </c>
      <c r="Z116" s="1081">
        <v>0</v>
      </c>
      <c r="AA116" s="1081">
        <v>0</v>
      </c>
      <c r="AB116" s="1081">
        <f t="shared" ref="AB116:AB118" si="1056">SUM(Z116:AA116)</f>
        <v>0</v>
      </c>
      <c r="AC116" s="1053">
        <f t="shared" ref="AC116:AD122" si="1057">SUM(H116,Q116,Z116)</f>
        <v>0</v>
      </c>
      <c r="AD116" s="1053">
        <f t="shared" si="1057"/>
        <v>0</v>
      </c>
      <c r="AE116" s="1082">
        <f t="shared" ref="AE116:AE122" si="1058">SUM(AC116:AD116)</f>
        <v>0</v>
      </c>
      <c r="AF116" s="867" t="e">
        <f t="shared" si="1040"/>
        <v>#DIV/0!</v>
      </c>
      <c r="AG116" s="867" t="e">
        <f t="shared" si="1040"/>
        <v>#DIV/0!</v>
      </c>
      <c r="AH116" s="867" t="e">
        <f t="shared" si="1040"/>
        <v>#DIV/0!</v>
      </c>
      <c r="AI116" s="867" t="e">
        <f t="shared" si="1041"/>
        <v>#DIV/0!</v>
      </c>
      <c r="AJ116" s="867" t="e">
        <f t="shared" si="1041"/>
        <v>#DIV/0!</v>
      </c>
      <c r="AK116" s="867" t="e">
        <f t="shared" si="1041"/>
        <v>#DIV/0!</v>
      </c>
      <c r="AL116" s="867" t="e">
        <f t="shared" si="875"/>
        <v>#DIV/0!</v>
      </c>
      <c r="AM116" s="867" t="e">
        <f t="shared" si="875"/>
        <v>#DIV/0!</v>
      </c>
      <c r="AN116" s="867" t="e">
        <f t="shared" si="875"/>
        <v>#DIV/0!</v>
      </c>
      <c r="AO116" s="942" t="e">
        <f t="shared" si="876"/>
        <v>#DIV/0!</v>
      </c>
      <c r="AP116" s="942" t="e">
        <f t="shared" si="876"/>
        <v>#DIV/0!</v>
      </c>
      <c r="AQ116" s="952" t="e">
        <f t="shared" si="876"/>
        <v>#DIV/0!</v>
      </c>
      <c r="AR116" s="956"/>
      <c r="AS116" s="947"/>
      <c r="AT116" s="947"/>
      <c r="AU116" s="947"/>
      <c r="AV116" s="947"/>
      <c r="AW116" s="947"/>
      <c r="AX116" s="1082">
        <v>44</v>
      </c>
      <c r="AY116" s="1082">
        <v>7</v>
      </c>
      <c r="AZ116" s="1082">
        <f t="shared" ref="AZ116:AZ122" si="1059">SUM(AX116:AY116)</f>
        <v>51</v>
      </c>
      <c r="BA116" s="1082">
        <v>0</v>
      </c>
      <c r="BB116" s="1082">
        <v>0</v>
      </c>
      <c r="BC116" s="1082">
        <f t="shared" ref="BC116:BC122" si="1060">SUM(BA116:BB116)</f>
        <v>0</v>
      </c>
      <c r="BD116" s="1082">
        <v>0</v>
      </c>
      <c r="BE116" s="1082">
        <v>0</v>
      </c>
      <c r="BF116" s="1082">
        <f t="shared" ref="BF116:BF122" si="1061">SUM(BD116:BE116)</f>
        <v>0</v>
      </c>
      <c r="BG116" s="1082">
        <v>0</v>
      </c>
      <c r="BH116" s="1082">
        <v>2</v>
      </c>
      <c r="BI116" s="1082">
        <f t="shared" ref="BI116:BI122" si="1062">SUM(BG116:BH116)</f>
        <v>2</v>
      </c>
      <c r="BJ116" s="1082">
        <v>0</v>
      </c>
      <c r="BK116" s="1082">
        <v>0</v>
      </c>
      <c r="BL116" s="1082">
        <f t="shared" ref="BL116:BL122" si="1063">SUM(BJ116:BK116)</f>
        <v>0</v>
      </c>
      <c r="BM116" s="1082">
        <v>0</v>
      </c>
      <c r="BN116" s="1082">
        <v>0</v>
      </c>
      <c r="BO116" s="1082">
        <f t="shared" ref="BO116:BO122" si="1064">SUM(BM116:BN116)</f>
        <v>0</v>
      </c>
      <c r="BP116" s="1081">
        <v>0</v>
      </c>
      <c r="BQ116" s="1081">
        <v>0</v>
      </c>
      <c r="BR116" s="1081">
        <f t="shared" ref="BR116:BR122" si="1065">SUM(BP116:BQ116)</f>
        <v>0</v>
      </c>
      <c r="BS116" s="1081">
        <v>0</v>
      </c>
      <c r="BT116" s="1081">
        <v>0</v>
      </c>
      <c r="BU116" s="1081">
        <f t="shared" ref="BU116:BU122" si="1066">SUM(BS116:BT116)</f>
        <v>0</v>
      </c>
      <c r="BV116" s="1081">
        <v>0</v>
      </c>
      <c r="BW116" s="1081">
        <v>0</v>
      </c>
      <c r="BX116" s="1081">
        <f t="shared" ref="BX116:BX122" si="1067">SUM(BV116:BW116)</f>
        <v>0</v>
      </c>
      <c r="BY116" s="1053">
        <f t="shared" ref="BY116:BZ122" si="1068">SUM(BD116,BM116,BV116)</f>
        <v>0</v>
      </c>
      <c r="BZ116" s="1053">
        <f t="shared" si="1068"/>
        <v>0</v>
      </c>
      <c r="CA116" s="1082">
        <f t="shared" ref="CA116:CA122" si="1069">SUM(BY116:BZ116)</f>
        <v>0</v>
      </c>
      <c r="CB116" s="867" t="e">
        <f t="shared" si="1046"/>
        <v>#DIV/0!</v>
      </c>
      <c r="CC116" s="867" t="e">
        <f t="shared" si="1046"/>
        <v>#DIV/0!</v>
      </c>
      <c r="CD116" s="867" t="e">
        <f t="shared" si="1046"/>
        <v>#DIV/0!</v>
      </c>
      <c r="CE116" s="867" t="e">
        <f t="shared" si="1047"/>
        <v>#DIV/0!</v>
      </c>
      <c r="CF116" s="867" t="e">
        <f t="shared" si="1047"/>
        <v>#DIV/0!</v>
      </c>
      <c r="CG116" s="867" t="e">
        <f t="shared" si="1047"/>
        <v>#DIV/0!</v>
      </c>
      <c r="CH116" s="867" t="e">
        <f t="shared" si="880"/>
        <v>#DIV/0!</v>
      </c>
      <c r="CI116" s="867" t="e">
        <f t="shared" si="880"/>
        <v>#DIV/0!</v>
      </c>
      <c r="CJ116" s="867" t="e">
        <f t="shared" si="880"/>
        <v>#DIV/0!</v>
      </c>
      <c r="CK116" s="942" t="e">
        <f t="shared" si="881"/>
        <v>#DIV/0!</v>
      </c>
      <c r="CL116" s="942" t="e">
        <f t="shared" si="881"/>
        <v>#DIV/0!</v>
      </c>
      <c r="CM116" s="952" t="e">
        <f t="shared" si="881"/>
        <v>#DIV/0!</v>
      </c>
      <c r="CN116" s="956"/>
      <c r="CO116" s="947"/>
      <c r="CP116" s="947"/>
      <c r="CQ116" s="947"/>
      <c r="CR116" s="947"/>
      <c r="CS116" s="947"/>
    </row>
    <row r="117" spans="1:97" s="393" customFormat="1" ht="9.9499999999999993" hidden="1" customHeight="1" x14ac:dyDescent="0.25">
      <c r="A117" s="1084" t="s">
        <v>364</v>
      </c>
      <c r="B117" s="1080">
        <v>0</v>
      </c>
      <c r="C117" s="1080">
        <v>28</v>
      </c>
      <c r="D117" s="1080">
        <f>SUM(B117:C117)</f>
        <v>28</v>
      </c>
      <c r="E117" s="1080">
        <v>0</v>
      </c>
      <c r="F117" s="1080">
        <v>0</v>
      </c>
      <c r="G117" s="1080">
        <f t="shared" si="1049"/>
        <v>0</v>
      </c>
      <c r="H117" s="1080">
        <v>0</v>
      </c>
      <c r="I117" s="1080">
        <v>0</v>
      </c>
      <c r="J117" s="1080">
        <f t="shared" si="1050"/>
        <v>0</v>
      </c>
      <c r="K117" s="1080">
        <v>0</v>
      </c>
      <c r="L117" s="1080">
        <v>4</v>
      </c>
      <c r="M117" s="1080">
        <f>SUM(K117:L117)</f>
        <v>4</v>
      </c>
      <c r="N117" s="1080">
        <v>0</v>
      </c>
      <c r="O117" s="1080">
        <v>0</v>
      </c>
      <c r="P117" s="1080">
        <f t="shared" si="1052"/>
        <v>0</v>
      </c>
      <c r="Q117" s="1080">
        <v>0</v>
      </c>
      <c r="R117" s="1080">
        <v>0</v>
      </c>
      <c r="S117" s="1080">
        <f t="shared" si="1053"/>
        <v>0</v>
      </c>
      <c r="T117" s="1081">
        <v>0</v>
      </c>
      <c r="U117" s="1081">
        <v>0</v>
      </c>
      <c r="V117" s="1081">
        <f t="shared" si="1054"/>
        <v>0</v>
      </c>
      <c r="W117" s="1081">
        <v>0</v>
      </c>
      <c r="X117" s="1081">
        <v>0</v>
      </c>
      <c r="Y117" s="1081">
        <f t="shared" si="1055"/>
        <v>0</v>
      </c>
      <c r="Z117" s="1081">
        <v>0</v>
      </c>
      <c r="AA117" s="1081">
        <v>0</v>
      </c>
      <c r="AB117" s="1081">
        <f t="shared" si="1056"/>
        <v>0</v>
      </c>
      <c r="AC117" s="1053">
        <f t="shared" si="1057"/>
        <v>0</v>
      </c>
      <c r="AD117" s="1053">
        <f t="shared" si="1057"/>
        <v>0</v>
      </c>
      <c r="AE117" s="1082">
        <f t="shared" si="1058"/>
        <v>0</v>
      </c>
      <c r="AF117" s="867" t="e">
        <f t="shared" si="1040"/>
        <v>#DIV/0!</v>
      </c>
      <c r="AG117" s="867" t="e">
        <f t="shared" si="1040"/>
        <v>#DIV/0!</v>
      </c>
      <c r="AH117" s="867" t="e">
        <f t="shared" si="1040"/>
        <v>#DIV/0!</v>
      </c>
      <c r="AI117" s="867" t="e">
        <f t="shared" si="1041"/>
        <v>#DIV/0!</v>
      </c>
      <c r="AJ117" s="867" t="e">
        <f t="shared" si="1041"/>
        <v>#DIV/0!</v>
      </c>
      <c r="AK117" s="867" t="e">
        <f t="shared" si="1041"/>
        <v>#DIV/0!</v>
      </c>
      <c r="AL117" s="867" t="e">
        <f t="shared" si="875"/>
        <v>#DIV/0!</v>
      </c>
      <c r="AM117" s="867" t="e">
        <f t="shared" si="875"/>
        <v>#DIV/0!</v>
      </c>
      <c r="AN117" s="867" t="e">
        <f t="shared" si="875"/>
        <v>#DIV/0!</v>
      </c>
      <c r="AO117" s="942" t="e">
        <f t="shared" si="876"/>
        <v>#DIV/0!</v>
      </c>
      <c r="AP117" s="942" t="e">
        <f t="shared" si="876"/>
        <v>#DIV/0!</v>
      </c>
      <c r="AQ117" s="952" t="e">
        <f t="shared" si="876"/>
        <v>#DIV/0!</v>
      </c>
      <c r="AR117" s="956"/>
      <c r="AS117" s="947"/>
      <c r="AT117" s="947"/>
      <c r="AU117" s="947"/>
      <c r="AV117" s="947"/>
      <c r="AW117" s="947"/>
      <c r="AX117" s="1082">
        <v>0</v>
      </c>
      <c r="AY117" s="1082">
        <v>0</v>
      </c>
      <c r="AZ117" s="1082">
        <f>SUM(AX117:AY117)</f>
        <v>0</v>
      </c>
      <c r="BA117" s="1082">
        <v>0</v>
      </c>
      <c r="BB117" s="1082">
        <v>0</v>
      </c>
      <c r="BC117" s="1082">
        <v>0</v>
      </c>
      <c r="BD117" s="1082">
        <v>0</v>
      </c>
      <c r="BE117" s="1082">
        <v>0</v>
      </c>
      <c r="BF117" s="1082">
        <v>0</v>
      </c>
      <c r="BG117" s="1082">
        <v>0</v>
      </c>
      <c r="BH117" s="1082">
        <v>0</v>
      </c>
      <c r="BI117" s="1082">
        <f>SUM(BG117:BH117)</f>
        <v>0</v>
      </c>
      <c r="BJ117" s="1082">
        <v>0</v>
      </c>
      <c r="BK117" s="1082">
        <v>0</v>
      </c>
      <c r="BL117" s="1082">
        <v>0</v>
      </c>
      <c r="BM117" s="1082">
        <v>0</v>
      </c>
      <c r="BN117" s="1082">
        <v>0</v>
      </c>
      <c r="BO117" s="1082">
        <v>0</v>
      </c>
      <c r="BP117" s="1081">
        <v>0</v>
      </c>
      <c r="BQ117" s="1081">
        <v>0</v>
      </c>
      <c r="BR117" s="1081">
        <f t="shared" si="1065"/>
        <v>0</v>
      </c>
      <c r="BS117" s="1081">
        <v>0</v>
      </c>
      <c r="BT117" s="1081">
        <v>0</v>
      </c>
      <c r="BU117" s="1081">
        <f t="shared" si="1066"/>
        <v>0</v>
      </c>
      <c r="BV117" s="1081">
        <v>0</v>
      </c>
      <c r="BW117" s="1081">
        <v>0</v>
      </c>
      <c r="BX117" s="1081">
        <f t="shared" si="1067"/>
        <v>0</v>
      </c>
      <c r="BY117" s="1053">
        <f t="shared" si="1068"/>
        <v>0</v>
      </c>
      <c r="BZ117" s="1053">
        <f t="shared" si="1068"/>
        <v>0</v>
      </c>
      <c r="CA117" s="1082">
        <f t="shared" si="1069"/>
        <v>0</v>
      </c>
      <c r="CB117" s="867" t="e">
        <f t="shared" si="1046"/>
        <v>#DIV/0!</v>
      </c>
      <c r="CC117" s="867" t="e">
        <f t="shared" si="1046"/>
        <v>#DIV/0!</v>
      </c>
      <c r="CD117" s="867" t="e">
        <f t="shared" si="1046"/>
        <v>#DIV/0!</v>
      </c>
      <c r="CE117" s="867" t="e">
        <f t="shared" si="1047"/>
        <v>#DIV/0!</v>
      </c>
      <c r="CF117" s="867" t="e">
        <f t="shared" si="1047"/>
        <v>#DIV/0!</v>
      </c>
      <c r="CG117" s="867" t="e">
        <f t="shared" si="1047"/>
        <v>#DIV/0!</v>
      </c>
      <c r="CH117" s="867" t="e">
        <f t="shared" si="880"/>
        <v>#DIV/0!</v>
      </c>
      <c r="CI117" s="867" t="e">
        <f t="shared" si="880"/>
        <v>#DIV/0!</v>
      </c>
      <c r="CJ117" s="867" t="e">
        <f t="shared" si="880"/>
        <v>#DIV/0!</v>
      </c>
      <c r="CK117" s="942" t="e">
        <f t="shared" si="881"/>
        <v>#DIV/0!</v>
      </c>
      <c r="CL117" s="942" t="e">
        <f t="shared" si="881"/>
        <v>#DIV/0!</v>
      </c>
      <c r="CM117" s="952" t="e">
        <f t="shared" si="881"/>
        <v>#DIV/0!</v>
      </c>
      <c r="CN117" s="956"/>
      <c r="CO117" s="947"/>
      <c r="CP117" s="947"/>
      <c r="CQ117" s="947"/>
      <c r="CR117" s="947"/>
      <c r="CS117" s="947"/>
    </row>
    <row r="118" spans="1:97" s="393" customFormat="1" ht="9.9499999999999993" hidden="1" customHeight="1" x14ac:dyDescent="0.25">
      <c r="A118" s="860" t="s">
        <v>290</v>
      </c>
      <c r="B118" s="1080">
        <v>0</v>
      </c>
      <c r="C118" s="1080">
        <v>0</v>
      </c>
      <c r="D118" s="1080">
        <f t="shared" si="1048"/>
        <v>0</v>
      </c>
      <c r="E118" s="1080">
        <v>0</v>
      </c>
      <c r="F118" s="1080">
        <v>0</v>
      </c>
      <c r="G118" s="1080">
        <f t="shared" si="1049"/>
        <v>0</v>
      </c>
      <c r="H118" s="1080">
        <v>0</v>
      </c>
      <c r="I118" s="1080">
        <v>0</v>
      </c>
      <c r="J118" s="1080">
        <f t="shared" si="1050"/>
        <v>0</v>
      </c>
      <c r="K118" s="1080">
        <v>0</v>
      </c>
      <c r="L118" s="1080">
        <v>0</v>
      </c>
      <c r="M118" s="1080">
        <f t="shared" si="1051"/>
        <v>0</v>
      </c>
      <c r="N118" s="1080">
        <v>0</v>
      </c>
      <c r="O118" s="1080">
        <v>0</v>
      </c>
      <c r="P118" s="1080">
        <f t="shared" si="1052"/>
        <v>0</v>
      </c>
      <c r="Q118" s="1080">
        <v>0</v>
      </c>
      <c r="R118" s="1080">
        <v>0</v>
      </c>
      <c r="S118" s="1080">
        <f t="shared" si="1053"/>
        <v>0</v>
      </c>
      <c r="T118" s="1081">
        <v>0</v>
      </c>
      <c r="U118" s="1081">
        <v>0</v>
      </c>
      <c r="V118" s="1081">
        <f t="shared" si="1054"/>
        <v>0</v>
      </c>
      <c r="W118" s="1081">
        <v>0</v>
      </c>
      <c r="X118" s="1081">
        <v>0</v>
      </c>
      <c r="Y118" s="1081">
        <f t="shared" si="1055"/>
        <v>0</v>
      </c>
      <c r="Z118" s="1081">
        <v>0</v>
      </c>
      <c r="AA118" s="1081">
        <v>0</v>
      </c>
      <c r="AB118" s="1081">
        <f t="shared" si="1056"/>
        <v>0</v>
      </c>
      <c r="AC118" s="1053">
        <f t="shared" si="1057"/>
        <v>0</v>
      </c>
      <c r="AD118" s="1053">
        <f t="shared" si="1057"/>
        <v>0</v>
      </c>
      <c r="AE118" s="1082">
        <f t="shared" si="1058"/>
        <v>0</v>
      </c>
      <c r="AF118" s="867" t="e">
        <f t="shared" si="1040"/>
        <v>#DIV/0!</v>
      </c>
      <c r="AG118" s="867" t="e">
        <f t="shared" si="1040"/>
        <v>#DIV/0!</v>
      </c>
      <c r="AH118" s="867" t="e">
        <f t="shared" si="1040"/>
        <v>#DIV/0!</v>
      </c>
      <c r="AI118" s="867" t="e">
        <f t="shared" si="1041"/>
        <v>#DIV/0!</v>
      </c>
      <c r="AJ118" s="867" t="e">
        <f t="shared" si="1041"/>
        <v>#DIV/0!</v>
      </c>
      <c r="AK118" s="867" t="e">
        <f t="shared" si="1041"/>
        <v>#DIV/0!</v>
      </c>
      <c r="AL118" s="867" t="e">
        <f t="shared" si="875"/>
        <v>#DIV/0!</v>
      </c>
      <c r="AM118" s="867" t="e">
        <f t="shared" si="875"/>
        <v>#DIV/0!</v>
      </c>
      <c r="AN118" s="867" t="e">
        <f t="shared" si="875"/>
        <v>#DIV/0!</v>
      </c>
      <c r="AO118" s="942" t="e">
        <f t="shared" si="876"/>
        <v>#DIV/0!</v>
      </c>
      <c r="AP118" s="942" t="e">
        <f t="shared" si="876"/>
        <v>#DIV/0!</v>
      </c>
      <c r="AQ118" s="952" t="e">
        <f t="shared" si="876"/>
        <v>#DIV/0!</v>
      </c>
      <c r="AR118" s="956"/>
      <c r="AS118" s="947"/>
      <c r="AT118" s="947"/>
      <c r="AU118" s="947"/>
      <c r="AV118" s="947"/>
      <c r="AW118" s="947"/>
      <c r="AX118" s="1082">
        <v>0</v>
      </c>
      <c r="AY118" s="1082">
        <v>21</v>
      </c>
      <c r="AZ118" s="1082">
        <f t="shared" si="1059"/>
        <v>21</v>
      </c>
      <c r="BA118" s="1082">
        <v>0</v>
      </c>
      <c r="BB118" s="1082">
        <v>0</v>
      </c>
      <c r="BC118" s="1082">
        <f t="shared" si="1060"/>
        <v>0</v>
      </c>
      <c r="BD118" s="1082">
        <v>0</v>
      </c>
      <c r="BE118" s="1082">
        <v>0</v>
      </c>
      <c r="BF118" s="1082">
        <f t="shared" si="1061"/>
        <v>0</v>
      </c>
      <c r="BG118" s="1082">
        <v>0</v>
      </c>
      <c r="BH118" s="1082">
        <v>6</v>
      </c>
      <c r="BI118" s="1082">
        <f t="shared" si="1062"/>
        <v>6</v>
      </c>
      <c r="BJ118" s="1082">
        <v>0</v>
      </c>
      <c r="BK118" s="1082">
        <v>0</v>
      </c>
      <c r="BL118" s="1082">
        <f t="shared" si="1063"/>
        <v>0</v>
      </c>
      <c r="BM118" s="1082">
        <v>0</v>
      </c>
      <c r="BN118" s="1082">
        <v>0</v>
      </c>
      <c r="BO118" s="1082">
        <f t="shared" si="1064"/>
        <v>0</v>
      </c>
      <c r="BP118" s="1081">
        <v>0</v>
      </c>
      <c r="BQ118" s="1081">
        <v>0</v>
      </c>
      <c r="BR118" s="1081">
        <f t="shared" si="1065"/>
        <v>0</v>
      </c>
      <c r="BS118" s="1081">
        <v>0</v>
      </c>
      <c r="BT118" s="1081">
        <v>0</v>
      </c>
      <c r="BU118" s="1081">
        <f t="shared" si="1066"/>
        <v>0</v>
      </c>
      <c r="BV118" s="1081">
        <v>0</v>
      </c>
      <c r="BW118" s="1081">
        <v>0</v>
      </c>
      <c r="BX118" s="1081">
        <f t="shared" si="1067"/>
        <v>0</v>
      </c>
      <c r="BY118" s="1053">
        <f t="shared" si="1068"/>
        <v>0</v>
      </c>
      <c r="BZ118" s="1053">
        <f t="shared" si="1068"/>
        <v>0</v>
      </c>
      <c r="CA118" s="1082">
        <f t="shared" si="1069"/>
        <v>0</v>
      </c>
      <c r="CB118" s="867" t="e">
        <f t="shared" si="1046"/>
        <v>#DIV/0!</v>
      </c>
      <c r="CC118" s="867" t="e">
        <f t="shared" si="1046"/>
        <v>#DIV/0!</v>
      </c>
      <c r="CD118" s="867" t="e">
        <f t="shared" si="1046"/>
        <v>#DIV/0!</v>
      </c>
      <c r="CE118" s="867" t="e">
        <f t="shared" si="1047"/>
        <v>#DIV/0!</v>
      </c>
      <c r="CF118" s="867" t="e">
        <f t="shared" si="1047"/>
        <v>#DIV/0!</v>
      </c>
      <c r="CG118" s="867" t="e">
        <f t="shared" si="1047"/>
        <v>#DIV/0!</v>
      </c>
      <c r="CH118" s="867" t="e">
        <f t="shared" si="880"/>
        <v>#DIV/0!</v>
      </c>
      <c r="CI118" s="867" t="e">
        <f t="shared" si="880"/>
        <v>#DIV/0!</v>
      </c>
      <c r="CJ118" s="867" t="e">
        <f t="shared" si="880"/>
        <v>#DIV/0!</v>
      </c>
      <c r="CK118" s="942" t="e">
        <f t="shared" si="881"/>
        <v>#DIV/0!</v>
      </c>
      <c r="CL118" s="942" t="e">
        <f t="shared" si="881"/>
        <v>#DIV/0!</v>
      </c>
      <c r="CM118" s="952" t="e">
        <f t="shared" si="881"/>
        <v>#DIV/0!</v>
      </c>
      <c r="CN118" s="956"/>
      <c r="CO118" s="947"/>
      <c r="CP118" s="947"/>
      <c r="CQ118" s="947"/>
      <c r="CR118" s="947"/>
      <c r="CS118" s="947"/>
    </row>
    <row r="119" spans="1:97" s="393" customFormat="1" ht="9.9499999999999993" hidden="1" customHeight="1" x14ac:dyDescent="0.2">
      <c r="A119" s="398" t="s">
        <v>127</v>
      </c>
      <c r="B119" s="1063">
        <v>4</v>
      </c>
      <c r="C119" s="1063">
        <v>0</v>
      </c>
      <c r="D119" s="84">
        <f t="shared" ref="D119:D122" si="1070">SUM(B119:C119)</f>
        <v>4</v>
      </c>
      <c r="E119" s="1026">
        <v>0</v>
      </c>
      <c r="F119" s="1026">
        <v>0</v>
      </c>
      <c r="G119" s="84">
        <f t="shared" ref="G119:G122" si="1071">SUM(E119:F119)</f>
        <v>0</v>
      </c>
      <c r="H119" s="1026">
        <v>0</v>
      </c>
      <c r="I119" s="1026">
        <v>0</v>
      </c>
      <c r="J119" s="84">
        <f t="shared" ref="J119:J122" si="1072">SUM(H119:I119)</f>
        <v>0</v>
      </c>
      <c r="K119" s="1063">
        <v>5</v>
      </c>
      <c r="L119" s="1063">
        <v>0</v>
      </c>
      <c r="M119" s="84">
        <f t="shared" ref="M119:M122" si="1073">SUM(K119:L119)</f>
        <v>5</v>
      </c>
      <c r="N119" s="1026">
        <v>0</v>
      </c>
      <c r="O119" s="1026">
        <v>0</v>
      </c>
      <c r="P119" s="84">
        <f t="shared" ref="P119:P122" si="1074">SUM(N119:O119)</f>
        <v>0</v>
      </c>
      <c r="Q119" s="1026">
        <v>0</v>
      </c>
      <c r="R119" s="1026">
        <v>0</v>
      </c>
      <c r="S119" s="84">
        <f t="shared" ref="S119:S122" si="1075">SUM(Q119:R119)</f>
        <v>0</v>
      </c>
      <c r="T119" s="1064">
        <v>0</v>
      </c>
      <c r="U119" s="1064">
        <v>0</v>
      </c>
      <c r="V119" s="1065">
        <f t="shared" ref="V119:V122" si="1076">SUM(T119:U119)</f>
        <v>0</v>
      </c>
      <c r="W119" s="1064">
        <v>0</v>
      </c>
      <c r="X119" s="1064">
        <v>0</v>
      </c>
      <c r="Y119" s="1065">
        <f t="shared" ref="Y119:Y122" si="1077">SUM(W119:X119)</f>
        <v>0</v>
      </c>
      <c r="Z119" s="1064">
        <v>0</v>
      </c>
      <c r="AA119" s="1064">
        <v>0</v>
      </c>
      <c r="AB119" s="1065">
        <f t="shared" ref="AB119:AB122" si="1078">SUM(Z119:AA119)</f>
        <v>0</v>
      </c>
      <c r="AC119" s="1024">
        <f t="shared" si="1057"/>
        <v>0</v>
      </c>
      <c r="AD119" s="1024">
        <f t="shared" si="1057"/>
        <v>0</v>
      </c>
      <c r="AE119" s="1066">
        <f t="shared" si="1058"/>
        <v>0</v>
      </c>
      <c r="AF119" s="864" t="e">
        <f t="shared" si="1040"/>
        <v>#DIV/0!</v>
      </c>
      <c r="AG119" s="864" t="e">
        <f t="shared" si="1040"/>
        <v>#DIV/0!</v>
      </c>
      <c r="AH119" s="864" t="e">
        <f t="shared" si="1040"/>
        <v>#DIV/0!</v>
      </c>
      <c r="AI119" s="864" t="e">
        <f t="shared" si="1041"/>
        <v>#DIV/0!</v>
      </c>
      <c r="AJ119" s="864" t="e">
        <f t="shared" si="1041"/>
        <v>#DIV/0!</v>
      </c>
      <c r="AK119" s="864" t="e">
        <f t="shared" si="1041"/>
        <v>#DIV/0!</v>
      </c>
      <c r="AL119" s="864" t="e">
        <f t="shared" si="875"/>
        <v>#DIV/0!</v>
      </c>
      <c r="AM119" s="864" t="e">
        <f t="shared" si="875"/>
        <v>#DIV/0!</v>
      </c>
      <c r="AN119" s="864" t="e">
        <f t="shared" si="875"/>
        <v>#DIV/0!</v>
      </c>
      <c r="AO119" s="864" t="e">
        <f t="shared" si="876"/>
        <v>#DIV/0!</v>
      </c>
      <c r="AP119" s="864" t="e">
        <f t="shared" si="876"/>
        <v>#DIV/0!</v>
      </c>
      <c r="AQ119" s="950" t="e">
        <f t="shared" si="876"/>
        <v>#DIV/0!</v>
      </c>
      <c r="AR119" s="954"/>
      <c r="AS119" s="945"/>
      <c r="AT119" s="945"/>
      <c r="AU119" s="945"/>
      <c r="AV119" s="945"/>
      <c r="AW119" s="945"/>
      <c r="AX119" s="137">
        <v>12</v>
      </c>
      <c r="AY119" s="137">
        <v>1</v>
      </c>
      <c r="AZ119" s="77">
        <f t="shared" si="1059"/>
        <v>13</v>
      </c>
      <c r="BA119" s="137">
        <v>0</v>
      </c>
      <c r="BB119" s="137">
        <v>0</v>
      </c>
      <c r="BC119" s="77">
        <f t="shared" si="1060"/>
        <v>0</v>
      </c>
      <c r="BD119" s="137">
        <v>0</v>
      </c>
      <c r="BE119" s="137">
        <v>0</v>
      </c>
      <c r="BF119" s="77">
        <f t="shared" si="1061"/>
        <v>0</v>
      </c>
      <c r="BG119" s="137">
        <v>1</v>
      </c>
      <c r="BH119" s="137">
        <v>0</v>
      </c>
      <c r="BI119" s="77">
        <f t="shared" si="1062"/>
        <v>1</v>
      </c>
      <c r="BJ119" s="137">
        <v>0</v>
      </c>
      <c r="BK119" s="137">
        <v>0</v>
      </c>
      <c r="BL119" s="77">
        <f t="shared" si="1063"/>
        <v>0</v>
      </c>
      <c r="BM119" s="137">
        <v>0</v>
      </c>
      <c r="BN119" s="137">
        <v>0</v>
      </c>
      <c r="BO119" s="77">
        <f t="shared" si="1064"/>
        <v>0</v>
      </c>
      <c r="BP119" s="1064">
        <v>0</v>
      </c>
      <c r="BQ119" s="1064">
        <v>0</v>
      </c>
      <c r="BR119" s="1065">
        <f t="shared" si="1065"/>
        <v>0</v>
      </c>
      <c r="BS119" s="1064">
        <v>0</v>
      </c>
      <c r="BT119" s="1064">
        <v>0</v>
      </c>
      <c r="BU119" s="1065">
        <f t="shared" si="1066"/>
        <v>0</v>
      </c>
      <c r="BV119" s="1064">
        <v>0</v>
      </c>
      <c r="BW119" s="1064">
        <v>0</v>
      </c>
      <c r="BX119" s="1065">
        <f t="shared" si="1067"/>
        <v>0</v>
      </c>
      <c r="BY119" s="1024">
        <f t="shared" si="1068"/>
        <v>0</v>
      </c>
      <c r="BZ119" s="1024">
        <f t="shared" si="1068"/>
        <v>0</v>
      </c>
      <c r="CA119" s="1066">
        <f t="shared" si="1069"/>
        <v>0</v>
      </c>
      <c r="CB119" s="864" t="e">
        <f>BD119/BY119</f>
        <v>#DIV/0!</v>
      </c>
      <c r="CC119" s="864" t="e">
        <f t="shared" si="1046"/>
        <v>#DIV/0!</v>
      </c>
      <c r="CD119" s="864" t="e">
        <f t="shared" si="1046"/>
        <v>#DIV/0!</v>
      </c>
      <c r="CE119" s="864" t="e">
        <f t="shared" si="1047"/>
        <v>#DIV/0!</v>
      </c>
      <c r="CF119" s="864" t="e">
        <f t="shared" si="1047"/>
        <v>#DIV/0!</v>
      </c>
      <c r="CG119" s="864" t="e">
        <f t="shared" si="1047"/>
        <v>#DIV/0!</v>
      </c>
      <c r="CH119" s="864" t="e">
        <f t="shared" si="880"/>
        <v>#DIV/0!</v>
      </c>
      <c r="CI119" s="864" t="e">
        <f t="shared" si="880"/>
        <v>#DIV/0!</v>
      </c>
      <c r="CJ119" s="864" t="e">
        <f t="shared" si="880"/>
        <v>#DIV/0!</v>
      </c>
      <c r="CK119" s="864" t="e">
        <f t="shared" si="881"/>
        <v>#DIV/0!</v>
      </c>
      <c r="CL119" s="864" t="e">
        <f t="shared" si="881"/>
        <v>#DIV/0!</v>
      </c>
      <c r="CM119" s="950" t="e">
        <f t="shared" si="881"/>
        <v>#DIV/0!</v>
      </c>
      <c r="CN119" s="954"/>
      <c r="CO119" s="945"/>
      <c r="CP119" s="945"/>
      <c r="CQ119" s="945"/>
      <c r="CR119" s="945"/>
      <c r="CS119" s="945"/>
    </row>
    <row r="120" spans="1:97" s="393" customFormat="1" ht="9.9499999999999993" hidden="1" customHeight="1" x14ac:dyDescent="0.2">
      <c r="A120" s="398" t="s">
        <v>179</v>
      </c>
      <c r="B120" s="1063">
        <v>14</v>
      </c>
      <c r="C120" s="1063">
        <v>0</v>
      </c>
      <c r="D120" s="84">
        <f t="shared" si="1070"/>
        <v>14</v>
      </c>
      <c r="E120" s="1026">
        <v>0</v>
      </c>
      <c r="F120" s="1026">
        <v>0</v>
      </c>
      <c r="G120" s="84">
        <f t="shared" si="1071"/>
        <v>0</v>
      </c>
      <c r="H120" s="1026">
        <v>0</v>
      </c>
      <c r="I120" s="1026">
        <v>0</v>
      </c>
      <c r="J120" s="84">
        <f t="shared" si="1072"/>
        <v>0</v>
      </c>
      <c r="K120" s="1063">
        <v>9</v>
      </c>
      <c r="L120" s="1063">
        <v>0</v>
      </c>
      <c r="M120" s="84">
        <f t="shared" si="1073"/>
        <v>9</v>
      </c>
      <c r="N120" s="1026">
        <v>0</v>
      </c>
      <c r="O120" s="1026">
        <v>0</v>
      </c>
      <c r="P120" s="84">
        <f t="shared" si="1074"/>
        <v>0</v>
      </c>
      <c r="Q120" s="1026">
        <v>0</v>
      </c>
      <c r="R120" s="1026">
        <v>0</v>
      </c>
      <c r="S120" s="84">
        <f t="shared" si="1075"/>
        <v>0</v>
      </c>
      <c r="T120" s="1064">
        <v>0</v>
      </c>
      <c r="U120" s="1064">
        <v>0</v>
      </c>
      <c r="V120" s="1065">
        <f t="shared" si="1076"/>
        <v>0</v>
      </c>
      <c r="W120" s="1064">
        <v>0</v>
      </c>
      <c r="X120" s="1064">
        <v>0</v>
      </c>
      <c r="Y120" s="1065">
        <f t="shared" si="1077"/>
        <v>0</v>
      </c>
      <c r="Z120" s="1064">
        <v>0</v>
      </c>
      <c r="AA120" s="1064">
        <v>0</v>
      </c>
      <c r="AB120" s="1065">
        <f t="shared" si="1078"/>
        <v>0</v>
      </c>
      <c r="AC120" s="1024">
        <f t="shared" si="1057"/>
        <v>0</v>
      </c>
      <c r="AD120" s="1024">
        <f t="shared" si="1057"/>
        <v>0</v>
      </c>
      <c r="AE120" s="1066">
        <f t="shared" si="1058"/>
        <v>0</v>
      </c>
      <c r="AF120" s="864" t="e">
        <f t="shared" si="1040"/>
        <v>#DIV/0!</v>
      </c>
      <c r="AG120" s="864" t="e">
        <f t="shared" si="1040"/>
        <v>#DIV/0!</v>
      </c>
      <c r="AH120" s="864" t="e">
        <f t="shared" si="1040"/>
        <v>#DIV/0!</v>
      </c>
      <c r="AI120" s="864" t="e">
        <f t="shared" si="1041"/>
        <v>#DIV/0!</v>
      </c>
      <c r="AJ120" s="864" t="e">
        <f t="shared" si="1041"/>
        <v>#DIV/0!</v>
      </c>
      <c r="AK120" s="864" t="e">
        <f t="shared" si="1041"/>
        <v>#DIV/0!</v>
      </c>
      <c r="AL120" s="864" t="e">
        <f t="shared" si="875"/>
        <v>#DIV/0!</v>
      </c>
      <c r="AM120" s="864" t="e">
        <f t="shared" si="875"/>
        <v>#DIV/0!</v>
      </c>
      <c r="AN120" s="864" t="e">
        <f t="shared" si="875"/>
        <v>#DIV/0!</v>
      </c>
      <c r="AO120" s="864" t="e">
        <f t="shared" si="876"/>
        <v>#DIV/0!</v>
      </c>
      <c r="AP120" s="864" t="e">
        <f t="shared" si="876"/>
        <v>#DIV/0!</v>
      </c>
      <c r="AQ120" s="950" t="e">
        <f t="shared" si="876"/>
        <v>#DIV/0!</v>
      </c>
      <c r="AR120" s="954"/>
      <c r="AS120" s="945"/>
      <c r="AT120" s="945"/>
      <c r="AU120" s="945"/>
      <c r="AV120" s="945"/>
      <c r="AW120" s="945"/>
      <c r="AX120" s="137">
        <v>0</v>
      </c>
      <c r="AY120" s="137">
        <v>13</v>
      </c>
      <c r="AZ120" s="77">
        <f t="shared" si="1059"/>
        <v>13</v>
      </c>
      <c r="BA120" s="137">
        <v>0</v>
      </c>
      <c r="BB120" s="137">
        <v>0</v>
      </c>
      <c r="BC120" s="77">
        <f t="shared" si="1060"/>
        <v>0</v>
      </c>
      <c r="BD120" s="137">
        <v>0</v>
      </c>
      <c r="BE120" s="137">
        <v>0</v>
      </c>
      <c r="BF120" s="77">
        <f t="shared" si="1061"/>
        <v>0</v>
      </c>
      <c r="BG120" s="137">
        <v>0</v>
      </c>
      <c r="BH120" s="137">
        <v>0</v>
      </c>
      <c r="BI120" s="77">
        <f t="shared" si="1062"/>
        <v>0</v>
      </c>
      <c r="BJ120" s="137">
        <v>0</v>
      </c>
      <c r="BK120" s="137">
        <v>0</v>
      </c>
      <c r="BL120" s="77">
        <f t="shared" si="1063"/>
        <v>0</v>
      </c>
      <c r="BM120" s="137">
        <v>0</v>
      </c>
      <c r="BN120" s="137">
        <v>0</v>
      </c>
      <c r="BO120" s="77">
        <f t="shared" si="1064"/>
        <v>0</v>
      </c>
      <c r="BP120" s="1064">
        <v>0</v>
      </c>
      <c r="BQ120" s="1064">
        <v>0</v>
      </c>
      <c r="BR120" s="1065">
        <f t="shared" si="1065"/>
        <v>0</v>
      </c>
      <c r="BS120" s="1064">
        <v>0</v>
      </c>
      <c r="BT120" s="1064">
        <v>0</v>
      </c>
      <c r="BU120" s="1065">
        <f t="shared" si="1066"/>
        <v>0</v>
      </c>
      <c r="BV120" s="1064">
        <v>0</v>
      </c>
      <c r="BW120" s="1064">
        <v>0</v>
      </c>
      <c r="BX120" s="1065">
        <f t="shared" si="1067"/>
        <v>0</v>
      </c>
      <c r="BY120" s="1024">
        <f t="shared" si="1068"/>
        <v>0</v>
      </c>
      <c r="BZ120" s="1024">
        <f t="shared" si="1068"/>
        <v>0</v>
      </c>
      <c r="CA120" s="1066">
        <f t="shared" si="1069"/>
        <v>0</v>
      </c>
      <c r="CB120" s="864" t="e">
        <f t="shared" si="1046"/>
        <v>#DIV/0!</v>
      </c>
      <c r="CC120" s="864" t="e">
        <f t="shared" si="1046"/>
        <v>#DIV/0!</v>
      </c>
      <c r="CD120" s="864" t="e">
        <f t="shared" si="1046"/>
        <v>#DIV/0!</v>
      </c>
      <c r="CE120" s="864" t="e">
        <f t="shared" si="1047"/>
        <v>#DIV/0!</v>
      </c>
      <c r="CF120" s="864" t="e">
        <f t="shared" si="1047"/>
        <v>#DIV/0!</v>
      </c>
      <c r="CG120" s="864" t="e">
        <f t="shared" si="1047"/>
        <v>#DIV/0!</v>
      </c>
      <c r="CH120" s="864" t="e">
        <f t="shared" si="880"/>
        <v>#DIV/0!</v>
      </c>
      <c r="CI120" s="864" t="e">
        <f t="shared" si="880"/>
        <v>#DIV/0!</v>
      </c>
      <c r="CJ120" s="864" t="e">
        <f t="shared" si="880"/>
        <v>#DIV/0!</v>
      </c>
      <c r="CK120" s="864" t="e">
        <f t="shared" si="881"/>
        <v>#DIV/0!</v>
      </c>
      <c r="CL120" s="864" t="e">
        <f t="shared" si="881"/>
        <v>#DIV/0!</v>
      </c>
      <c r="CM120" s="950" t="e">
        <f t="shared" si="881"/>
        <v>#DIV/0!</v>
      </c>
      <c r="CN120" s="954"/>
      <c r="CO120" s="945"/>
      <c r="CP120" s="945"/>
      <c r="CQ120" s="945"/>
      <c r="CR120" s="945"/>
      <c r="CS120" s="945"/>
    </row>
    <row r="121" spans="1:97" s="393" customFormat="1" ht="9.9499999999999993" hidden="1" customHeight="1" x14ac:dyDescent="0.2">
      <c r="A121" s="398" t="s">
        <v>109</v>
      </c>
      <c r="B121" s="1063">
        <v>48</v>
      </c>
      <c r="C121" s="1063">
        <v>0</v>
      </c>
      <c r="D121" s="84">
        <f t="shared" si="1070"/>
        <v>48</v>
      </c>
      <c r="E121" s="1026">
        <v>0</v>
      </c>
      <c r="F121" s="1026">
        <v>0</v>
      </c>
      <c r="G121" s="84">
        <f t="shared" si="1071"/>
        <v>0</v>
      </c>
      <c r="H121" s="1026">
        <v>0</v>
      </c>
      <c r="I121" s="1026">
        <v>0</v>
      </c>
      <c r="J121" s="84">
        <f t="shared" si="1072"/>
        <v>0</v>
      </c>
      <c r="K121" s="1063">
        <v>15</v>
      </c>
      <c r="L121" s="1063">
        <v>0</v>
      </c>
      <c r="M121" s="84">
        <f t="shared" si="1073"/>
        <v>15</v>
      </c>
      <c r="N121" s="1026">
        <v>0</v>
      </c>
      <c r="O121" s="1026">
        <v>0</v>
      </c>
      <c r="P121" s="84">
        <f t="shared" si="1074"/>
        <v>0</v>
      </c>
      <c r="Q121" s="1026">
        <v>0</v>
      </c>
      <c r="R121" s="1026">
        <v>0</v>
      </c>
      <c r="S121" s="84">
        <f t="shared" si="1075"/>
        <v>0</v>
      </c>
      <c r="T121" s="1064">
        <v>0</v>
      </c>
      <c r="U121" s="1064">
        <v>0</v>
      </c>
      <c r="V121" s="1065">
        <f t="shared" si="1076"/>
        <v>0</v>
      </c>
      <c r="W121" s="1064">
        <v>0</v>
      </c>
      <c r="X121" s="1064">
        <v>0</v>
      </c>
      <c r="Y121" s="1065">
        <f t="shared" si="1077"/>
        <v>0</v>
      </c>
      <c r="Z121" s="1064">
        <v>0</v>
      </c>
      <c r="AA121" s="1064">
        <v>0</v>
      </c>
      <c r="AB121" s="1065">
        <f t="shared" si="1078"/>
        <v>0</v>
      </c>
      <c r="AC121" s="1024">
        <f t="shared" si="1057"/>
        <v>0</v>
      </c>
      <c r="AD121" s="1024">
        <f t="shared" si="1057"/>
        <v>0</v>
      </c>
      <c r="AE121" s="1066">
        <f t="shared" si="1058"/>
        <v>0</v>
      </c>
      <c r="AF121" s="864" t="e">
        <f t="shared" si="1040"/>
        <v>#DIV/0!</v>
      </c>
      <c r="AG121" s="864" t="e">
        <f t="shared" si="1040"/>
        <v>#DIV/0!</v>
      </c>
      <c r="AH121" s="864" t="e">
        <f t="shared" si="1040"/>
        <v>#DIV/0!</v>
      </c>
      <c r="AI121" s="864" t="e">
        <f t="shared" si="1041"/>
        <v>#DIV/0!</v>
      </c>
      <c r="AJ121" s="864" t="e">
        <f t="shared" si="1041"/>
        <v>#DIV/0!</v>
      </c>
      <c r="AK121" s="864" t="e">
        <f t="shared" si="1041"/>
        <v>#DIV/0!</v>
      </c>
      <c r="AL121" s="864" t="e">
        <f t="shared" si="875"/>
        <v>#DIV/0!</v>
      </c>
      <c r="AM121" s="864" t="e">
        <f t="shared" si="875"/>
        <v>#DIV/0!</v>
      </c>
      <c r="AN121" s="864" t="e">
        <f t="shared" si="875"/>
        <v>#DIV/0!</v>
      </c>
      <c r="AO121" s="864" t="e">
        <f t="shared" si="876"/>
        <v>#DIV/0!</v>
      </c>
      <c r="AP121" s="864" t="e">
        <f t="shared" si="876"/>
        <v>#DIV/0!</v>
      </c>
      <c r="AQ121" s="950" t="e">
        <f t="shared" si="876"/>
        <v>#DIV/0!</v>
      </c>
      <c r="AR121" s="954"/>
      <c r="AS121" s="945"/>
      <c r="AT121" s="945"/>
      <c r="AU121" s="945"/>
      <c r="AV121" s="945"/>
      <c r="AW121" s="945"/>
      <c r="AX121" s="137">
        <v>54</v>
      </c>
      <c r="AY121" s="137">
        <v>3</v>
      </c>
      <c r="AZ121" s="77">
        <f t="shared" si="1059"/>
        <v>57</v>
      </c>
      <c r="BA121" s="137">
        <v>0</v>
      </c>
      <c r="BB121" s="137">
        <v>0</v>
      </c>
      <c r="BC121" s="77">
        <f t="shared" si="1060"/>
        <v>0</v>
      </c>
      <c r="BD121" s="137">
        <v>0</v>
      </c>
      <c r="BE121" s="137">
        <v>0</v>
      </c>
      <c r="BF121" s="77">
        <f t="shared" si="1061"/>
        <v>0</v>
      </c>
      <c r="BG121" s="137">
        <v>0</v>
      </c>
      <c r="BH121" s="137">
        <v>0</v>
      </c>
      <c r="BI121" s="77">
        <f t="shared" si="1062"/>
        <v>0</v>
      </c>
      <c r="BJ121" s="137">
        <v>0</v>
      </c>
      <c r="BK121" s="137">
        <v>0</v>
      </c>
      <c r="BL121" s="77">
        <f t="shared" si="1063"/>
        <v>0</v>
      </c>
      <c r="BM121" s="137">
        <v>0</v>
      </c>
      <c r="BN121" s="137">
        <v>0</v>
      </c>
      <c r="BO121" s="77">
        <f t="shared" si="1064"/>
        <v>0</v>
      </c>
      <c r="BP121" s="1064">
        <v>0</v>
      </c>
      <c r="BQ121" s="1064">
        <v>0</v>
      </c>
      <c r="BR121" s="1065">
        <f t="shared" si="1065"/>
        <v>0</v>
      </c>
      <c r="BS121" s="1064">
        <v>0</v>
      </c>
      <c r="BT121" s="1064">
        <v>0</v>
      </c>
      <c r="BU121" s="1065">
        <f t="shared" si="1066"/>
        <v>0</v>
      </c>
      <c r="BV121" s="1064">
        <v>0</v>
      </c>
      <c r="BW121" s="1064">
        <v>0</v>
      </c>
      <c r="BX121" s="1065">
        <f t="shared" si="1067"/>
        <v>0</v>
      </c>
      <c r="BY121" s="1024">
        <f t="shared" si="1068"/>
        <v>0</v>
      </c>
      <c r="BZ121" s="1024">
        <f t="shared" si="1068"/>
        <v>0</v>
      </c>
      <c r="CA121" s="1066">
        <f t="shared" si="1069"/>
        <v>0</v>
      </c>
      <c r="CB121" s="864" t="e">
        <f t="shared" si="1046"/>
        <v>#DIV/0!</v>
      </c>
      <c r="CC121" s="864" t="e">
        <f t="shared" si="1046"/>
        <v>#DIV/0!</v>
      </c>
      <c r="CD121" s="864" t="e">
        <f t="shared" si="1046"/>
        <v>#DIV/0!</v>
      </c>
      <c r="CE121" s="864" t="e">
        <f t="shared" si="1047"/>
        <v>#DIV/0!</v>
      </c>
      <c r="CF121" s="864" t="e">
        <f t="shared" si="1047"/>
        <v>#DIV/0!</v>
      </c>
      <c r="CG121" s="864" t="e">
        <f t="shared" si="1047"/>
        <v>#DIV/0!</v>
      </c>
      <c r="CH121" s="864" t="e">
        <f t="shared" si="880"/>
        <v>#DIV/0!</v>
      </c>
      <c r="CI121" s="864" t="e">
        <f t="shared" si="880"/>
        <v>#DIV/0!</v>
      </c>
      <c r="CJ121" s="864" t="e">
        <f t="shared" si="880"/>
        <v>#DIV/0!</v>
      </c>
      <c r="CK121" s="864" t="e">
        <f t="shared" si="881"/>
        <v>#DIV/0!</v>
      </c>
      <c r="CL121" s="864" t="e">
        <f t="shared" si="881"/>
        <v>#DIV/0!</v>
      </c>
      <c r="CM121" s="950" t="e">
        <f t="shared" si="881"/>
        <v>#DIV/0!</v>
      </c>
      <c r="CN121" s="954"/>
      <c r="CO121" s="945"/>
      <c r="CP121" s="945"/>
      <c r="CQ121" s="945"/>
      <c r="CR121" s="945"/>
      <c r="CS121" s="945"/>
    </row>
    <row r="122" spans="1:97" s="393" customFormat="1" ht="9.9499999999999993" hidden="1" customHeight="1" x14ac:dyDescent="0.2">
      <c r="A122" s="398" t="s">
        <v>128</v>
      </c>
      <c r="B122" s="1063">
        <v>17</v>
      </c>
      <c r="C122" s="1063">
        <v>0</v>
      </c>
      <c r="D122" s="84">
        <f t="shared" si="1070"/>
        <v>17</v>
      </c>
      <c r="E122" s="1026">
        <v>0</v>
      </c>
      <c r="F122" s="1026">
        <v>0</v>
      </c>
      <c r="G122" s="84">
        <f t="shared" si="1071"/>
        <v>0</v>
      </c>
      <c r="H122" s="1026">
        <v>0</v>
      </c>
      <c r="I122" s="1026">
        <v>0</v>
      </c>
      <c r="J122" s="84">
        <f t="shared" si="1072"/>
        <v>0</v>
      </c>
      <c r="K122" s="1063">
        <v>8</v>
      </c>
      <c r="L122" s="1063">
        <v>0</v>
      </c>
      <c r="M122" s="84">
        <f t="shared" si="1073"/>
        <v>8</v>
      </c>
      <c r="N122" s="1026">
        <v>0</v>
      </c>
      <c r="O122" s="1026">
        <v>0</v>
      </c>
      <c r="P122" s="84">
        <f t="shared" si="1074"/>
        <v>0</v>
      </c>
      <c r="Q122" s="1026">
        <v>0</v>
      </c>
      <c r="R122" s="1026">
        <v>0</v>
      </c>
      <c r="S122" s="84">
        <f t="shared" si="1075"/>
        <v>0</v>
      </c>
      <c r="T122" s="1064">
        <v>0</v>
      </c>
      <c r="U122" s="1064">
        <v>0</v>
      </c>
      <c r="V122" s="1065">
        <f t="shared" si="1076"/>
        <v>0</v>
      </c>
      <c r="W122" s="1064">
        <v>0</v>
      </c>
      <c r="X122" s="1064">
        <v>0</v>
      </c>
      <c r="Y122" s="1065">
        <f t="shared" si="1077"/>
        <v>0</v>
      </c>
      <c r="Z122" s="1064">
        <v>0</v>
      </c>
      <c r="AA122" s="1064">
        <v>0</v>
      </c>
      <c r="AB122" s="1065">
        <f t="shared" si="1078"/>
        <v>0</v>
      </c>
      <c r="AC122" s="1024">
        <f t="shared" si="1057"/>
        <v>0</v>
      </c>
      <c r="AD122" s="1024">
        <f t="shared" si="1057"/>
        <v>0</v>
      </c>
      <c r="AE122" s="1066">
        <f t="shared" si="1058"/>
        <v>0</v>
      </c>
      <c r="AF122" s="864" t="e">
        <f t="shared" si="1040"/>
        <v>#DIV/0!</v>
      </c>
      <c r="AG122" s="864" t="e">
        <f t="shared" si="1040"/>
        <v>#DIV/0!</v>
      </c>
      <c r="AH122" s="864" t="e">
        <f t="shared" si="1040"/>
        <v>#DIV/0!</v>
      </c>
      <c r="AI122" s="864" t="e">
        <f t="shared" si="1041"/>
        <v>#DIV/0!</v>
      </c>
      <c r="AJ122" s="864" t="e">
        <f t="shared" si="1041"/>
        <v>#DIV/0!</v>
      </c>
      <c r="AK122" s="864" t="e">
        <f t="shared" si="1041"/>
        <v>#DIV/0!</v>
      </c>
      <c r="AL122" s="864" t="e">
        <f t="shared" si="875"/>
        <v>#DIV/0!</v>
      </c>
      <c r="AM122" s="864" t="e">
        <f t="shared" si="875"/>
        <v>#DIV/0!</v>
      </c>
      <c r="AN122" s="864" t="e">
        <f t="shared" si="875"/>
        <v>#DIV/0!</v>
      </c>
      <c r="AO122" s="864" t="e">
        <f t="shared" si="876"/>
        <v>#DIV/0!</v>
      </c>
      <c r="AP122" s="864" t="e">
        <f t="shared" si="876"/>
        <v>#DIV/0!</v>
      </c>
      <c r="AQ122" s="950" t="e">
        <f t="shared" si="876"/>
        <v>#DIV/0!</v>
      </c>
      <c r="AR122" s="954"/>
      <c r="AS122" s="945"/>
      <c r="AT122" s="945"/>
      <c r="AU122" s="945"/>
      <c r="AV122" s="945"/>
      <c r="AW122" s="945"/>
      <c r="AX122" s="137">
        <v>26</v>
      </c>
      <c r="AY122" s="137">
        <v>2</v>
      </c>
      <c r="AZ122" s="77">
        <f t="shared" si="1059"/>
        <v>28</v>
      </c>
      <c r="BA122" s="137">
        <v>0</v>
      </c>
      <c r="BB122" s="137">
        <v>0</v>
      </c>
      <c r="BC122" s="77">
        <f t="shared" si="1060"/>
        <v>0</v>
      </c>
      <c r="BD122" s="137">
        <v>0</v>
      </c>
      <c r="BE122" s="137">
        <v>0</v>
      </c>
      <c r="BF122" s="77">
        <f t="shared" si="1061"/>
        <v>0</v>
      </c>
      <c r="BG122" s="137">
        <v>4</v>
      </c>
      <c r="BH122" s="137">
        <v>0</v>
      </c>
      <c r="BI122" s="77">
        <f t="shared" si="1062"/>
        <v>4</v>
      </c>
      <c r="BJ122" s="137">
        <v>0</v>
      </c>
      <c r="BK122" s="137">
        <v>0</v>
      </c>
      <c r="BL122" s="77">
        <f t="shared" si="1063"/>
        <v>0</v>
      </c>
      <c r="BM122" s="137">
        <v>0</v>
      </c>
      <c r="BN122" s="137">
        <v>0</v>
      </c>
      <c r="BO122" s="77">
        <f t="shared" si="1064"/>
        <v>0</v>
      </c>
      <c r="BP122" s="1064">
        <v>0</v>
      </c>
      <c r="BQ122" s="1064">
        <v>0</v>
      </c>
      <c r="BR122" s="1065">
        <f t="shared" si="1065"/>
        <v>0</v>
      </c>
      <c r="BS122" s="1064">
        <v>0</v>
      </c>
      <c r="BT122" s="1064">
        <v>0</v>
      </c>
      <c r="BU122" s="1065">
        <f t="shared" si="1066"/>
        <v>0</v>
      </c>
      <c r="BV122" s="1064">
        <v>0</v>
      </c>
      <c r="BW122" s="1064">
        <v>0</v>
      </c>
      <c r="BX122" s="1065">
        <f t="shared" si="1067"/>
        <v>0</v>
      </c>
      <c r="BY122" s="1024">
        <f t="shared" si="1068"/>
        <v>0</v>
      </c>
      <c r="BZ122" s="1024">
        <f t="shared" si="1068"/>
        <v>0</v>
      </c>
      <c r="CA122" s="1066">
        <f t="shared" si="1069"/>
        <v>0</v>
      </c>
      <c r="CB122" s="864" t="e">
        <f t="shared" si="1046"/>
        <v>#DIV/0!</v>
      </c>
      <c r="CC122" s="864" t="e">
        <f t="shared" si="1046"/>
        <v>#DIV/0!</v>
      </c>
      <c r="CD122" s="864" t="e">
        <f t="shared" si="1046"/>
        <v>#DIV/0!</v>
      </c>
      <c r="CE122" s="864" t="e">
        <f t="shared" si="1047"/>
        <v>#DIV/0!</v>
      </c>
      <c r="CF122" s="864" t="e">
        <f t="shared" si="1047"/>
        <v>#DIV/0!</v>
      </c>
      <c r="CG122" s="864" t="e">
        <f t="shared" si="1047"/>
        <v>#DIV/0!</v>
      </c>
      <c r="CH122" s="864" t="e">
        <f t="shared" si="880"/>
        <v>#DIV/0!</v>
      </c>
      <c r="CI122" s="864" t="e">
        <f t="shared" si="880"/>
        <v>#DIV/0!</v>
      </c>
      <c r="CJ122" s="864" t="e">
        <f t="shared" si="880"/>
        <v>#DIV/0!</v>
      </c>
      <c r="CK122" s="864" t="e">
        <f t="shared" si="881"/>
        <v>#DIV/0!</v>
      </c>
      <c r="CL122" s="864" t="e">
        <f t="shared" si="881"/>
        <v>#DIV/0!</v>
      </c>
      <c r="CM122" s="950" t="e">
        <f t="shared" si="881"/>
        <v>#DIV/0!</v>
      </c>
      <c r="CN122" s="954"/>
      <c r="CO122" s="945"/>
      <c r="CP122" s="945"/>
      <c r="CQ122" s="945"/>
      <c r="CR122" s="945"/>
      <c r="CS122" s="945"/>
    </row>
    <row r="123" spans="1:97" s="393" customFormat="1" ht="9.9499999999999993" customHeight="1" x14ac:dyDescent="0.25">
      <c r="A123" s="397" t="s">
        <v>56</v>
      </c>
      <c r="B123" s="1060">
        <f>SUM(B124:B125)</f>
        <v>51</v>
      </c>
      <c r="C123" s="1060">
        <f t="shared" ref="C123:J123" si="1079">SUM(C124:C125)</f>
        <v>1</v>
      </c>
      <c r="D123" s="1011">
        <f t="shared" si="1079"/>
        <v>52</v>
      </c>
      <c r="E123" s="1060">
        <f t="shared" si="1079"/>
        <v>0</v>
      </c>
      <c r="F123" s="1060">
        <f t="shared" si="1079"/>
        <v>0</v>
      </c>
      <c r="G123" s="1060">
        <f t="shared" si="1079"/>
        <v>0</v>
      </c>
      <c r="H123" s="1060">
        <f t="shared" si="1079"/>
        <v>0</v>
      </c>
      <c r="I123" s="1060">
        <f t="shared" si="1079"/>
        <v>0</v>
      </c>
      <c r="J123" s="1060">
        <f t="shared" si="1079"/>
        <v>0</v>
      </c>
      <c r="K123" s="1060">
        <f>SUM(K124:K125)</f>
        <v>9</v>
      </c>
      <c r="L123" s="1060">
        <f t="shared" ref="L123:S123" si="1080">SUM(L124:L125)</f>
        <v>2</v>
      </c>
      <c r="M123" s="1011">
        <f t="shared" si="1080"/>
        <v>11</v>
      </c>
      <c r="N123" s="1060">
        <f t="shared" si="1080"/>
        <v>0</v>
      </c>
      <c r="O123" s="1060">
        <f t="shared" si="1080"/>
        <v>0</v>
      </c>
      <c r="P123" s="1060">
        <f t="shared" si="1080"/>
        <v>0</v>
      </c>
      <c r="Q123" s="1060">
        <f t="shared" si="1080"/>
        <v>0</v>
      </c>
      <c r="R123" s="1060">
        <f t="shared" si="1080"/>
        <v>0</v>
      </c>
      <c r="S123" s="1060">
        <f t="shared" si="1080"/>
        <v>0</v>
      </c>
      <c r="T123" s="1061">
        <f>SUM(T124:T125)</f>
        <v>0</v>
      </c>
      <c r="U123" s="1061">
        <f t="shared" ref="U123:AE123" si="1081">SUM(U124:U125)</f>
        <v>0</v>
      </c>
      <c r="V123" s="1061">
        <f t="shared" si="1081"/>
        <v>0</v>
      </c>
      <c r="W123" s="1061">
        <f t="shared" si="1081"/>
        <v>0</v>
      </c>
      <c r="X123" s="1061">
        <f t="shared" si="1081"/>
        <v>0</v>
      </c>
      <c r="Y123" s="1061">
        <f t="shared" si="1081"/>
        <v>0</v>
      </c>
      <c r="Z123" s="1061">
        <f t="shared" si="1081"/>
        <v>0</v>
      </c>
      <c r="AA123" s="1061">
        <f t="shared" si="1081"/>
        <v>0</v>
      </c>
      <c r="AB123" s="1061">
        <f t="shared" si="1081"/>
        <v>0</v>
      </c>
      <c r="AC123" s="1062">
        <f t="shared" si="1081"/>
        <v>0</v>
      </c>
      <c r="AD123" s="1062">
        <f t="shared" si="1081"/>
        <v>0</v>
      </c>
      <c r="AE123" s="1062">
        <f t="shared" si="1081"/>
        <v>0</v>
      </c>
      <c r="AF123" s="863" t="e">
        <f>H123/AC123</f>
        <v>#DIV/0!</v>
      </c>
      <c r="AG123" s="863" t="e">
        <f>I123/AD123</f>
        <v>#DIV/0!</v>
      </c>
      <c r="AH123" s="863" t="e">
        <f>J123/AE123</f>
        <v>#DIV/0!</v>
      </c>
      <c r="AI123" s="863" t="e">
        <f>H123/E123</f>
        <v>#DIV/0!</v>
      </c>
      <c r="AJ123" s="863" t="e">
        <f>I123/F123</f>
        <v>#DIV/0!</v>
      </c>
      <c r="AK123" s="863" t="e">
        <f>J123/G123</f>
        <v>#DIV/0!</v>
      </c>
      <c r="AL123" s="863" t="e">
        <f t="shared" si="875"/>
        <v>#DIV/0!</v>
      </c>
      <c r="AM123" s="863" t="e">
        <f t="shared" si="875"/>
        <v>#DIV/0!</v>
      </c>
      <c r="AN123" s="863" t="e">
        <f t="shared" si="875"/>
        <v>#DIV/0!</v>
      </c>
      <c r="AO123" s="863" t="e">
        <f t="shared" si="876"/>
        <v>#DIV/0!</v>
      </c>
      <c r="AP123" s="863" t="e">
        <f t="shared" si="876"/>
        <v>#DIV/0!</v>
      </c>
      <c r="AQ123" s="949" t="e">
        <f t="shared" si="876"/>
        <v>#DIV/0!</v>
      </c>
      <c r="AR123" s="955"/>
      <c r="AS123" s="946"/>
      <c r="AT123" s="946"/>
      <c r="AU123" s="946"/>
      <c r="AV123" s="946"/>
      <c r="AW123" s="946"/>
      <c r="AX123" s="1062">
        <f>SUM(AX124:AX125)</f>
        <v>67</v>
      </c>
      <c r="AY123" s="1062">
        <f t="shared" ref="AY123:BF123" si="1082">SUM(AY124:AY125)</f>
        <v>0</v>
      </c>
      <c r="AZ123" s="1013">
        <f t="shared" si="1082"/>
        <v>67</v>
      </c>
      <c r="BA123" s="1062">
        <f t="shared" si="1082"/>
        <v>0</v>
      </c>
      <c r="BB123" s="1062">
        <f t="shared" si="1082"/>
        <v>0</v>
      </c>
      <c r="BC123" s="1062">
        <f t="shared" si="1082"/>
        <v>0</v>
      </c>
      <c r="BD123" s="1062">
        <f t="shared" si="1082"/>
        <v>45</v>
      </c>
      <c r="BE123" s="1062">
        <f t="shared" si="1082"/>
        <v>0</v>
      </c>
      <c r="BF123" s="1062">
        <f t="shared" si="1082"/>
        <v>45</v>
      </c>
      <c r="BG123" s="1062">
        <f>SUM(BG124:BG125)</f>
        <v>9</v>
      </c>
      <c r="BH123" s="1062">
        <f t="shared" ref="BH123:BO123" si="1083">SUM(BH124:BH125)</f>
        <v>0</v>
      </c>
      <c r="BI123" s="1062">
        <f t="shared" si="1083"/>
        <v>9</v>
      </c>
      <c r="BJ123" s="1062">
        <f t="shared" si="1083"/>
        <v>6</v>
      </c>
      <c r="BK123" s="1062">
        <f t="shared" si="1083"/>
        <v>0</v>
      </c>
      <c r="BL123" s="1062">
        <f t="shared" si="1083"/>
        <v>6</v>
      </c>
      <c r="BM123" s="1062">
        <f t="shared" si="1083"/>
        <v>5</v>
      </c>
      <c r="BN123" s="1062">
        <f t="shared" si="1083"/>
        <v>0</v>
      </c>
      <c r="BO123" s="1062">
        <f t="shared" si="1083"/>
        <v>5</v>
      </c>
      <c r="BP123" s="1061">
        <f>SUM(BP124:BP125)</f>
        <v>0</v>
      </c>
      <c r="BQ123" s="1061">
        <f t="shared" ref="BQ123:CA123" si="1084">SUM(BQ124:BQ125)</f>
        <v>0</v>
      </c>
      <c r="BR123" s="1061">
        <f t="shared" si="1084"/>
        <v>0</v>
      </c>
      <c r="BS123" s="1061">
        <f t="shared" si="1084"/>
        <v>0</v>
      </c>
      <c r="BT123" s="1061">
        <f t="shared" si="1084"/>
        <v>0</v>
      </c>
      <c r="BU123" s="1061">
        <f t="shared" si="1084"/>
        <v>0</v>
      </c>
      <c r="BV123" s="1061">
        <f t="shared" si="1084"/>
        <v>0</v>
      </c>
      <c r="BW123" s="1061">
        <f t="shared" si="1084"/>
        <v>0</v>
      </c>
      <c r="BX123" s="1061">
        <f t="shared" si="1084"/>
        <v>0</v>
      </c>
      <c r="BY123" s="1062">
        <f t="shared" si="1084"/>
        <v>50</v>
      </c>
      <c r="BZ123" s="1062">
        <f t="shared" si="1084"/>
        <v>0</v>
      </c>
      <c r="CA123" s="1062">
        <f t="shared" si="1084"/>
        <v>50</v>
      </c>
      <c r="CB123" s="863">
        <f>BD123/BY123</f>
        <v>0.9</v>
      </c>
      <c r="CC123" s="863" t="e">
        <f>BE123/BZ123</f>
        <v>#DIV/0!</v>
      </c>
      <c r="CD123" s="863">
        <f>BF123/CA123</f>
        <v>0.9</v>
      </c>
      <c r="CE123" s="863" t="e">
        <f>BD123/BA123</f>
        <v>#DIV/0!</v>
      </c>
      <c r="CF123" s="863" t="e">
        <f>BE123/BB123</f>
        <v>#DIV/0!</v>
      </c>
      <c r="CG123" s="863" t="e">
        <f>BF123/BC123</f>
        <v>#DIV/0!</v>
      </c>
      <c r="CH123" s="863">
        <f t="shared" si="880"/>
        <v>0.1</v>
      </c>
      <c r="CI123" s="863" t="e">
        <f t="shared" si="880"/>
        <v>#DIV/0!</v>
      </c>
      <c r="CJ123" s="863">
        <f t="shared" si="880"/>
        <v>0.1</v>
      </c>
      <c r="CK123" s="863">
        <f t="shared" si="881"/>
        <v>0.83333333333333337</v>
      </c>
      <c r="CL123" s="863" t="e">
        <f t="shared" si="881"/>
        <v>#DIV/0!</v>
      </c>
      <c r="CM123" s="949">
        <f t="shared" si="881"/>
        <v>0.83333333333333337</v>
      </c>
      <c r="CN123" s="955"/>
      <c r="CO123" s="946"/>
      <c r="CP123" s="946"/>
      <c r="CQ123" s="946"/>
      <c r="CR123" s="946"/>
      <c r="CS123" s="946"/>
    </row>
    <row r="124" spans="1:97" s="393" customFormat="1" ht="9.9499999999999993" customHeight="1" x14ac:dyDescent="0.2">
      <c r="A124" s="398" t="s">
        <v>108</v>
      </c>
      <c r="B124" s="1063">
        <v>34</v>
      </c>
      <c r="C124" s="1063">
        <v>1</v>
      </c>
      <c r="D124" s="84">
        <f t="shared" ref="D124:D125" si="1085">SUM(B124:C124)</f>
        <v>35</v>
      </c>
      <c r="E124" s="1026">
        <v>0</v>
      </c>
      <c r="F124" s="1026">
        <v>0</v>
      </c>
      <c r="G124" s="84">
        <f t="shared" ref="G124:G125" si="1086">SUM(E124:F124)</f>
        <v>0</v>
      </c>
      <c r="H124" s="1026">
        <v>0</v>
      </c>
      <c r="I124" s="1026">
        <v>0</v>
      </c>
      <c r="J124" s="84">
        <f t="shared" ref="J124:J125" si="1087">SUM(H124:I124)</f>
        <v>0</v>
      </c>
      <c r="K124" s="1063">
        <v>4</v>
      </c>
      <c r="L124" s="1063">
        <v>2</v>
      </c>
      <c r="M124" s="84">
        <f t="shared" ref="M124:M125" si="1088">SUM(K124:L124)</f>
        <v>6</v>
      </c>
      <c r="N124" s="1026">
        <v>0</v>
      </c>
      <c r="O124" s="1026">
        <v>0</v>
      </c>
      <c r="P124" s="84">
        <f t="shared" ref="P124:P125" si="1089">SUM(N124:O124)</f>
        <v>0</v>
      </c>
      <c r="Q124" s="1026">
        <v>0</v>
      </c>
      <c r="R124" s="1026">
        <v>0</v>
      </c>
      <c r="S124" s="84">
        <f t="shared" ref="S124:S125" si="1090">SUM(Q124:R124)</f>
        <v>0</v>
      </c>
      <c r="T124" s="1064">
        <v>0</v>
      </c>
      <c r="U124" s="1064">
        <v>0</v>
      </c>
      <c r="V124" s="1065">
        <f t="shared" ref="V124:V125" si="1091">SUM(T124:U124)</f>
        <v>0</v>
      </c>
      <c r="W124" s="1064">
        <v>0</v>
      </c>
      <c r="X124" s="1064">
        <v>0</v>
      </c>
      <c r="Y124" s="1065">
        <f t="shared" ref="Y124:Y125" si="1092">SUM(W124:X124)</f>
        <v>0</v>
      </c>
      <c r="Z124" s="1064">
        <v>0</v>
      </c>
      <c r="AA124" s="1064">
        <v>0</v>
      </c>
      <c r="AB124" s="1065">
        <f t="shared" ref="AB124:AB125" si="1093">SUM(Z124:AA124)</f>
        <v>0</v>
      </c>
      <c r="AC124" s="1024">
        <f t="shared" ref="AC124:AD125" si="1094">SUM(H124,Q124,Z124)</f>
        <v>0</v>
      </c>
      <c r="AD124" s="1024">
        <f t="shared" si="1094"/>
        <v>0</v>
      </c>
      <c r="AE124" s="1066">
        <f t="shared" ref="AE124:AE125" si="1095">SUM(AC124:AD124)</f>
        <v>0</v>
      </c>
      <c r="AF124" s="864" t="e">
        <f t="shared" ref="AF124:AH125" si="1096">H124/AC124</f>
        <v>#DIV/0!</v>
      </c>
      <c r="AG124" s="864" t="e">
        <f t="shared" si="1096"/>
        <v>#DIV/0!</v>
      </c>
      <c r="AH124" s="864" t="e">
        <f t="shared" si="1096"/>
        <v>#DIV/0!</v>
      </c>
      <c r="AI124" s="864" t="e">
        <f t="shared" ref="AI124:AK125" si="1097">H124/E124</f>
        <v>#DIV/0!</v>
      </c>
      <c r="AJ124" s="864" t="e">
        <f t="shared" si="1097"/>
        <v>#DIV/0!</v>
      </c>
      <c r="AK124" s="864" t="e">
        <f t="shared" si="1097"/>
        <v>#DIV/0!</v>
      </c>
      <c r="AL124" s="864" t="e">
        <f t="shared" si="875"/>
        <v>#DIV/0!</v>
      </c>
      <c r="AM124" s="864" t="e">
        <f t="shared" si="875"/>
        <v>#DIV/0!</v>
      </c>
      <c r="AN124" s="864" t="e">
        <f t="shared" si="875"/>
        <v>#DIV/0!</v>
      </c>
      <c r="AO124" s="864" t="e">
        <f t="shared" si="876"/>
        <v>#DIV/0!</v>
      </c>
      <c r="AP124" s="864" t="e">
        <f t="shared" si="876"/>
        <v>#DIV/0!</v>
      </c>
      <c r="AQ124" s="950" t="e">
        <f t="shared" si="876"/>
        <v>#DIV/0!</v>
      </c>
      <c r="AR124" s="954"/>
      <c r="AS124" s="945"/>
      <c r="AT124" s="945"/>
      <c r="AU124" s="945"/>
      <c r="AV124" s="945"/>
      <c r="AW124" s="945"/>
      <c r="AX124" s="137">
        <v>41</v>
      </c>
      <c r="AY124" s="137">
        <v>0</v>
      </c>
      <c r="AZ124" s="77">
        <f t="shared" ref="AZ124:AZ125" si="1098">SUM(AX124:AY124)</f>
        <v>41</v>
      </c>
      <c r="BA124" s="137">
        <v>0</v>
      </c>
      <c r="BB124" s="137">
        <v>0</v>
      </c>
      <c r="BC124" s="77">
        <f t="shared" ref="BC124:BC125" si="1099">SUM(BA124:BB124)</f>
        <v>0</v>
      </c>
      <c r="BD124" s="1277">
        <v>29</v>
      </c>
      <c r="BE124" s="137">
        <v>0</v>
      </c>
      <c r="BF124" s="77">
        <f t="shared" ref="BF124:BF125" si="1100">SUM(BD124:BE124)</f>
        <v>29</v>
      </c>
      <c r="BG124" s="1277">
        <v>4</v>
      </c>
      <c r="BH124" s="137">
        <v>0</v>
      </c>
      <c r="BI124" s="77">
        <f t="shared" ref="BI124:BI125" si="1101">SUM(BG124:BH124)</f>
        <v>4</v>
      </c>
      <c r="BJ124" s="1277">
        <v>3</v>
      </c>
      <c r="BK124" s="137">
        <v>0</v>
      </c>
      <c r="BL124" s="77">
        <f t="shared" ref="BL124:BL125" si="1102">SUM(BJ124:BK124)</f>
        <v>3</v>
      </c>
      <c r="BM124" s="1277">
        <v>2</v>
      </c>
      <c r="BN124" s="137">
        <v>0</v>
      </c>
      <c r="BO124" s="77">
        <f t="shared" ref="BO124:BO125" si="1103">SUM(BM124:BN124)</f>
        <v>2</v>
      </c>
      <c r="BP124" s="1064">
        <v>0</v>
      </c>
      <c r="BQ124" s="1064">
        <v>0</v>
      </c>
      <c r="BR124" s="1065">
        <f t="shared" ref="BR124:BR125" si="1104">SUM(BP124:BQ124)</f>
        <v>0</v>
      </c>
      <c r="BS124" s="1064">
        <v>0</v>
      </c>
      <c r="BT124" s="1064">
        <v>0</v>
      </c>
      <c r="BU124" s="1065">
        <f t="shared" ref="BU124:BU125" si="1105">SUM(BS124:BT124)</f>
        <v>0</v>
      </c>
      <c r="BV124" s="1064">
        <v>0</v>
      </c>
      <c r="BW124" s="1064">
        <v>0</v>
      </c>
      <c r="BX124" s="1065">
        <f t="shared" ref="BX124:BX125" si="1106">SUM(BV124:BW124)</f>
        <v>0</v>
      </c>
      <c r="BY124" s="1024">
        <v>31</v>
      </c>
      <c r="BZ124" s="1024">
        <f t="shared" ref="BZ124:BZ125" si="1107">SUM(BE124,BN124,BW124)</f>
        <v>0</v>
      </c>
      <c r="CA124" s="1066">
        <f t="shared" ref="CA124:CA125" si="1108">SUM(BY124:BZ124)</f>
        <v>31</v>
      </c>
      <c r="CB124" s="864">
        <f t="shared" ref="CB124:CD125" si="1109">BD124/BY124</f>
        <v>0.93548387096774188</v>
      </c>
      <c r="CC124" s="864" t="e">
        <f t="shared" si="1109"/>
        <v>#DIV/0!</v>
      </c>
      <c r="CD124" s="864">
        <f t="shared" si="1109"/>
        <v>0.93548387096774188</v>
      </c>
      <c r="CE124" s="864" t="e">
        <f t="shared" ref="CE124:CG125" si="1110">BD124/BA124</f>
        <v>#DIV/0!</v>
      </c>
      <c r="CF124" s="864" t="e">
        <f t="shared" si="1110"/>
        <v>#DIV/0!</v>
      </c>
      <c r="CG124" s="864" t="e">
        <f t="shared" si="1110"/>
        <v>#DIV/0!</v>
      </c>
      <c r="CH124" s="864">
        <f t="shared" si="880"/>
        <v>6.4516129032258063E-2</v>
      </c>
      <c r="CI124" s="864" t="e">
        <f t="shared" si="880"/>
        <v>#DIV/0!</v>
      </c>
      <c r="CJ124" s="864">
        <f t="shared" si="880"/>
        <v>6.4516129032258063E-2</v>
      </c>
      <c r="CK124" s="864">
        <f t="shared" si="881"/>
        <v>0.66666666666666663</v>
      </c>
      <c r="CL124" s="864" t="e">
        <f t="shared" si="881"/>
        <v>#DIV/0!</v>
      </c>
      <c r="CM124" s="950">
        <f t="shared" si="881"/>
        <v>0.66666666666666663</v>
      </c>
      <c r="CN124" s="954"/>
      <c r="CO124" s="945"/>
      <c r="CP124" s="945"/>
      <c r="CQ124" s="945"/>
      <c r="CR124" s="945"/>
      <c r="CS124" s="945"/>
    </row>
    <row r="125" spans="1:97" s="393" customFormat="1" ht="9.9499999999999993" customHeight="1" x14ac:dyDescent="0.2">
      <c r="A125" s="398" t="s">
        <v>180</v>
      </c>
      <c r="B125" s="1063">
        <v>17</v>
      </c>
      <c r="C125" s="1063">
        <v>0</v>
      </c>
      <c r="D125" s="84">
        <f t="shared" si="1085"/>
        <v>17</v>
      </c>
      <c r="E125" s="1026">
        <v>0</v>
      </c>
      <c r="F125" s="1026">
        <v>0</v>
      </c>
      <c r="G125" s="84">
        <f t="shared" si="1086"/>
        <v>0</v>
      </c>
      <c r="H125" s="1026">
        <v>0</v>
      </c>
      <c r="I125" s="1026">
        <v>0</v>
      </c>
      <c r="J125" s="84">
        <f t="shared" si="1087"/>
        <v>0</v>
      </c>
      <c r="K125" s="1063">
        <v>5</v>
      </c>
      <c r="L125" s="1063">
        <v>0</v>
      </c>
      <c r="M125" s="84">
        <f t="shared" si="1088"/>
        <v>5</v>
      </c>
      <c r="N125" s="1026">
        <v>0</v>
      </c>
      <c r="O125" s="1026">
        <v>0</v>
      </c>
      <c r="P125" s="84">
        <f t="shared" si="1089"/>
        <v>0</v>
      </c>
      <c r="Q125" s="1026">
        <v>0</v>
      </c>
      <c r="R125" s="1026">
        <v>0</v>
      </c>
      <c r="S125" s="84">
        <f t="shared" si="1090"/>
        <v>0</v>
      </c>
      <c r="T125" s="1064">
        <v>0</v>
      </c>
      <c r="U125" s="1064">
        <v>0</v>
      </c>
      <c r="V125" s="1065">
        <f t="shared" si="1091"/>
        <v>0</v>
      </c>
      <c r="W125" s="1064">
        <v>0</v>
      </c>
      <c r="X125" s="1064">
        <v>0</v>
      </c>
      <c r="Y125" s="1065">
        <f t="shared" si="1092"/>
        <v>0</v>
      </c>
      <c r="Z125" s="1064">
        <v>0</v>
      </c>
      <c r="AA125" s="1064">
        <v>0</v>
      </c>
      <c r="AB125" s="1065">
        <f t="shared" si="1093"/>
        <v>0</v>
      </c>
      <c r="AC125" s="1024">
        <f t="shared" si="1094"/>
        <v>0</v>
      </c>
      <c r="AD125" s="1024">
        <f t="shared" si="1094"/>
        <v>0</v>
      </c>
      <c r="AE125" s="1066">
        <f t="shared" si="1095"/>
        <v>0</v>
      </c>
      <c r="AF125" s="864" t="e">
        <f t="shared" si="1096"/>
        <v>#DIV/0!</v>
      </c>
      <c r="AG125" s="864" t="e">
        <f t="shared" si="1096"/>
        <v>#DIV/0!</v>
      </c>
      <c r="AH125" s="864" t="e">
        <f t="shared" si="1096"/>
        <v>#DIV/0!</v>
      </c>
      <c r="AI125" s="864" t="e">
        <f t="shared" si="1097"/>
        <v>#DIV/0!</v>
      </c>
      <c r="AJ125" s="864" t="e">
        <f t="shared" si="1097"/>
        <v>#DIV/0!</v>
      </c>
      <c r="AK125" s="864" t="e">
        <f t="shared" si="1097"/>
        <v>#DIV/0!</v>
      </c>
      <c r="AL125" s="864" t="e">
        <f t="shared" si="875"/>
        <v>#DIV/0!</v>
      </c>
      <c r="AM125" s="864" t="e">
        <f t="shared" si="875"/>
        <v>#DIV/0!</v>
      </c>
      <c r="AN125" s="864" t="e">
        <f t="shared" si="875"/>
        <v>#DIV/0!</v>
      </c>
      <c r="AO125" s="864" t="e">
        <f t="shared" si="876"/>
        <v>#DIV/0!</v>
      </c>
      <c r="AP125" s="864" t="e">
        <f t="shared" si="876"/>
        <v>#DIV/0!</v>
      </c>
      <c r="AQ125" s="950" t="e">
        <f t="shared" si="876"/>
        <v>#DIV/0!</v>
      </c>
      <c r="AR125" s="954"/>
      <c r="AS125" s="945"/>
      <c r="AT125" s="945"/>
      <c r="AU125" s="945"/>
      <c r="AV125" s="945"/>
      <c r="AW125" s="945"/>
      <c r="AX125" s="137">
        <v>26</v>
      </c>
      <c r="AY125" s="137">
        <v>0</v>
      </c>
      <c r="AZ125" s="77">
        <f t="shared" si="1098"/>
        <v>26</v>
      </c>
      <c r="BA125" s="137">
        <v>0</v>
      </c>
      <c r="BB125" s="137">
        <v>0</v>
      </c>
      <c r="BC125" s="77">
        <f t="shared" si="1099"/>
        <v>0</v>
      </c>
      <c r="BD125" s="1277">
        <v>16</v>
      </c>
      <c r="BE125" s="137">
        <v>0</v>
      </c>
      <c r="BF125" s="77">
        <f t="shared" si="1100"/>
        <v>16</v>
      </c>
      <c r="BG125" s="1277">
        <v>5</v>
      </c>
      <c r="BH125" s="137">
        <v>0</v>
      </c>
      <c r="BI125" s="77">
        <f t="shared" si="1101"/>
        <v>5</v>
      </c>
      <c r="BJ125" s="1277">
        <v>3</v>
      </c>
      <c r="BK125" s="137">
        <v>0</v>
      </c>
      <c r="BL125" s="77">
        <f t="shared" si="1102"/>
        <v>3</v>
      </c>
      <c r="BM125" s="1277">
        <v>3</v>
      </c>
      <c r="BN125" s="137">
        <v>0</v>
      </c>
      <c r="BO125" s="77">
        <f t="shared" si="1103"/>
        <v>3</v>
      </c>
      <c r="BP125" s="1064">
        <v>0</v>
      </c>
      <c r="BQ125" s="1064">
        <v>0</v>
      </c>
      <c r="BR125" s="1065">
        <f t="shared" si="1104"/>
        <v>0</v>
      </c>
      <c r="BS125" s="1064">
        <v>0</v>
      </c>
      <c r="BT125" s="1064">
        <v>0</v>
      </c>
      <c r="BU125" s="1065">
        <f t="shared" si="1105"/>
        <v>0</v>
      </c>
      <c r="BV125" s="1064">
        <v>0</v>
      </c>
      <c r="BW125" s="1064">
        <v>0</v>
      </c>
      <c r="BX125" s="1065">
        <f t="shared" si="1106"/>
        <v>0</v>
      </c>
      <c r="BY125" s="1024">
        <v>19</v>
      </c>
      <c r="BZ125" s="1024">
        <f t="shared" si="1107"/>
        <v>0</v>
      </c>
      <c r="CA125" s="1066">
        <f t="shared" si="1108"/>
        <v>19</v>
      </c>
      <c r="CB125" s="864">
        <f t="shared" si="1109"/>
        <v>0.84210526315789469</v>
      </c>
      <c r="CC125" s="864" t="e">
        <f t="shared" si="1109"/>
        <v>#DIV/0!</v>
      </c>
      <c r="CD125" s="864">
        <f t="shared" si="1109"/>
        <v>0.84210526315789469</v>
      </c>
      <c r="CE125" s="864" t="e">
        <f t="shared" si="1110"/>
        <v>#DIV/0!</v>
      </c>
      <c r="CF125" s="864" t="e">
        <f t="shared" si="1110"/>
        <v>#DIV/0!</v>
      </c>
      <c r="CG125" s="864" t="e">
        <f t="shared" si="1110"/>
        <v>#DIV/0!</v>
      </c>
      <c r="CH125" s="864">
        <f t="shared" si="880"/>
        <v>0.15789473684210525</v>
      </c>
      <c r="CI125" s="864" t="e">
        <f t="shared" si="880"/>
        <v>#DIV/0!</v>
      </c>
      <c r="CJ125" s="864">
        <f t="shared" si="880"/>
        <v>0.15789473684210525</v>
      </c>
      <c r="CK125" s="864">
        <f t="shared" si="881"/>
        <v>1</v>
      </c>
      <c r="CL125" s="864" t="e">
        <f t="shared" si="881"/>
        <v>#DIV/0!</v>
      </c>
      <c r="CM125" s="950">
        <f t="shared" si="881"/>
        <v>1</v>
      </c>
      <c r="CN125" s="954"/>
      <c r="CO125" s="945"/>
      <c r="CP125" s="945"/>
      <c r="CQ125" s="945"/>
      <c r="CR125" s="945"/>
      <c r="CS125" s="945"/>
    </row>
    <row r="126" spans="1:97" s="393" customFormat="1" ht="9.9499999999999993" hidden="1" customHeight="1" x14ac:dyDescent="0.25">
      <c r="A126" s="397" t="s">
        <v>57</v>
      </c>
      <c r="B126" s="1060">
        <f>SUM(B127:B129)</f>
        <v>95</v>
      </c>
      <c r="C126" s="1060">
        <f t="shared" ref="C126:S126" si="1111">SUM(C127:C129)</f>
        <v>0</v>
      </c>
      <c r="D126" s="1011">
        <f t="shared" si="1111"/>
        <v>95</v>
      </c>
      <c r="E126" s="1060">
        <f t="shared" si="1111"/>
        <v>0</v>
      </c>
      <c r="F126" s="1060">
        <f t="shared" si="1111"/>
        <v>0</v>
      </c>
      <c r="G126" s="1060">
        <f t="shared" si="1111"/>
        <v>0</v>
      </c>
      <c r="H126" s="1060">
        <f t="shared" si="1111"/>
        <v>0</v>
      </c>
      <c r="I126" s="1060">
        <f t="shared" si="1111"/>
        <v>0</v>
      </c>
      <c r="J126" s="1060">
        <f t="shared" si="1111"/>
        <v>0</v>
      </c>
      <c r="K126" s="1060">
        <f t="shared" si="1111"/>
        <v>12</v>
      </c>
      <c r="L126" s="1060">
        <f t="shared" si="1111"/>
        <v>0</v>
      </c>
      <c r="M126" s="1011">
        <f t="shared" si="1111"/>
        <v>12</v>
      </c>
      <c r="N126" s="1060">
        <f t="shared" si="1111"/>
        <v>0</v>
      </c>
      <c r="O126" s="1060">
        <f t="shared" si="1111"/>
        <v>0</v>
      </c>
      <c r="P126" s="1060">
        <f t="shared" si="1111"/>
        <v>0</v>
      </c>
      <c r="Q126" s="1060">
        <f t="shared" si="1111"/>
        <v>0</v>
      </c>
      <c r="R126" s="1060">
        <f t="shared" si="1111"/>
        <v>0</v>
      </c>
      <c r="S126" s="1060">
        <f t="shared" si="1111"/>
        <v>0</v>
      </c>
      <c r="T126" s="1061">
        <f>SUM(T127:T129)</f>
        <v>0</v>
      </c>
      <c r="U126" s="1061">
        <f t="shared" ref="U126:AB126" si="1112">SUM(U127:U129)</f>
        <v>0</v>
      </c>
      <c r="V126" s="1061">
        <f t="shared" si="1112"/>
        <v>0</v>
      </c>
      <c r="W126" s="1061">
        <f t="shared" si="1112"/>
        <v>0</v>
      </c>
      <c r="X126" s="1061">
        <f t="shared" si="1112"/>
        <v>0</v>
      </c>
      <c r="Y126" s="1061">
        <f t="shared" si="1112"/>
        <v>0</v>
      </c>
      <c r="Z126" s="1061">
        <f t="shared" si="1112"/>
        <v>0</v>
      </c>
      <c r="AA126" s="1061">
        <f t="shared" si="1112"/>
        <v>0</v>
      </c>
      <c r="AB126" s="1061">
        <f t="shared" si="1112"/>
        <v>0</v>
      </c>
      <c r="AC126" s="1062">
        <f>SUM(AC127:AC129)</f>
        <v>0</v>
      </c>
      <c r="AD126" s="1062">
        <f t="shared" ref="AD126:AE126" si="1113">SUM(AD127:AD129)</f>
        <v>0</v>
      </c>
      <c r="AE126" s="1062">
        <f t="shared" si="1113"/>
        <v>0</v>
      </c>
      <c r="AF126" s="863" t="e">
        <f>H126/AC126</f>
        <v>#DIV/0!</v>
      </c>
      <c r="AG126" s="863" t="e">
        <f>I126/AD126</f>
        <v>#DIV/0!</v>
      </c>
      <c r="AH126" s="863" t="e">
        <f>J126/AE126</f>
        <v>#DIV/0!</v>
      </c>
      <c r="AI126" s="863" t="e">
        <f>H126/E126</f>
        <v>#DIV/0!</v>
      </c>
      <c r="AJ126" s="863" t="e">
        <f>I126/F126</f>
        <v>#DIV/0!</v>
      </c>
      <c r="AK126" s="863" t="e">
        <f>J126/G126</f>
        <v>#DIV/0!</v>
      </c>
      <c r="AL126" s="863" t="e">
        <f t="shared" si="875"/>
        <v>#DIV/0!</v>
      </c>
      <c r="AM126" s="863" t="e">
        <f t="shared" si="875"/>
        <v>#DIV/0!</v>
      </c>
      <c r="AN126" s="863" t="e">
        <f t="shared" si="875"/>
        <v>#DIV/0!</v>
      </c>
      <c r="AO126" s="863" t="e">
        <f t="shared" si="876"/>
        <v>#DIV/0!</v>
      </c>
      <c r="AP126" s="863" t="e">
        <f t="shared" si="876"/>
        <v>#DIV/0!</v>
      </c>
      <c r="AQ126" s="949" t="e">
        <f t="shared" si="876"/>
        <v>#DIV/0!</v>
      </c>
      <c r="AR126" s="955"/>
      <c r="AS126" s="946"/>
      <c r="AT126" s="946"/>
      <c r="AU126" s="946"/>
      <c r="AV126" s="946"/>
      <c r="AW126" s="946"/>
      <c r="AX126" s="1062">
        <f>SUM(AX127:AX129)</f>
        <v>77</v>
      </c>
      <c r="AY126" s="1062">
        <f t="shared" ref="AY126:BX126" si="1114">SUM(AY127:AY129)</f>
        <v>0</v>
      </c>
      <c r="AZ126" s="1013">
        <f t="shared" si="1114"/>
        <v>77</v>
      </c>
      <c r="BA126" s="1062">
        <f t="shared" si="1114"/>
        <v>0</v>
      </c>
      <c r="BB126" s="1062">
        <f t="shared" si="1114"/>
        <v>0</v>
      </c>
      <c r="BC126" s="1062">
        <f t="shared" si="1114"/>
        <v>0</v>
      </c>
      <c r="BD126" s="1062">
        <f t="shared" si="1114"/>
        <v>0</v>
      </c>
      <c r="BE126" s="1062">
        <f t="shared" si="1114"/>
        <v>0</v>
      </c>
      <c r="BF126" s="1062">
        <f t="shared" si="1114"/>
        <v>0</v>
      </c>
      <c r="BG126" s="1062">
        <f t="shared" si="1114"/>
        <v>0</v>
      </c>
      <c r="BH126" s="1062">
        <f t="shared" si="1114"/>
        <v>0</v>
      </c>
      <c r="BI126" s="1062">
        <f t="shared" si="1114"/>
        <v>0</v>
      </c>
      <c r="BJ126" s="1062">
        <f t="shared" si="1114"/>
        <v>0</v>
      </c>
      <c r="BK126" s="1062">
        <f t="shared" si="1114"/>
        <v>0</v>
      </c>
      <c r="BL126" s="1062">
        <f t="shared" si="1114"/>
        <v>0</v>
      </c>
      <c r="BM126" s="1062">
        <f t="shared" si="1114"/>
        <v>0</v>
      </c>
      <c r="BN126" s="1062">
        <f t="shared" si="1114"/>
        <v>0</v>
      </c>
      <c r="BO126" s="1062">
        <f t="shared" si="1114"/>
        <v>0</v>
      </c>
      <c r="BP126" s="1062">
        <f t="shared" si="1114"/>
        <v>0</v>
      </c>
      <c r="BQ126" s="1062">
        <f t="shared" si="1114"/>
        <v>0</v>
      </c>
      <c r="BR126" s="1062">
        <f t="shared" si="1114"/>
        <v>0</v>
      </c>
      <c r="BS126" s="1062">
        <f t="shared" si="1114"/>
        <v>0</v>
      </c>
      <c r="BT126" s="1062">
        <f t="shared" si="1114"/>
        <v>0</v>
      </c>
      <c r="BU126" s="1062">
        <f t="shared" si="1114"/>
        <v>0</v>
      </c>
      <c r="BV126" s="1062">
        <f t="shared" si="1114"/>
        <v>0</v>
      </c>
      <c r="BW126" s="1062">
        <f t="shared" si="1114"/>
        <v>0</v>
      </c>
      <c r="BX126" s="1062">
        <f t="shared" si="1114"/>
        <v>0</v>
      </c>
      <c r="BY126" s="1062">
        <f>SUM(BY127:BY129)</f>
        <v>0</v>
      </c>
      <c r="BZ126" s="1062">
        <f t="shared" ref="BZ126:CA126" si="1115">SUM(BZ127:BZ129)</f>
        <v>0</v>
      </c>
      <c r="CA126" s="1062">
        <f t="shared" si="1115"/>
        <v>0</v>
      </c>
      <c r="CB126" s="863" t="e">
        <f>BD126/BY126</f>
        <v>#DIV/0!</v>
      </c>
      <c r="CC126" s="863" t="e">
        <f>BE126/BZ126</f>
        <v>#DIV/0!</v>
      </c>
      <c r="CD126" s="863" t="e">
        <f>BF126/CA126</f>
        <v>#DIV/0!</v>
      </c>
      <c r="CE126" s="863" t="e">
        <f>BD126/BA126</f>
        <v>#DIV/0!</v>
      </c>
      <c r="CF126" s="863" t="e">
        <f>BE126/BB126</f>
        <v>#DIV/0!</v>
      </c>
      <c r="CG126" s="863" t="e">
        <f>BF126/BC126</f>
        <v>#DIV/0!</v>
      </c>
      <c r="CH126" s="863" t="e">
        <f t="shared" si="880"/>
        <v>#DIV/0!</v>
      </c>
      <c r="CI126" s="863" t="e">
        <f t="shared" si="880"/>
        <v>#DIV/0!</v>
      </c>
      <c r="CJ126" s="863" t="e">
        <f t="shared" si="880"/>
        <v>#DIV/0!</v>
      </c>
      <c r="CK126" s="863" t="e">
        <f t="shared" si="881"/>
        <v>#DIV/0!</v>
      </c>
      <c r="CL126" s="863" t="e">
        <f t="shared" si="881"/>
        <v>#DIV/0!</v>
      </c>
      <c r="CM126" s="949" t="e">
        <f t="shared" si="881"/>
        <v>#DIV/0!</v>
      </c>
      <c r="CN126" s="955"/>
      <c r="CO126" s="946"/>
      <c r="CP126" s="946"/>
      <c r="CQ126" s="946"/>
      <c r="CR126" s="946"/>
      <c r="CS126" s="946"/>
    </row>
    <row r="127" spans="1:97" s="399" customFormat="1" ht="9.9499999999999993" hidden="1" customHeight="1" x14ac:dyDescent="0.2">
      <c r="A127" s="1075" t="s">
        <v>365</v>
      </c>
      <c r="B127" s="1063">
        <v>23</v>
      </c>
      <c r="C127" s="1063">
        <v>0</v>
      </c>
      <c r="D127" s="1063">
        <f>SUM(B127:C127)</f>
        <v>23</v>
      </c>
      <c r="E127" s="1026">
        <v>0</v>
      </c>
      <c r="F127" s="1026">
        <v>0</v>
      </c>
      <c r="G127" s="1085"/>
      <c r="H127" s="1026">
        <v>0</v>
      </c>
      <c r="I127" s="1026">
        <v>0</v>
      </c>
      <c r="J127" s="1085">
        <v>0</v>
      </c>
      <c r="K127" s="1063">
        <v>7</v>
      </c>
      <c r="L127" s="1063">
        <v>0</v>
      </c>
      <c r="M127" s="1063">
        <f>SUM(K127:L127)</f>
        <v>7</v>
      </c>
      <c r="N127" s="1026">
        <v>0</v>
      </c>
      <c r="O127" s="1026">
        <v>0</v>
      </c>
      <c r="P127" s="84">
        <f t="shared" ref="P127:P129" si="1116">SUM(N127:O127)</f>
        <v>0</v>
      </c>
      <c r="Q127" s="1026">
        <v>0</v>
      </c>
      <c r="R127" s="1026">
        <v>0</v>
      </c>
      <c r="S127" s="84">
        <f t="shared" ref="S127:S129" si="1117">SUM(Q127:R127)</f>
        <v>0</v>
      </c>
      <c r="T127" s="1086">
        <v>0</v>
      </c>
      <c r="U127" s="1086">
        <v>0</v>
      </c>
      <c r="V127" s="1076">
        <f t="shared" ref="V127:V129" si="1118">SUM(T127:U127)</f>
        <v>0</v>
      </c>
      <c r="W127" s="1086">
        <v>0</v>
      </c>
      <c r="X127" s="1086">
        <v>0</v>
      </c>
      <c r="Y127" s="1076">
        <f t="shared" ref="Y127:Y129" si="1119">SUM(W127:X127)</f>
        <v>0</v>
      </c>
      <c r="Z127" s="1086">
        <v>0</v>
      </c>
      <c r="AA127" s="1086">
        <v>0</v>
      </c>
      <c r="AB127" s="1076">
        <f t="shared" ref="AB127:AB129" si="1120">SUM(Z127:AA127)</f>
        <v>0</v>
      </c>
      <c r="AC127" s="1024">
        <f t="shared" ref="AC127:AD129" si="1121">SUM(H127,Q127,Z127)</f>
        <v>0</v>
      </c>
      <c r="AD127" s="1024">
        <f t="shared" si="1121"/>
        <v>0</v>
      </c>
      <c r="AE127" s="84">
        <f t="shared" ref="AE127:AE129" si="1122">SUM(AC127:AD127)</f>
        <v>0</v>
      </c>
      <c r="AF127" s="864" t="e">
        <f t="shared" ref="AF127:AH142" si="1123">H127/AC127</f>
        <v>#DIV/0!</v>
      </c>
      <c r="AG127" s="864" t="e">
        <f t="shared" si="1123"/>
        <v>#DIV/0!</v>
      </c>
      <c r="AH127" s="864" t="e">
        <f t="shared" si="1123"/>
        <v>#DIV/0!</v>
      </c>
      <c r="AI127" s="864" t="e">
        <f t="shared" ref="AI127:AK130" si="1124">H127/E127</f>
        <v>#DIV/0!</v>
      </c>
      <c r="AJ127" s="864" t="e">
        <f t="shared" si="1124"/>
        <v>#DIV/0!</v>
      </c>
      <c r="AK127" s="864" t="e">
        <f t="shared" si="1124"/>
        <v>#DIV/0!</v>
      </c>
      <c r="AL127" s="864" t="e">
        <f t="shared" si="875"/>
        <v>#DIV/0!</v>
      </c>
      <c r="AM127" s="864" t="e">
        <f t="shared" si="875"/>
        <v>#DIV/0!</v>
      </c>
      <c r="AN127" s="864" t="e">
        <f t="shared" si="875"/>
        <v>#DIV/0!</v>
      </c>
      <c r="AO127" s="864" t="e">
        <f t="shared" si="876"/>
        <v>#DIV/0!</v>
      </c>
      <c r="AP127" s="864" t="e">
        <f t="shared" si="876"/>
        <v>#DIV/0!</v>
      </c>
      <c r="AQ127" s="950" t="e">
        <f t="shared" si="876"/>
        <v>#DIV/0!</v>
      </c>
      <c r="AR127" s="955"/>
      <c r="AS127" s="946"/>
      <c r="AT127" s="946"/>
      <c r="AU127" s="946"/>
      <c r="AV127" s="946"/>
      <c r="AW127" s="946"/>
      <c r="AX127" s="137">
        <v>0</v>
      </c>
      <c r="AY127" s="137">
        <v>0</v>
      </c>
      <c r="AZ127" s="77">
        <f t="shared" ref="AZ127" si="1125">SUM(AX127:AY127)</f>
        <v>0</v>
      </c>
      <c r="BA127" s="137">
        <v>0</v>
      </c>
      <c r="BB127" s="137">
        <v>0</v>
      </c>
      <c r="BC127" s="77">
        <f t="shared" ref="BC127:BC129" si="1126">SUM(BA127:BB127)</f>
        <v>0</v>
      </c>
      <c r="BD127" s="137">
        <v>0</v>
      </c>
      <c r="BE127" s="137">
        <v>0</v>
      </c>
      <c r="BF127" s="1087"/>
      <c r="BG127" s="1087"/>
      <c r="BH127" s="1087"/>
      <c r="BI127" s="1087"/>
      <c r="BJ127" s="137">
        <v>0</v>
      </c>
      <c r="BK127" s="137">
        <v>0</v>
      </c>
      <c r="BL127" s="1087">
        <v>0</v>
      </c>
      <c r="BM127" s="137">
        <v>0</v>
      </c>
      <c r="BN127" s="137">
        <v>0</v>
      </c>
      <c r="BO127" s="1087">
        <v>0</v>
      </c>
      <c r="BP127" s="1064">
        <v>0</v>
      </c>
      <c r="BQ127" s="1064">
        <v>0</v>
      </c>
      <c r="BR127" s="1065">
        <f t="shared" ref="BR127:BR129" si="1127">SUM(BP127:BQ127)</f>
        <v>0</v>
      </c>
      <c r="BS127" s="1064">
        <v>0</v>
      </c>
      <c r="BT127" s="1064">
        <v>0</v>
      </c>
      <c r="BU127" s="1065">
        <f t="shared" ref="BU127:BU129" si="1128">SUM(BS127:BT127)</f>
        <v>0</v>
      </c>
      <c r="BV127" s="1064">
        <v>0</v>
      </c>
      <c r="BW127" s="1064">
        <v>0</v>
      </c>
      <c r="BX127" s="1065">
        <f t="shared" ref="BX127:BX129" si="1129">SUM(BV127:BW127)</f>
        <v>0</v>
      </c>
      <c r="BY127" s="1024">
        <f t="shared" ref="BY127:BZ129" si="1130">SUM(BD127,BM127,BV127)</f>
        <v>0</v>
      </c>
      <c r="BZ127" s="1024">
        <f t="shared" si="1130"/>
        <v>0</v>
      </c>
      <c r="CA127" s="84">
        <f t="shared" ref="CA127:CA129" si="1131">SUM(BY127:BZ127)</f>
        <v>0</v>
      </c>
      <c r="CB127" s="864" t="e">
        <f t="shared" ref="CB127:CD142" si="1132">BD127/BY127</f>
        <v>#DIV/0!</v>
      </c>
      <c r="CC127" s="864" t="e">
        <f t="shared" si="1132"/>
        <v>#DIV/0!</v>
      </c>
      <c r="CD127" s="864" t="e">
        <f t="shared" si="1132"/>
        <v>#DIV/0!</v>
      </c>
      <c r="CE127" s="864" t="e">
        <f t="shared" ref="CE127:CG130" si="1133">BD127/BA127</f>
        <v>#DIV/0!</v>
      </c>
      <c r="CF127" s="864" t="e">
        <f t="shared" si="1133"/>
        <v>#DIV/0!</v>
      </c>
      <c r="CG127" s="864" t="e">
        <f t="shared" si="1133"/>
        <v>#DIV/0!</v>
      </c>
      <c r="CH127" s="864" t="e">
        <f t="shared" si="880"/>
        <v>#DIV/0!</v>
      </c>
      <c r="CI127" s="864" t="e">
        <f t="shared" si="880"/>
        <v>#DIV/0!</v>
      </c>
      <c r="CJ127" s="864" t="e">
        <f t="shared" si="880"/>
        <v>#DIV/0!</v>
      </c>
      <c r="CK127" s="864" t="e">
        <f t="shared" si="881"/>
        <v>#DIV/0!</v>
      </c>
      <c r="CL127" s="864" t="e">
        <f t="shared" si="881"/>
        <v>#DIV/0!</v>
      </c>
      <c r="CM127" s="950" t="e">
        <f t="shared" si="881"/>
        <v>#DIV/0!</v>
      </c>
      <c r="CN127" s="955"/>
      <c r="CO127" s="946"/>
      <c r="CP127" s="946"/>
      <c r="CQ127" s="946"/>
      <c r="CR127" s="946"/>
      <c r="CS127" s="946"/>
    </row>
    <row r="128" spans="1:97" s="393" customFormat="1" ht="9.9499999999999993" hidden="1" customHeight="1" x14ac:dyDescent="0.2">
      <c r="A128" s="398" t="s">
        <v>130</v>
      </c>
      <c r="B128" s="1063">
        <v>47</v>
      </c>
      <c r="C128" s="1063">
        <v>0</v>
      </c>
      <c r="D128" s="84">
        <f t="shared" ref="D128:D129" si="1134">SUM(B128:C128)</f>
        <v>47</v>
      </c>
      <c r="E128" s="1026">
        <v>0</v>
      </c>
      <c r="F128" s="1026">
        <v>0</v>
      </c>
      <c r="G128" s="84">
        <f t="shared" ref="G128:G129" si="1135">SUM(E128:F128)</f>
        <v>0</v>
      </c>
      <c r="H128" s="1026">
        <v>0</v>
      </c>
      <c r="I128" s="1026">
        <v>0</v>
      </c>
      <c r="J128" s="84">
        <f t="shared" ref="J128:J129" si="1136">SUM(H128:I128)</f>
        <v>0</v>
      </c>
      <c r="K128" s="1063">
        <v>0</v>
      </c>
      <c r="L128" s="1063">
        <v>0</v>
      </c>
      <c r="M128" s="84">
        <f t="shared" ref="M128:M129" si="1137">SUM(K128:L128)</f>
        <v>0</v>
      </c>
      <c r="N128" s="1026">
        <v>0</v>
      </c>
      <c r="O128" s="1026">
        <v>0</v>
      </c>
      <c r="P128" s="84">
        <f t="shared" si="1116"/>
        <v>0</v>
      </c>
      <c r="Q128" s="1026">
        <v>0</v>
      </c>
      <c r="R128" s="1026">
        <v>0</v>
      </c>
      <c r="S128" s="84">
        <f t="shared" si="1117"/>
        <v>0</v>
      </c>
      <c r="T128" s="1064">
        <v>0</v>
      </c>
      <c r="U128" s="1064">
        <v>0</v>
      </c>
      <c r="V128" s="1065">
        <f t="shared" si="1118"/>
        <v>0</v>
      </c>
      <c r="W128" s="1064">
        <v>0</v>
      </c>
      <c r="X128" s="1064">
        <v>0</v>
      </c>
      <c r="Y128" s="1065">
        <f t="shared" si="1119"/>
        <v>0</v>
      </c>
      <c r="Z128" s="1064">
        <v>0</v>
      </c>
      <c r="AA128" s="1064">
        <v>0</v>
      </c>
      <c r="AB128" s="1065">
        <f t="shared" si="1120"/>
        <v>0</v>
      </c>
      <c r="AC128" s="1024">
        <f t="shared" si="1121"/>
        <v>0</v>
      </c>
      <c r="AD128" s="1024">
        <f t="shared" si="1121"/>
        <v>0</v>
      </c>
      <c r="AE128" s="1066">
        <f t="shared" si="1122"/>
        <v>0</v>
      </c>
      <c r="AF128" s="864" t="e">
        <f t="shared" si="1123"/>
        <v>#DIV/0!</v>
      </c>
      <c r="AG128" s="864" t="e">
        <f t="shared" si="1123"/>
        <v>#DIV/0!</v>
      </c>
      <c r="AH128" s="864" t="e">
        <f t="shared" si="1123"/>
        <v>#DIV/0!</v>
      </c>
      <c r="AI128" s="864" t="e">
        <f t="shared" si="1124"/>
        <v>#DIV/0!</v>
      </c>
      <c r="AJ128" s="864" t="e">
        <f t="shared" si="1124"/>
        <v>#DIV/0!</v>
      </c>
      <c r="AK128" s="864" t="e">
        <f t="shared" si="1124"/>
        <v>#DIV/0!</v>
      </c>
      <c r="AL128" s="864" t="e">
        <f t="shared" si="875"/>
        <v>#DIV/0!</v>
      </c>
      <c r="AM128" s="864" t="e">
        <f t="shared" si="875"/>
        <v>#DIV/0!</v>
      </c>
      <c r="AN128" s="864" t="e">
        <f t="shared" si="875"/>
        <v>#DIV/0!</v>
      </c>
      <c r="AO128" s="864" t="e">
        <f t="shared" si="876"/>
        <v>#DIV/0!</v>
      </c>
      <c r="AP128" s="864" t="e">
        <f t="shared" si="876"/>
        <v>#DIV/0!</v>
      </c>
      <c r="AQ128" s="950" t="e">
        <f t="shared" si="876"/>
        <v>#DIV/0!</v>
      </c>
      <c r="AR128" s="954"/>
      <c r="AS128" s="945"/>
      <c r="AT128" s="945"/>
      <c r="AU128" s="945"/>
      <c r="AV128" s="945"/>
      <c r="AW128" s="945"/>
      <c r="AX128" s="137">
        <v>41</v>
      </c>
      <c r="AY128" s="137">
        <v>0</v>
      </c>
      <c r="AZ128" s="77">
        <f t="shared" ref="AZ128:AZ129" si="1138">SUM(AX128:AY128)</f>
        <v>41</v>
      </c>
      <c r="BA128" s="137">
        <v>0</v>
      </c>
      <c r="BB128" s="137">
        <v>0</v>
      </c>
      <c r="BC128" s="77">
        <f t="shared" si="1126"/>
        <v>0</v>
      </c>
      <c r="BD128" s="137">
        <v>0</v>
      </c>
      <c r="BE128" s="137">
        <v>0</v>
      </c>
      <c r="BF128" s="77">
        <f t="shared" ref="BF128:BF129" si="1139">SUM(BD128:BE128)</f>
        <v>0</v>
      </c>
      <c r="BG128" s="137">
        <v>0</v>
      </c>
      <c r="BH128" s="137">
        <v>0</v>
      </c>
      <c r="BI128" s="77">
        <f t="shared" ref="BI128:BI129" si="1140">SUM(BG128:BH128)</f>
        <v>0</v>
      </c>
      <c r="BJ128" s="137">
        <v>0</v>
      </c>
      <c r="BK128" s="137">
        <v>0</v>
      </c>
      <c r="BL128" s="77">
        <f t="shared" ref="BL128:BL129" si="1141">SUM(BJ128:BK128)</f>
        <v>0</v>
      </c>
      <c r="BM128" s="137">
        <v>0</v>
      </c>
      <c r="BN128" s="137">
        <v>0</v>
      </c>
      <c r="BO128" s="77">
        <f t="shared" ref="BO128:BO129" si="1142">SUM(BM128:BN128)</f>
        <v>0</v>
      </c>
      <c r="BP128" s="1064">
        <v>0</v>
      </c>
      <c r="BQ128" s="1064">
        <v>0</v>
      </c>
      <c r="BR128" s="1065">
        <f t="shared" si="1127"/>
        <v>0</v>
      </c>
      <c r="BS128" s="1064">
        <v>0</v>
      </c>
      <c r="BT128" s="1064">
        <v>0</v>
      </c>
      <c r="BU128" s="1065">
        <f t="shared" si="1128"/>
        <v>0</v>
      </c>
      <c r="BV128" s="1064">
        <v>0</v>
      </c>
      <c r="BW128" s="1064">
        <v>0</v>
      </c>
      <c r="BX128" s="1065">
        <f t="shared" si="1129"/>
        <v>0</v>
      </c>
      <c r="BY128" s="1024">
        <f t="shared" si="1130"/>
        <v>0</v>
      </c>
      <c r="BZ128" s="1024">
        <f t="shared" si="1130"/>
        <v>0</v>
      </c>
      <c r="CA128" s="1066">
        <f t="shared" si="1131"/>
        <v>0</v>
      </c>
      <c r="CB128" s="864" t="e">
        <f t="shared" si="1132"/>
        <v>#DIV/0!</v>
      </c>
      <c r="CC128" s="864" t="e">
        <f t="shared" si="1132"/>
        <v>#DIV/0!</v>
      </c>
      <c r="CD128" s="864" t="e">
        <f t="shared" si="1132"/>
        <v>#DIV/0!</v>
      </c>
      <c r="CE128" s="864" t="e">
        <f t="shared" si="1133"/>
        <v>#DIV/0!</v>
      </c>
      <c r="CF128" s="864" t="e">
        <f t="shared" si="1133"/>
        <v>#DIV/0!</v>
      </c>
      <c r="CG128" s="864" t="e">
        <f t="shared" si="1133"/>
        <v>#DIV/0!</v>
      </c>
      <c r="CH128" s="864" t="e">
        <f t="shared" si="880"/>
        <v>#DIV/0!</v>
      </c>
      <c r="CI128" s="864" t="e">
        <f t="shared" si="880"/>
        <v>#DIV/0!</v>
      </c>
      <c r="CJ128" s="864" t="e">
        <f t="shared" si="880"/>
        <v>#DIV/0!</v>
      </c>
      <c r="CK128" s="864" t="e">
        <f t="shared" si="881"/>
        <v>#DIV/0!</v>
      </c>
      <c r="CL128" s="864" t="e">
        <f t="shared" si="881"/>
        <v>#DIV/0!</v>
      </c>
      <c r="CM128" s="950" t="e">
        <f t="shared" si="881"/>
        <v>#DIV/0!</v>
      </c>
      <c r="CN128" s="954"/>
      <c r="CO128" s="945"/>
      <c r="CP128" s="945"/>
      <c r="CQ128" s="945"/>
      <c r="CR128" s="945"/>
      <c r="CS128" s="945"/>
    </row>
    <row r="129" spans="1:97" s="393" customFormat="1" ht="9.9499999999999993" hidden="1" customHeight="1" x14ac:dyDescent="0.2">
      <c r="A129" s="398" t="s">
        <v>137</v>
      </c>
      <c r="B129" s="1063">
        <v>25</v>
      </c>
      <c r="C129" s="1063">
        <v>0</v>
      </c>
      <c r="D129" s="84">
        <f t="shared" si="1134"/>
        <v>25</v>
      </c>
      <c r="E129" s="1026">
        <v>0</v>
      </c>
      <c r="F129" s="1026">
        <v>0</v>
      </c>
      <c r="G129" s="84">
        <f t="shared" si="1135"/>
        <v>0</v>
      </c>
      <c r="H129" s="1026">
        <v>0</v>
      </c>
      <c r="I129" s="1026">
        <v>0</v>
      </c>
      <c r="J129" s="84">
        <f t="shared" si="1136"/>
        <v>0</v>
      </c>
      <c r="K129" s="1063">
        <v>5</v>
      </c>
      <c r="L129" s="1063">
        <v>0</v>
      </c>
      <c r="M129" s="84">
        <f t="shared" si="1137"/>
        <v>5</v>
      </c>
      <c r="N129" s="1026">
        <v>0</v>
      </c>
      <c r="O129" s="1026">
        <v>0</v>
      </c>
      <c r="P129" s="84">
        <f t="shared" si="1116"/>
        <v>0</v>
      </c>
      <c r="Q129" s="1026">
        <v>0</v>
      </c>
      <c r="R129" s="1026">
        <v>0</v>
      </c>
      <c r="S129" s="84">
        <f t="shared" si="1117"/>
        <v>0</v>
      </c>
      <c r="T129" s="1064">
        <v>0</v>
      </c>
      <c r="U129" s="1064">
        <v>0</v>
      </c>
      <c r="V129" s="1065">
        <f t="shared" si="1118"/>
        <v>0</v>
      </c>
      <c r="W129" s="1064">
        <v>0</v>
      </c>
      <c r="X129" s="1064">
        <v>0</v>
      </c>
      <c r="Y129" s="1065">
        <f t="shared" si="1119"/>
        <v>0</v>
      </c>
      <c r="Z129" s="1064">
        <v>0</v>
      </c>
      <c r="AA129" s="1064">
        <v>0</v>
      </c>
      <c r="AB129" s="1065">
        <f t="shared" si="1120"/>
        <v>0</v>
      </c>
      <c r="AC129" s="1024">
        <f t="shared" si="1121"/>
        <v>0</v>
      </c>
      <c r="AD129" s="1024">
        <f t="shared" si="1121"/>
        <v>0</v>
      </c>
      <c r="AE129" s="1066">
        <f t="shared" si="1122"/>
        <v>0</v>
      </c>
      <c r="AF129" s="864" t="e">
        <f t="shared" si="1123"/>
        <v>#DIV/0!</v>
      </c>
      <c r="AG129" s="864" t="e">
        <f t="shared" si="1123"/>
        <v>#DIV/0!</v>
      </c>
      <c r="AH129" s="864" t="e">
        <f t="shared" si="1123"/>
        <v>#DIV/0!</v>
      </c>
      <c r="AI129" s="864" t="e">
        <f t="shared" si="1124"/>
        <v>#DIV/0!</v>
      </c>
      <c r="AJ129" s="864" t="e">
        <f t="shared" si="1124"/>
        <v>#DIV/0!</v>
      </c>
      <c r="AK129" s="864" t="e">
        <f t="shared" si="1124"/>
        <v>#DIV/0!</v>
      </c>
      <c r="AL129" s="940" t="e">
        <f t="shared" si="875"/>
        <v>#DIV/0!</v>
      </c>
      <c r="AM129" s="940" t="e">
        <f t="shared" si="875"/>
        <v>#DIV/0!</v>
      </c>
      <c r="AN129" s="940" t="e">
        <f t="shared" si="875"/>
        <v>#DIV/0!</v>
      </c>
      <c r="AO129" s="864" t="e">
        <f t="shared" si="876"/>
        <v>#DIV/0!</v>
      </c>
      <c r="AP129" s="864" t="e">
        <f t="shared" si="876"/>
        <v>#DIV/0!</v>
      </c>
      <c r="AQ129" s="950" t="e">
        <f t="shared" si="876"/>
        <v>#DIV/0!</v>
      </c>
      <c r="AR129" s="955"/>
      <c r="AS129" s="946"/>
      <c r="AT129" s="946"/>
      <c r="AU129" s="945"/>
      <c r="AV129" s="945"/>
      <c r="AW129" s="945"/>
      <c r="AX129" s="137">
        <v>36</v>
      </c>
      <c r="AY129" s="137">
        <v>0</v>
      </c>
      <c r="AZ129" s="77">
        <f t="shared" si="1138"/>
        <v>36</v>
      </c>
      <c r="BA129" s="137">
        <v>0</v>
      </c>
      <c r="BB129" s="137">
        <v>0</v>
      </c>
      <c r="BC129" s="77">
        <f t="shared" si="1126"/>
        <v>0</v>
      </c>
      <c r="BD129" s="137">
        <v>0</v>
      </c>
      <c r="BE129" s="137">
        <v>0</v>
      </c>
      <c r="BF129" s="77">
        <f t="shared" si="1139"/>
        <v>0</v>
      </c>
      <c r="BG129" s="137">
        <v>0</v>
      </c>
      <c r="BH129" s="137">
        <v>0</v>
      </c>
      <c r="BI129" s="77">
        <f t="shared" si="1140"/>
        <v>0</v>
      </c>
      <c r="BJ129" s="137">
        <v>0</v>
      </c>
      <c r="BK129" s="137">
        <v>0</v>
      </c>
      <c r="BL129" s="77">
        <f t="shared" si="1141"/>
        <v>0</v>
      </c>
      <c r="BM129" s="137">
        <v>0</v>
      </c>
      <c r="BN129" s="137">
        <v>0</v>
      </c>
      <c r="BO129" s="77">
        <f t="shared" si="1142"/>
        <v>0</v>
      </c>
      <c r="BP129" s="1064">
        <v>0</v>
      </c>
      <c r="BQ129" s="1064">
        <v>0</v>
      </c>
      <c r="BR129" s="1065">
        <f t="shared" si="1127"/>
        <v>0</v>
      </c>
      <c r="BS129" s="1064">
        <v>0</v>
      </c>
      <c r="BT129" s="1064">
        <v>0</v>
      </c>
      <c r="BU129" s="1065">
        <f t="shared" si="1128"/>
        <v>0</v>
      </c>
      <c r="BV129" s="1064">
        <v>0</v>
      </c>
      <c r="BW129" s="1064">
        <v>0</v>
      </c>
      <c r="BX129" s="1065">
        <f t="shared" si="1129"/>
        <v>0</v>
      </c>
      <c r="BY129" s="1024">
        <f t="shared" si="1130"/>
        <v>0</v>
      </c>
      <c r="BZ129" s="1024">
        <f t="shared" si="1130"/>
        <v>0</v>
      </c>
      <c r="CA129" s="1066">
        <f t="shared" si="1131"/>
        <v>0</v>
      </c>
      <c r="CB129" s="864" t="e">
        <f t="shared" si="1132"/>
        <v>#DIV/0!</v>
      </c>
      <c r="CC129" s="864" t="e">
        <f t="shared" si="1132"/>
        <v>#DIV/0!</v>
      </c>
      <c r="CD129" s="864" t="e">
        <f t="shared" si="1132"/>
        <v>#DIV/0!</v>
      </c>
      <c r="CE129" s="864" t="e">
        <f t="shared" si="1133"/>
        <v>#DIV/0!</v>
      </c>
      <c r="CF129" s="864" t="e">
        <f t="shared" si="1133"/>
        <v>#DIV/0!</v>
      </c>
      <c r="CG129" s="864" t="e">
        <f t="shared" si="1133"/>
        <v>#DIV/0!</v>
      </c>
      <c r="CH129" s="940" t="e">
        <f t="shared" si="880"/>
        <v>#DIV/0!</v>
      </c>
      <c r="CI129" s="940" t="e">
        <f t="shared" si="880"/>
        <v>#DIV/0!</v>
      </c>
      <c r="CJ129" s="940" t="e">
        <f t="shared" si="880"/>
        <v>#DIV/0!</v>
      </c>
      <c r="CK129" s="864" t="e">
        <f t="shared" si="881"/>
        <v>#DIV/0!</v>
      </c>
      <c r="CL129" s="864" t="e">
        <f t="shared" si="881"/>
        <v>#DIV/0!</v>
      </c>
      <c r="CM129" s="950" t="e">
        <f t="shared" si="881"/>
        <v>#DIV/0!</v>
      </c>
      <c r="CN129" s="955"/>
      <c r="CO129" s="946"/>
      <c r="CP129" s="946"/>
      <c r="CQ129" s="945"/>
      <c r="CR129" s="945"/>
      <c r="CS129" s="945"/>
    </row>
    <row r="130" spans="1:97" s="393" customFormat="1" ht="18" x14ac:dyDescent="0.25">
      <c r="A130" s="1054" t="s">
        <v>366</v>
      </c>
      <c r="B130" s="1088">
        <f>SUM(B131,B139,B141,B146,B149,B151)</f>
        <v>0</v>
      </c>
      <c r="C130" s="1088">
        <f t="shared" ref="C130:S130" si="1143">SUM(C131,C139,C141,C146,C149,C151)</f>
        <v>50</v>
      </c>
      <c r="D130" s="1056">
        <f t="shared" si="1143"/>
        <v>50</v>
      </c>
      <c r="E130" s="1088">
        <f t="shared" si="1143"/>
        <v>0</v>
      </c>
      <c r="F130" s="1088">
        <f t="shared" si="1143"/>
        <v>0</v>
      </c>
      <c r="G130" s="1088">
        <f t="shared" si="1143"/>
        <v>0</v>
      </c>
      <c r="H130" s="1088">
        <f t="shared" si="1143"/>
        <v>0</v>
      </c>
      <c r="I130" s="1088">
        <f t="shared" si="1143"/>
        <v>0</v>
      </c>
      <c r="J130" s="1088">
        <f t="shared" si="1143"/>
        <v>0</v>
      </c>
      <c r="K130" s="1088">
        <f t="shared" si="1143"/>
        <v>0</v>
      </c>
      <c r="L130" s="1088">
        <f t="shared" si="1143"/>
        <v>12</v>
      </c>
      <c r="M130" s="1056">
        <f t="shared" si="1143"/>
        <v>12</v>
      </c>
      <c r="N130" s="1088">
        <f t="shared" si="1143"/>
        <v>0</v>
      </c>
      <c r="O130" s="1088">
        <f t="shared" si="1143"/>
        <v>0</v>
      </c>
      <c r="P130" s="1088">
        <f t="shared" si="1143"/>
        <v>0</v>
      </c>
      <c r="Q130" s="1088">
        <f t="shared" si="1143"/>
        <v>0</v>
      </c>
      <c r="R130" s="1088">
        <f t="shared" si="1143"/>
        <v>0</v>
      </c>
      <c r="S130" s="1088">
        <f t="shared" si="1143"/>
        <v>0</v>
      </c>
      <c r="T130" s="1089">
        <f t="shared" ref="T130:AE130" si="1144">SUM(T131,T139,T141,T146,T149)</f>
        <v>0</v>
      </c>
      <c r="U130" s="1089">
        <f t="shared" si="1144"/>
        <v>0</v>
      </c>
      <c r="V130" s="1089">
        <f t="shared" si="1144"/>
        <v>0</v>
      </c>
      <c r="W130" s="1089">
        <f t="shared" si="1144"/>
        <v>0</v>
      </c>
      <c r="X130" s="1089">
        <f t="shared" si="1144"/>
        <v>0</v>
      </c>
      <c r="Y130" s="1089">
        <f t="shared" si="1144"/>
        <v>0</v>
      </c>
      <c r="Z130" s="1089">
        <f t="shared" si="1144"/>
        <v>0</v>
      </c>
      <c r="AA130" s="1089">
        <f t="shared" si="1144"/>
        <v>0</v>
      </c>
      <c r="AB130" s="1089">
        <f t="shared" si="1144"/>
        <v>0</v>
      </c>
      <c r="AC130" s="1090">
        <f t="shared" si="1144"/>
        <v>0</v>
      </c>
      <c r="AD130" s="1090">
        <f t="shared" si="1144"/>
        <v>0</v>
      </c>
      <c r="AE130" s="1090">
        <f t="shared" si="1144"/>
        <v>0</v>
      </c>
      <c r="AF130" s="862" t="e">
        <f t="shared" si="1123"/>
        <v>#DIV/0!</v>
      </c>
      <c r="AG130" s="862" t="e">
        <f t="shared" si="1123"/>
        <v>#DIV/0!</v>
      </c>
      <c r="AH130" s="862" t="e">
        <f t="shared" si="1123"/>
        <v>#DIV/0!</v>
      </c>
      <c r="AI130" s="862" t="e">
        <f t="shared" si="1124"/>
        <v>#DIV/0!</v>
      </c>
      <c r="AJ130" s="862" t="e">
        <f t="shared" si="1124"/>
        <v>#DIV/0!</v>
      </c>
      <c r="AK130" s="862" t="e">
        <f t="shared" si="1124"/>
        <v>#DIV/0!</v>
      </c>
      <c r="AL130" s="862" t="e">
        <f t="shared" si="875"/>
        <v>#DIV/0!</v>
      </c>
      <c r="AM130" s="862" t="e">
        <f t="shared" si="875"/>
        <v>#DIV/0!</v>
      </c>
      <c r="AN130" s="862" t="e">
        <f t="shared" si="875"/>
        <v>#DIV/0!</v>
      </c>
      <c r="AO130" s="943" t="e">
        <f t="shared" si="876"/>
        <v>#DIV/0!</v>
      </c>
      <c r="AP130" s="943" t="e">
        <f t="shared" si="876"/>
        <v>#DIV/0!</v>
      </c>
      <c r="AQ130" s="953" t="e">
        <f t="shared" si="876"/>
        <v>#DIV/0!</v>
      </c>
      <c r="AR130" s="955"/>
      <c r="AS130" s="946"/>
      <c r="AT130" s="946"/>
      <c r="AU130" s="945"/>
      <c r="AV130" s="945"/>
      <c r="AW130" s="945"/>
      <c r="AX130" s="1090">
        <f t="shared" ref="AX130:CA130" si="1145">SUM(AX131,AX139,AX141,AX146,AX149)</f>
        <v>0</v>
      </c>
      <c r="AY130" s="1090">
        <f t="shared" si="1145"/>
        <v>56</v>
      </c>
      <c r="AZ130" s="1059">
        <f t="shared" si="1145"/>
        <v>56</v>
      </c>
      <c r="BA130" s="1090">
        <f t="shared" si="1145"/>
        <v>0</v>
      </c>
      <c r="BB130" s="1090">
        <f t="shared" si="1145"/>
        <v>0</v>
      </c>
      <c r="BC130" s="1090">
        <f t="shared" si="1145"/>
        <v>0</v>
      </c>
      <c r="BD130" s="1090">
        <f t="shared" si="1145"/>
        <v>0</v>
      </c>
      <c r="BE130" s="1090">
        <f t="shared" si="1145"/>
        <v>4</v>
      </c>
      <c r="BF130" s="1090">
        <f t="shared" si="1145"/>
        <v>4</v>
      </c>
      <c r="BG130" s="1090">
        <f t="shared" si="1145"/>
        <v>0</v>
      </c>
      <c r="BH130" s="1090">
        <f t="shared" si="1145"/>
        <v>19</v>
      </c>
      <c r="BI130" s="1090">
        <f t="shared" si="1145"/>
        <v>19</v>
      </c>
      <c r="BJ130" s="1090">
        <f t="shared" si="1145"/>
        <v>0</v>
      </c>
      <c r="BK130" s="1090">
        <f t="shared" si="1145"/>
        <v>2</v>
      </c>
      <c r="BL130" s="1090">
        <f t="shared" si="1145"/>
        <v>2</v>
      </c>
      <c r="BM130" s="1090">
        <f t="shared" si="1145"/>
        <v>0</v>
      </c>
      <c r="BN130" s="1090">
        <f t="shared" si="1145"/>
        <v>0</v>
      </c>
      <c r="BO130" s="1090">
        <f t="shared" si="1145"/>
        <v>0</v>
      </c>
      <c r="BP130" s="1089">
        <f t="shared" si="1145"/>
        <v>0</v>
      </c>
      <c r="BQ130" s="1089">
        <f t="shared" si="1145"/>
        <v>0</v>
      </c>
      <c r="BR130" s="1089">
        <f t="shared" si="1145"/>
        <v>0</v>
      </c>
      <c r="BS130" s="1089">
        <f t="shared" si="1145"/>
        <v>0</v>
      </c>
      <c r="BT130" s="1089">
        <f t="shared" si="1145"/>
        <v>0</v>
      </c>
      <c r="BU130" s="1089">
        <f t="shared" si="1145"/>
        <v>0</v>
      </c>
      <c r="BV130" s="1089">
        <f t="shared" si="1145"/>
        <v>0</v>
      </c>
      <c r="BW130" s="1089">
        <f t="shared" si="1145"/>
        <v>0</v>
      </c>
      <c r="BX130" s="1089">
        <f t="shared" si="1145"/>
        <v>0</v>
      </c>
      <c r="BY130" s="1090">
        <f t="shared" si="1145"/>
        <v>0</v>
      </c>
      <c r="BZ130" s="1090">
        <f t="shared" si="1145"/>
        <v>4</v>
      </c>
      <c r="CA130" s="1090">
        <f t="shared" si="1145"/>
        <v>4</v>
      </c>
      <c r="CB130" s="862" t="e">
        <f t="shared" si="1132"/>
        <v>#DIV/0!</v>
      </c>
      <c r="CC130" s="862">
        <f t="shared" si="1132"/>
        <v>1</v>
      </c>
      <c r="CD130" s="862">
        <f t="shared" si="1132"/>
        <v>1</v>
      </c>
      <c r="CE130" s="862" t="e">
        <f t="shared" si="1133"/>
        <v>#DIV/0!</v>
      </c>
      <c r="CF130" s="862" t="e">
        <f t="shared" si="1133"/>
        <v>#DIV/0!</v>
      </c>
      <c r="CG130" s="862" t="e">
        <f t="shared" si="1133"/>
        <v>#DIV/0!</v>
      </c>
      <c r="CH130" s="862" t="e">
        <f t="shared" si="880"/>
        <v>#DIV/0!</v>
      </c>
      <c r="CI130" s="862">
        <f t="shared" si="880"/>
        <v>0</v>
      </c>
      <c r="CJ130" s="862">
        <f t="shared" si="880"/>
        <v>0</v>
      </c>
      <c r="CK130" s="943" t="e">
        <f t="shared" si="881"/>
        <v>#DIV/0!</v>
      </c>
      <c r="CL130" s="943">
        <f t="shared" si="881"/>
        <v>0</v>
      </c>
      <c r="CM130" s="953">
        <f t="shared" si="881"/>
        <v>0</v>
      </c>
      <c r="CN130" s="955"/>
      <c r="CO130" s="946"/>
      <c r="CP130" s="946"/>
      <c r="CQ130" s="945"/>
      <c r="CR130" s="945"/>
      <c r="CS130" s="945"/>
    </row>
    <row r="131" spans="1:97" s="393" customFormat="1" ht="9.9499999999999993" hidden="1" customHeight="1" x14ac:dyDescent="0.25">
      <c r="A131" s="396" t="s">
        <v>52</v>
      </c>
      <c r="B131" s="1091">
        <f t="shared" ref="B131:AE131" si="1146">SUM(B132:B138)</f>
        <v>0</v>
      </c>
      <c r="C131" s="1091">
        <f t="shared" si="1146"/>
        <v>8</v>
      </c>
      <c r="D131" s="1011">
        <f t="shared" si="1146"/>
        <v>8</v>
      </c>
      <c r="E131" s="1091">
        <f t="shared" si="1146"/>
        <v>0</v>
      </c>
      <c r="F131" s="1091">
        <f t="shared" si="1146"/>
        <v>0</v>
      </c>
      <c r="G131" s="1091">
        <f t="shared" si="1146"/>
        <v>0</v>
      </c>
      <c r="H131" s="1091">
        <f t="shared" si="1146"/>
        <v>0</v>
      </c>
      <c r="I131" s="1091">
        <f t="shared" si="1146"/>
        <v>0</v>
      </c>
      <c r="J131" s="1091">
        <f t="shared" si="1146"/>
        <v>0</v>
      </c>
      <c r="K131" s="1091">
        <f t="shared" si="1146"/>
        <v>0</v>
      </c>
      <c r="L131" s="1091">
        <f t="shared" si="1146"/>
        <v>4</v>
      </c>
      <c r="M131" s="1091">
        <f t="shared" si="1146"/>
        <v>4</v>
      </c>
      <c r="N131" s="1091">
        <f t="shared" si="1146"/>
        <v>0</v>
      </c>
      <c r="O131" s="1091">
        <f t="shared" si="1146"/>
        <v>0</v>
      </c>
      <c r="P131" s="1091">
        <f t="shared" si="1146"/>
        <v>0</v>
      </c>
      <c r="Q131" s="1091">
        <f t="shared" si="1146"/>
        <v>0</v>
      </c>
      <c r="R131" s="1091">
        <f t="shared" si="1146"/>
        <v>0</v>
      </c>
      <c r="S131" s="1091">
        <f t="shared" si="1146"/>
        <v>0</v>
      </c>
      <c r="T131" s="1092">
        <f t="shared" si="1146"/>
        <v>0</v>
      </c>
      <c r="U131" s="1092">
        <f t="shared" si="1146"/>
        <v>0</v>
      </c>
      <c r="V131" s="1092">
        <f t="shared" si="1146"/>
        <v>0</v>
      </c>
      <c r="W131" s="1092">
        <f t="shared" si="1146"/>
        <v>0</v>
      </c>
      <c r="X131" s="1092">
        <f t="shared" si="1146"/>
        <v>0</v>
      </c>
      <c r="Y131" s="1092">
        <f t="shared" si="1146"/>
        <v>0</v>
      </c>
      <c r="Z131" s="1092">
        <f t="shared" si="1146"/>
        <v>0</v>
      </c>
      <c r="AA131" s="1092">
        <f t="shared" si="1146"/>
        <v>0</v>
      </c>
      <c r="AB131" s="1092">
        <f t="shared" si="1146"/>
        <v>0</v>
      </c>
      <c r="AC131" s="1093">
        <f t="shared" si="1146"/>
        <v>0</v>
      </c>
      <c r="AD131" s="1093">
        <f t="shared" si="1146"/>
        <v>0</v>
      </c>
      <c r="AE131" s="1093">
        <f t="shared" si="1146"/>
        <v>0</v>
      </c>
      <c r="AF131" s="863" t="e">
        <f t="shared" si="1123"/>
        <v>#DIV/0!</v>
      </c>
      <c r="AG131" s="863" t="e">
        <f t="shared" si="1123"/>
        <v>#DIV/0!</v>
      </c>
      <c r="AH131" s="863" t="e">
        <f t="shared" si="1123"/>
        <v>#DIV/0!</v>
      </c>
      <c r="AI131" s="863" t="e">
        <f>H131/E131</f>
        <v>#DIV/0!</v>
      </c>
      <c r="AJ131" s="863" t="e">
        <f>I131/F131</f>
        <v>#DIV/0!</v>
      </c>
      <c r="AK131" s="863" t="e">
        <f>J131/G131</f>
        <v>#DIV/0!</v>
      </c>
      <c r="AL131" s="863" t="e">
        <f t="shared" si="875"/>
        <v>#DIV/0!</v>
      </c>
      <c r="AM131" s="863" t="e">
        <f t="shared" si="875"/>
        <v>#DIV/0!</v>
      </c>
      <c r="AN131" s="863" t="e">
        <f t="shared" si="875"/>
        <v>#DIV/0!</v>
      </c>
      <c r="AO131" s="863" t="e">
        <f t="shared" si="876"/>
        <v>#DIV/0!</v>
      </c>
      <c r="AP131" s="863" t="e">
        <f t="shared" si="876"/>
        <v>#DIV/0!</v>
      </c>
      <c r="AQ131" s="949" t="e">
        <f t="shared" si="876"/>
        <v>#DIV/0!</v>
      </c>
      <c r="AR131" s="955"/>
      <c r="AS131" s="946"/>
      <c r="AT131" s="946"/>
      <c r="AU131" s="946"/>
      <c r="AV131" s="946"/>
      <c r="AW131" s="946"/>
      <c r="AX131" s="1093">
        <f t="shared" ref="AX131:CA131" si="1147">SUM(AX132:AX138)</f>
        <v>0</v>
      </c>
      <c r="AY131" s="1093">
        <f t="shared" si="1147"/>
        <v>11</v>
      </c>
      <c r="AZ131" s="1013">
        <f t="shared" si="1147"/>
        <v>11</v>
      </c>
      <c r="BA131" s="1093">
        <f t="shared" si="1147"/>
        <v>0</v>
      </c>
      <c r="BB131" s="1093">
        <f t="shared" si="1147"/>
        <v>0</v>
      </c>
      <c r="BC131" s="1093">
        <f t="shared" si="1147"/>
        <v>0</v>
      </c>
      <c r="BD131" s="1093">
        <f t="shared" si="1147"/>
        <v>0</v>
      </c>
      <c r="BE131" s="1093">
        <f t="shared" si="1147"/>
        <v>0</v>
      </c>
      <c r="BF131" s="1093">
        <f t="shared" si="1147"/>
        <v>0</v>
      </c>
      <c r="BG131" s="1093">
        <f t="shared" si="1147"/>
        <v>0</v>
      </c>
      <c r="BH131" s="1093">
        <f t="shared" si="1147"/>
        <v>4</v>
      </c>
      <c r="BI131" s="1093">
        <f t="shared" si="1147"/>
        <v>4</v>
      </c>
      <c r="BJ131" s="1093">
        <f t="shared" si="1147"/>
        <v>0</v>
      </c>
      <c r="BK131" s="1093">
        <f t="shared" si="1147"/>
        <v>0</v>
      </c>
      <c r="BL131" s="1093">
        <f t="shared" si="1147"/>
        <v>0</v>
      </c>
      <c r="BM131" s="1093">
        <f t="shared" si="1147"/>
        <v>0</v>
      </c>
      <c r="BN131" s="1093">
        <f t="shared" si="1147"/>
        <v>0</v>
      </c>
      <c r="BO131" s="1093">
        <f t="shared" si="1147"/>
        <v>0</v>
      </c>
      <c r="BP131" s="1092">
        <f t="shared" si="1147"/>
        <v>0</v>
      </c>
      <c r="BQ131" s="1092">
        <f t="shared" si="1147"/>
        <v>0</v>
      </c>
      <c r="BR131" s="1092">
        <f t="shared" si="1147"/>
        <v>0</v>
      </c>
      <c r="BS131" s="1092">
        <f t="shared" si="1147"/>
        <v>0</v>
      </c>
      <c r="BT131" s="1092">
        <f t="shared" si="1147"/>
        <v>0</v>
      </c>
      <c r="BU131" s="1092">
        <f t="shared" si="1147"/>
        <v>0</v>
      </c>
      <c r="BV131" s="1092">
        <f t="shared" si="1147"/>
        <v>0</v>
      </c>
      <c r="BW131" s="1092">
        <f t="shared" si="1147"/>
        <v>0</v>
      </c>
      <c r="BX131" s="1092">
        <f t="shared" si="1147"/>
        <v>0</v>
      </c>
      <c r="BY131" s="1093">
        <f t="shared" si="1147"/>
        <v>0</v>
      </c>
      <c r="BZ131" s="1093">
        <f t="shared" si="1147"/>
        <v>0</v>
      </c>
      <c r="CA131" s="1093">
        <f t="shared" si="1147"/>
        <v>0</v>
      </c>
      <c r="CB131" s="863" t="e">
        <f t="shared" si="1132"/>
        <v>#DIV/0!</v>
      </c>
      <c r="CC131" s="863" t="e">
        <f t="shared" si="1132"/>
        <v>#DIV/0!</v>
      </c>
      <c r="CD131" s="863" t="e">
        <f t="shared" si="1132"/>
        <v>#DIV/0!</v>
      </c>
      <c r="CE131" s="863" t="e">
        <f>BD131/BA131</f>
        <v>#DIV/0!</v>
      </c>
      <c r="CF131" s="863" t="e">
        <f>BE131/BB131</f>
        <v>#DIV/0!</v>
      </c>
      <c r="CG131" s="863" t="e">
        <f>BF131/BC131</f>
        <v>#DIV/0!</v>
      </c>
      <c r="CH131" s="863" t="e">
        <f t="shared" si="880"/>
        <v>#DIV/0!</v>
      </c>
      <c r="CI131" s="863" t="e">
        <f t="shared" si="880"/>
        <v>#DIV/0!</v>
      </c>
      <c r="CJ131" s="863" t="e">
        <f t="shared" si="880"/>
        <v>#DIV/0!</v>
      </c>
      <c r="CK131" s="863" t="e">
        <f t="shared" si="881"/>
        <v>#DIV/0!</v>
      </c>
      <c r="CL131" s="863" t="e">
        <f t="shared" si="881"/>
        <v>#DIV/0!</v>
      </c>
      <c r="CM131" s="949" t="e">
        <f t="shared" si="881"/>
        <v>#DIV/0!</v>
      </c>
      <c r="CN131" s="955"/>
      <c r="CO131" s="946"/>
      <c r="CP131" s="946"/>
      <c r="CQ131" s="946"/>
      <c r="CR131" s="946"/>
      <c r="CS131" s="946"/>
    </row>
    <row r="132" spans="1:97" s="393" customFormat="1" ht="9.9499999999999993" hidden="1" customHeight="1" x14ac:dyDescent="0.2">
      <c r="A132" s="398" t="s">
        <v>132</v>
      </c>
      <c r="B132" s="1063">
        <v>0</v>
      </c>
      <c r="C132" s="1063">
        <v>0</v>
      </c>
      <c r="D132" s="84">
        <f t="shared" ref="D132:D138" si="1148">SUM(B132:C132)</f>
        <v>0</v>
      </c>
      <c r="E132" s="1026">
        <v>0</v>
      </c>
      <c r="F132" s="1026">
        <v>0</v>
      </c>
      <c r="G132" s="84">
        <f t="shared" ref="G132:G138" si="1149">SUM(E132:F132)</f>
        <v>0</v>
      </c>
      <c r="H132" s="1026">
        <v>0</v>
      </c>
      <c r="I132" s="1026">
        <v>0</v>
      </c>
      <c r="J132" s="84">
        <f t="shared" ref="J132:J138" si="1150">SUM(H132:I132)</f>
        <v>0</v>
      </c>
      <c r="K132" s="1063">
        <v>0</v>
      </c>
      <c r="L132" s="1063">
        <v>0</v>
      </c>
      <c r="M132" s="84">
        <f t="shared" ref="M132:M138" si="1151">SUM(K132:L132)</f>
        <v>0</v>
      </c>
      <c r="N132" s="1026">
        <v>0</v>
      </c>
      <c r="O132" s="1026">
        <v>0</v>
      </c>
      <c r="P132" s="84">
        <f t="shared" ref="P132:P138" si="1152">SUM(N132:O132)</f>
        <v>0</v>
      </c>
      <c r="Q132" s="1026">
        <v>0</v>
      </c>
      <c r="R132" s="1026">
        <v>0</v>
      </c>
      <c r="S132" s="84">
        <f t="shared" ref="S132:S138" si="1153">SUM(Q132:R132)</f>
        <v>0</v>
      </c>
      <c r="T132" s="1064">
        <v>0</v>
      </c>
      <c r="U132" s="1064">
        <v>0</v>
      </c>
      <c r="V132" s="1065">
        <f t="shared" ref="V132:V138" si="1154">SUM(T132:U132)</f>
        <v>0</v>
      </c>
      <c r="W132" s="1064">
        <v>0</v>
      </c>
      <c r="X132" s="1064">
        <v>0</v>
      </c>
      <c r="Y132" s="1065">
        <f t="shared" ref="Y132:Y138" si="1155">SUM(W132:X132)</f>
        <v>0</v>
      </c>
      <c r="Z132" s="1064">
        <v>0</v>
      </c>
      <c r="AA132" s="1064">
        <v>0</v>
      </c>
      <c r="AB132" s="1065">
        <f t="shared" ref="AB132:AB138" si="1156">SUM(Z132:AA132)</f>
        <v>0</v>
      </c>
      <c r="AC132" s="1024">
        <f t="shared" ref="AC132:AD138" si="1157">SUM(H132,Q132,Z132)</f>
        <v>0</v>
      </c>
      <c r="AD132" s="1024">
        <f t="shared" si="1157"/>
        <v>0</v>
      </c>
      <c r="AE132" s="1066">
        <f t="shared" ref="AE132:AE138" si="1158">SUM(AC132:AD132)</f>
        <v>0</v>
      </c>
      <c r="AF132" s="864" t="e">
        <f t="shared" si="1123"/>
        <v>#DIV/0!</v>
      </c>
      <c r="AG132" s="864" t="e">
        <f t="shared" si="1123"/>
        <v>#DIV/0!</v>
      </c>
      <c r="AH132" s="864" t="e">
        <f t="shared" si="1123"/>
        <v>#DIV/0!</v>
      </c>
      <c r="AI132" s="864" t="e">
        <f t="shared" ref="AI132:AK147" si="1159">H132/E132</f>
        <v>#DIV/0!</v>
      </c>
      <c r="AJ132" s="864" t="e">
        <f t="shared" si="1159"/>
        <v>#DIV/0!</v>
      </c>
      <c r="AK132" s="864" t="e">
        <f t="shared" si="1159"/>
        <v>#DIV/0!</v>
      </c>
      <c r="AL132" s="864" t="e">
        <f t="shared" si="875"/>
        <v>#DIV/0!</v>
      </c>
      <c r="AM132" s="864" t="e">
        <f t="shared" si="875"/>
        <v>#DIV/0!</v>
      </c>
      <c r="AN132" s="864" t="e">
        <f t="shared" si="875"/>
        <v>#DIV/0!</v>
      </c>
      <c r="AO132" s="864" t="e">
        <f t="shared" si="876"/>
        <v>#DIV/0!</v>
      </c>
      <c r="AP132" s="864" t="e">
        <f t="shared" si="876"/>
        <v>#DIV/0!</v>
      </c>
      <c r="AQ132" s="950" t="e">
        <f t="shared" si="876"/>
        <v>#DIV/0!</v>
      </c>
      <c r="AR132" s="954"/>
      <c r="AS132" s="945"/>
      <c r="AT132" s="945"/>
      <c r="AU132" s="945"/>
      <c r="AV132" s="945"/>
      <c r="AW132" s="945"/>
      <c r="AX132" s="137">
        <v>0</v>
      </c>
      <c r="AY132" s="137">
        <v>1</v>
      </c>
      <c r="AZ132" s="77">
        <f t="shared" ref="AZ132:AZ138" si="1160">SUM(AX132:AY132)</f>
        <v>1</v>
      </c>
      <c r="BA132" s="137">
        <v>0</v>
      </c>
      <c r="BB132" s="137">
        <v>0</v>
      </c>
      <c r="BC132" s="77">
        <f t="shared" ref="BC132:BC138" si="1161">SUM(BA132:BB132)</f>
        <v>0</v>
      </c>
      <c r="BD132" s="137">
        <v>0</v>
      </c>
      <c r="BE132" s="137">
        <v>0</v>
      </c>
      <c r="BF132" s="77">
        <f t="shared" ref="BF132:BF138" si="1162">SUM(BD132:BE132)</f>
        <v>0</v>
      </c>
      <c r="BG132" s="137">
        <v>0</v>
      </c>
      <c r="BH132" s="137">
        <v>3</v>
      </c>
      <c r="BI132" s="77">
        <f t="shared" ref="BI132:BI138" si="1163">SUM(BG132:BH132)</f>
        <v>3</v>
      </c>
      <c r="BJ132" s="137">
        <v>0</v>
      </c>
      <c r="BK132" s="137">
        <v>0</v>
      </c>
      <c r="BL132" s="77">
        <f t="shared" ref="BL132:BL138" si="1164">SUM(BJ132:BK132)</f>
        <v>0</v>
      </c>
      <c r="BM132" s="137">
        <v>0</v>
      </c>
      <c r="BN132" s="137">
        <v>0</v>
      </c>
      <c r="BO132" s="77">
        <f t="shared" ref="BO132:BO138" si="1165">SUM(BM132:BN132)</f>
        <v>0</v>
      </c>
      <c r="BP132" s="1064">
        <v>0</v>
      </c>
      <c r="BQ132" s="1064">
        <v>0</v>
      </c>
      <c r="BR132" s="1065">
        <f t="shared" ref="BR132:BR138" si="1166">SUM(BP132:BQ132)</f>
        <v>0</v>
      </c>
      <c r="BS132" s="1064">
        <v>0</v>
      </c>
      <c r="BT132" s="1064">
        <v>0</v>
      </c>
      <c r="BU132" s="1065">
        <f t="shared" ref="BU132:BU138" si="1167">SUM(BS132:BT132)</f>
        <v>0</v>
      </c>
      <c r="BV132" s="1064">
        <v>0</v>
      </c>
      <c r="BW132" s="1064">
        <v>0</v>
      </c>
      <c r="BX132" s="1065">
        <f t="shared" ref="BX132:BX138" si="1168">SUM(BV132:BW132)</f>
        <v>0</v>
      </c>
      <c r="BY132" s="1024">
        <f t="shared" ref="BY132:BZ138" si="1169">SUM(BD132,BM132,BV132)</f>
        <v>0</v>
      </c>
      <c r="BZ132" s="1024">
        <f t="shared" si="1169"/>
        <v>0</v>
      </c>
      <c r="CA132" s="1066">
        <f t="shared" ref="CA132:CA138" si="1170">SUM(BY132:BZ132)</f>
        <v>0</v>
      </c>
      <c r="CB132" s="864" t="e">
        <f t="shared" si="1132"/>
        <v>#DIV/0!</v>
      </c>
      <c r="CC132" s="864" t="e">
        <f t="shared" si="1132"/>
        <v>#DIV/0!</v>
      </c>
      <c r="CD132" s="864" t="e">
        <f t="shared" si="1132"/>
        <v>#DIV/0!</v>
      </c>
      <c r="CE132" s="864" t="e">
        <f t="shared" ref="CE132:CG150" si="1171">BD132/BA132</f>
        <v>#DIV/0!</v>
      </c>
      <c r="CF132" s="864" t="e">
        <f t="shared" si="1171"/>
        <v>#DIV/0!</v>
      </c>
      <c r="CG132" s="864" t="e">
        <f t="shared" si="1171"/>
        <v>#DIV/0!</v>
      </c>
      <c r="CH132" s="864" t="e">
        <f t="shared" si="880"/>
        <v>#DIV/0!</v>
      </c>
      <c r="CI132" s="864" t="e">
        <f t="shared" si="880"/>
        <v>#DIV/0!</v>
      </c>
      <c r="CJ132" s="864" t="e">
        <f t="shared" si="880"/>
        <v>#DIV/0!</v>
      </c>
      <c r="CK132" s="864" t="e">
        <f t="shared" si="881"/>
        <v>#DIV/0!</v>
      </c>
      <c r="CL132" s="864" t="e">
        <f t="shared" si="881"/>
        <v>#DIV/0!</v>
      </c>
      <c r="CM132" s="950" t="e">
        <f t="shared" si="881"/>
        <v>#DIV/0!</v>
      </c>
      <c r="CN132" s="954"/>
      <c r="CO132" s="945"/>
      <c r="CP132" s="945"/>
      <c r="CQ132" s="945"/>
      <c r="CR132" s="945"/>
      <c r="CS132" s="945"/>
    </row>
    <row r="133" spans="1:97" s="393" customFormat="1" ht="9.9499999999999993" hidden="1" customHeight="1" x14ac:dyDescent="0.2">
      <c r="A133" s="398" t="s">
        <v>134</v>
      </c>
      <c r="B133" s="1063">
        <v>0</v>
      </c>
      <c r="C133" s="1063">
        <v>3</v>
      </c>
      <c r="D133" s="84">
        <f t="shared" si="1148"/>
        <v>3</v>
      </c>
      <c r="E133" s="1026">
        <v>0</v>
      </c>
      <c r="F133" s="1026">
        <v>0</v>
      </c>
      <c r="G133" s="84">
        <f t="shared" si="1149"/>
        <v>0</v>
      </c>
      <c r="H133" s="1026">
        <v>0</v>
      </c>
      <c r="I133" s="1026">
        <v>0</v>
      </c>
      <c r="J133" s="84">
        <f t="shared" si="1150"/>
        <v>0</v>
      </c>
      <c r="K133" s="1063">
        <v>0</v>
      </c>
      <c r="L133" s="1063">
        <v>3</v>
      </c>
      <c r="M133" s="84">
        <f t="shared" si="1151"/>
        <v>3</v>
      </c>
      <c r="N133" s="1026">
        <v>0</v>
      </c>
      <c r="O133" s="1026">
        <v>0</v>
      </c>
      <c r="P133" s="84">
        <f t="shared" si="1152"/>
        <v>0</v>
      </c>
      <c r="Q133" s="1026">
        <v>0</v>
      </c>
      <c r="R133" s="1026">
        <v>0</v>
      </c>
      <c r="S133" s="84">
        <f t="shared" si="1153"/>
        <v>0</v>
      </c>
      <c r="T133" s="1064">
        <v>0</v>
      </c>
      <c r="U133" s="1064">
        <v>0</v>
      </c>
      <c r="V133" s="1065">
        <f t="shared" si="1154"/>
        <v>0</v>
      </c>
      <c r="W133" s="1064">
        <v>0</v>
      </c>
      <c r="X133" s="1064">
        <v>0</v>
      </c>
      <c r="Y133" s="1065">
        <f t="shared" si="1155"/>
        <v>0</v>
      </c>
      <c r="Z133" s="1064">
        <v>0</v>
      </c>
      <c r="AA133" s="1064">
        <v>0</v>
      </c>
      <c r="AB133" s="1065">
        <f t="shared" si="1156"/>
        <v>0</v>
      </c>
      <c r="AC133" s="1024">
        <f t="shared" si="1157"/>
        <v>0</v>
      </c>
      <c r="AD133" s="1024">
        <f t="shared" si="1157"/>
        <v>0</v>
      </c>
      <c r="AE133" s="1066">
        <f t="shared" si="1158"/>
        <v>0</v>
      </c>
      <c r="AF133" s="864" t="e">
        <f t="shared" si="1123"/>
        <v>#DIV/0!</v>
      </c>
      <c r="AG133" s="864" t="e">
        <f t="shared" si="1123"/>
        <v>#DIV/0!</v>
      </c>
      <c r="AH133" s="864" t="e">
        <f t="shared" si="1123"/>
        <v>#DIV/0!</v>
      </c>
      <c r="AI133" s="864" t="e">
        <f t="shared" si="1159"/>
        <v>#DIV/0!</v>
      </c>
      <c r="AJ133" s="864" t="e">
        <f t="shared" si="1159"/>
        <v>#DIV/0!</v>
      </c>
      <c r="AK133" s="864" t="e">
        <f t="shared" si="1159"/>
        <v>#DIV/0!</v>
      </c>
      <c r="AL133" s="864" t="e">
        <f t="shared" si="875"/>
        <v>#DIV/0!</v>
      </c>
      <c r="AM133" s="864" t="e">
        <f t="shared" si="875"/>
        <v>#DIV/0!</v>
      </c>
      <c r="AN133" s="864" t="e">
        <f t="shared" si="875"/>
        <v>#DIV/0!</v>
      </c>
      <c r="AO133" s="864" t="e">
        <f t="shared" si="876"/>
        <v>#DIV/0!</v>
      </c>
      <c r="AP133" s="864" t="e">
        <f t="shared" si="876"/>
        <v>#DIV/0!</v>
      </c>
      <c r="AQ133" s="950" t="e">
        <f t="shared" si="876"/>
        <v>#DIV/0!</v>
      </c>
      <c r="AR133" s="954"/>
      <c r="AS133" s="945"/>
      <c r="AT133" s="945"/>
      <c r="AU133" s="945"/>
      <c r="AV133" s="945"/>
      <c r="AW133" s="945"/>
      <c r="AX133" s="137">
        <v>0</v>
      </c>
      <c r="AY133" s="137">
        <v>2</v>
      </c>
      <c r="AZ133" s="77">
        <f t="shared" si="1160"/>
        <v>2</v>
      </c>
      <c r="BA133" s="137">
        <v>0</v>
      </c>
      <c r="BB133" s="137">
        <v>0</v>
      </c>
      <c r="BC133" s="77">
        <f t="shared" si="1161"/>
        <v>0</v>
      </c>
      <c r="BD133" s="137">
        <v>0</v>
      </c>
      <c r="BE133" s="137">
        <v>0</v>
      </c>
      <c r="BF133" s="77">
        <f t="shared" si="1162"/>
        <v>0</v>
      </c>
      <c r="BG133" s="137">
        <v>0</v>
      </c>
      <c r="BH133" s="137">
        <v>0</v>
      </c>
      <c r="BI133" s="77">
        <f t="shared" si="1163"/>
        <v>0</v>
      </c>
      <c r="BJ133" s="137">
        <v>0</v>
      </c>
      <c r="BK133" s="137">
        <v>0</v>
      </c>
      <c r="BL133" s="77">
        <f t="shared" si="1164"/>
        <v>0</v>
      </c>
      <c r="BM133" s="137">
        <v>0</v>
      </c>
      <c r="BN133" s="137">
        <v>0</v>
      </c>
      <c r="BO133" s="77">
        <f t="shared" si="1165"/>
        <v>0</v>
      </c>
      <c r="BP133" s="1064">
        <v>0</v>
      </c>
      <c r="BQ133" s="1064">
        <v>0</v>
      </c>
      <c r="BR133" s="1065">
        <f t="shared" si="1166"/>
        <v>0</v>
      </c>
      <c r="BS133" s="1064">
        <v>0</v>
      </c>
      <c r="BT133" s="1064">
        <v>0</v>
      </c>
      <c r="BU133" s="1065">
        <f t="shared" si="1167"/>
        <v>0</v>
      </c>
      <c r="BV133" s="1064">
        <v>0</v>
      </c>
      <c r="BW133" s="1064">
        <v>0</v>
      </c>
      <c r="BX133" s="1065">
        <f t="shared" si="1168"/>
        <v>0</v>
      </c>
      <c r="BY133" s="1024">
        <f t="shared" si="1169"/>
        <v>0</v>
      </c>
      <c r="BZ133" s="1024">
        <f t="shared" si="1169"/>
        <v>0</v>
      </c>
      <c r="CA133" s="1066">
        <f t="shared" si="1170"/>
        <v>0</v>
      </c>
      <c r="CB133" s="864" t="e">
        <f t="shared" si="1132"/>
        <v>#DIV/0!</v>
      </c>
      <c r="CC133" s="864" t="e">
        <f t="shared" si="1132"/>
        <v>#DIV/0!</v>
      </c>
      <c r="CD133" s="864" t="e">
        <f t="shared" si="1132"/>
        <v>#DIV/0!</v>
      </c>
      <c r="CE133" s="864" t="e">
        <f t="shared" si="1171"/>
        <v>#DIV/0!</v>
      </c>
      <c r="CF133" s="864" t="e">
        <f t="shared" si="1171"/>
        <v>#DIV/0!</v>
      </c>
      <c r="CG133" s="864" t="e">
        <f t="shared" si="1171"/>
        <v>#DIV/0!</v>
      </c>
      <c r="CH133" s="864" t="e">
        <f t="shared" si="880"/>
        <v>#DIV/0!</v>
      </c>
      <c r="CI133" s="864" t="e">
        <f t="shared" si="880"/>
        <v>#DIV/0!</v>
      </c>
      <c r="CJ133" s="864" t="e">
        <f t="shared" si="880"/>
        <v>#DIV/0!</v>
      </c>
      <c r="CK133" s="864" t="e">
        <f t="shared" si="881"/>
        <v>#DIV/0!</v>
      </c>
      <c r="CL133" s="864" t="e">
        <f t="shared" si="881"/>
        <v>#DIV/0!</v>
      </c>
      <c r="CM133" s="950" t="e">
        <f t="shared" si="881"/>
        <v>#DIV/0!</v>
      </c>
      <c r="CN133" s="954"/>
      <c r="CO133" s="945"/>
      <c r="CP133" s="945"/>
      <c r="CQ133" s="945"/>
      <c r="CR133" s="945"/>
      <c r="CS133" s="945"/>
    </row>
    <row r="134" spans="1:97" s="393" customFormat="1" ht="9.9499999999999993" hidden="1" customHeight="1" x14ac:dyDescent="0.2">
      <c r="A134" s="398" t="s">
        <v>123</v>
      </c>
      <c r="B134" s="1063">
        <v>0</v>
      </c>
      <c r="C134" s="1063">
        <v>0</v>
      </c>
      <c r="D134" s="84">
        <f t="shared" si="1148"/>
        <v>0</v>
      </c>
      <c r="E134" s="1026">
        <v>0</v>
      </c>
      <c r="F134" s="1026">
        <v>0</v>
      </c>
      <c r="G134" s="84">
        <f t="shared" si="1149"/>
        <v>0</v>
      </c>
      <c r="H134" s="1026">
        <v>0</v>
      </c>
      <c r="I134" s="1026">
        <v>0</v>
      </c>
      <c r="J134" s="84">
        <f t="shared" si="1150"/>
        <v>0</v>
      </c>
      <c r="K134" s="1063">
        <v>0</v>
      </c>
      <c r="L134" s="1063">
        <v>0</v>
      </c>
      <c r="M134" s="84">
        <f t="shared" si="1151"/>
        <v>0</v>
      </c>
      <c r="N134" s="1026">
        <v>0</v>
      </c>
      <c r="O134" s="1026">
        <v>0</v>
      </c>
      <c r="P134" s="84">
        <f t="shared" si="1152"/>
        <v>0</v>
      </c>
      <c r="Q134" s="1026">
        <v>0</v>
      </c>
      <c r="R134" s="1026">
        <v>0</v>
      </c>
      <c r="S134" s="84">
        <f t="shared" si="1153"/>
        <v>0</v>
      </c>
      <c r="T134" s="1064">
        <v>0</v>
      </c>
      <c r="U134" s="1064">
        <v>0</v>
      </c>
      <c r="V134" s="1065">
        <f t="shared" si="1154"/>
        <v>0</v>
      </c>
      <c r="W134" s="1064">
        <v>0</v>
      </c>
      <c r="X134" s="1064">
        <v>0</v>
      </c>
      <c r="Y134" s="1065">
        <f t="shared" si="1155"/>
        <v>0</v>
      </c>
      <c r="Z134" s="1064">
        <v>0</v>
      </c>
      <c r="AA134" s="1064">
        <v>0</v>
      </c>
      <c r="AB134" s="1065">
        <f t="shared" si="1156"/>
        <v>0</v>
      </c>
      <c r="AC134" s="1024">
        <f t="shared" si="1157"/>
        <v>0</v>
      </c>
      <c r="AD134" s="1024">
        <f t="shared" si="1157"/>
        <v>0</v>
      </c>
      <c r="AE134" s="1066">
        <f t="shared" si="1158"/>
        <v>0</v>
      </c>
      <c r="AF134" s="864" t="e">
        <f t="shared" si="1123"/>
        <v>#DIV/0!</v>
      </c>
      <c r="AG134" s="864" t="e">
        <f t="shared" si="1123"/>
        <v>#DIV/0!</v>
      </c>
      <c r="AH134" s="864" t="e">
        <f t="shared" si="1123"/>
        <v>#DIV/0!</v>
      </c>
      <c r="AI134" s="864" t="e">
        <f t="shared" si="1159"/>
        <v>#DIV/0!</v>
      </c>
      <c r="AJ134" s="864" t="e">
        <f t="shared" si="1159"/>
        <v>#DIV/0!</v>
      </c>
      <c r="AK134" s="864" t="e">
        <f t="shared" si="1159"/>
        <v>#DIV/0!</v>
      </c>
      <c r="AL134" s="864" t="e">
        <f t="shared" si="875"/>
        <v>#DIV/0!</v>
      </c>
      <c r="AM134" s="864" t="e">
        <f t="shared" si="875"/>
        <v>#DIV/0!</v>
      </c>
      <c r="AN134" s="864" t="e">
        <f t="shared" si="875"/>
        <v>#DIV/0!</v>
      </c>
      <c r="AO134" s="864" t="e">
        <f t="shared" si="876"/>
        <v>#DIV/0!</v>
      </c>
      <c r="AP134" s="864" t="e">
        <f t="shared" si="876"/>
        <v>#DIV/0!</v>
      </c>
      <c r="AQ134" s="950" t="e">
        <f t="shared" si="876"/>
        <v>#DIV/0!</v>
      </c>
      <c r="AR134" s="954"/>
      <c r="AS134" s="945"/>
      <c r="AT134" s="945"/>
      <c r="AU134" s="945"/>
      <c r="AV134" s="945"/>
      <c r="AW134" s="945"/>
      <c r="AX134" s="137">
        <v>0</v>
      </c>
      <c r="AY134" s="137">
        <v>2</v>
      </c>
      <c r="AZ134" s="77">
        <f t="shared" si="1160"/>
        <v>2</v>
      </c>
      <c r="BA134" s="137">
        <v>0</v>
      </c>
      <c r="BB134" s="137">
        <v>0</v>
      </c>
      <c r="BC134" s="77">
        <f t="shared" si="1161"/>
        <v>0</v>
      </c>
      <c r="BD134" s="137">
        <v>0</v>
      </c>
      <c r="BE134" s="137">
        <v>0</v>
      </c>
      <c r="BF134" s="77">
        <f t="shared" si="1162"/>
        <v>0</v>
      </c>
      <c r="BG134" s="137">
        <v>0</v>
      </c>
      <c r="BH134" s="137">
        <v>0</v>
      </c>
      <c r="BI134" s="77">
        <f t="shared" si="1163"/>
        <v>0</v>
      </c>
      <c r="BJ134" s="137">
        <v>0</v>
      </c>
      <c r="BK134" s="137">
        <v>0</v>
      </c>
      <c r="BL134" s="77">
        <f t="shared" si="1164"/>
        <v>0</v>
      </c>
      <c r="BM134" s="137">
        <v>0</v>
      </c>
      <c r="BN134" s="137">
        <v>0</v>
      </c>
      <c r="BO134" s="77">
        <f t="shared" si="1165"/>
        <v>0</v>
      </c>
      <c r="BP134" s="1064">
        <v>0</v>
      </c>
      <c r="BQ134" s="1064">
        <v>0</v>
      </c>
      <c r="BR134" s="1065">
        <f t="shared" si="1166"/>
        <v>0</v>
      </c>
      <c r="BS134" s="1064">
        <v>0</v>
      </c>
      <c r="BT134" s="1064">
        <v>0</v>
      </c>
      <c r="BU134" s="1065">
        <f t="shared" si="1167"/>
        <v>0</v>
      </c>
      <c r="BV134" s="1064">
        <v>0</v>
      </c>
      <c r="BW134" s="1064">
        <v>0</v>
      </c>
      <c r="BX134" s="1065">
        <f t="shared" si="1168"/>
        <v>0</v>
      </c>
      <c r="BY134" s="1024">
        <f t="shared" si="1169"/>
        <v>0</v>
      </c>
      <c r="BZ134" s="1024">
        <f t="shared" si="1169"/>
        <v>0</v>
      </c>
      <c r="CA134" s="1066">
        <f t="shared" si="1170"/>
        <v>0</v>
      </c>
      <c r="CB134" s="864" t="e">
        <f t="shared" si="1132"/>
        <v>#DIV/0!</v>
      </c>
      <c r="CC134" s="864" t="e">
        <f t="shared" si="1132"/>
        <v>#DIV/0!</v>
      </c>
      <c r="CD134" s="864" t="e">
        <f t="shared" si="1132"/>
        <v>#DIV/0!</v>
      </c>
      <c r="CE134" s="864" t="e">
        <f t="shared" si="1171"/>
        <v>#DIV/0!</v>
      </c>
      <c r="CF134" s="864" t="e">
        <f t="shared" si="1171"/>
        <v>#DIV/0!</v>
      </c>
      <c r="CG134" s="864" t="e">
        <f t="shared" si="1171"/>
        <v>#DIV/0!</v>
      </c>
      <c r="CH134" s="864" t="e">
        <f t="shared" si="880"/>
        <v>#DIV/0!</v>
      </c>
      <c r="CI134" s="864" t="e">
        <f t="shared" si="880"/>
        <v>#DIV/0!</v>
      </c>
      <c r="CJ134" s="864" t="e">
        <f t="shared" si="880"/>
        <v>#DIV/0!</v>
      </c>
      <c r="CK134" s="864" t="e">
        <f t="shared" si="881"/>
        <v>#DIV/0!</v>
      </c>
      <c r="CL134" s="864" t="e">
        <f t="shared" si="881"/>
        <v>#DIV/0!</v>
      </c>
      <c r="CM134" s="950" t="e">
        <f t="shared" si="881"/>
        <v>#DIV/0!</v>
      </c>
      <c r="CN134" s="954"/>
      <c r="CO134" s="945"/>
      <c r="CP134" s="945"/>
      <c r="CQ134" s="945"/>
      <c r="CR134" s="945"/>
      <c r="CS134" s="945"/>
    </row>
    <row r="135" spans="1:97" s="393" customFormat="1" ht="9.9499999999999993" hidden="1" customHeight="1" x14ac:dyDescent="0.2">
      <c r="A135" s="398" t="s">
        <v>90</v>
      </c>
      <c r="B135" s="1063">
        <v>0</v>
      </c>
      <c r="C135" s="1063">
        <v>0</v>
      </c>
      <c r="D135" s="84">
        <f t="shared" si="1148"/>
        <v>0</v>
      </c>
      <c r="E135" s="1026">
        <v>0</v>
      </c>
      <c r="F135" s="1026">
        <v>0</v>
      </c>
      <c r="G135" s="84">
        <f t="shared" si="1149"/>
        <v>0</v>
      </c>
      <c r="H135" s="1026">
        <v>0</v>
      </c>
      <c r="I135" s="1026">
        <v>0</v>
      </c>
      <c r="J135" s="84">
        <f t="shared" si="1150"/>
        <v>0</v>
      </c>
      <c r="K135" s="1063">
        <v>0</v>
      </c>
      <c r="L135" s="1063">
        <v>0</v>
      </c>
      <c r="M135" s="84">
        <f t="shared" si="1151"/>
        <v>0</v>
      </c>
      <c r="N135" s="1026">
        <v>0</v>
      </c>
      <c r="O135" s="1026">
        <v>0</v>
      </c>
      <c r="P135" s="84">
        <f t="shared" si="1152"/>
        <v>0</v>
      </c>
      <c r="Q135" s="1026">
        <v>0</v>
      </c>
      <c r="R135" s="1026">
        <v>0</v>
      </c>
      <c r="S135" s="84">
        <f t="shared" si="1153"/>
        <v>0</v>
      </c>
      <c r="T135" s="1064">
        <v>0</v>
      </c>
      <c r="U135" s="1064">
        <v>0</v>
      </c>
      <c r="V135" s="1065">
        <f t="shared" si="1154"/>
        <v>0</v>
      </c>
      <c r="W135" s="1064">
        <v>0</v>
      </c>
      <c r="X135" s="1064">
        <v>0</v>
      </c>
      <c r="Y135" s="1065">
        <f t="shared" si="1155"/>
        <v>0</v>
      </c>
      <c r="Z135" s="1064">
        <v>0</v>
      </c>
      <c r="AA135" s="1064">
        <v>0</v>
      </c>
      <c r="AB135" s="1065">
        <f t="shared" si="1156"/>
        <v>0</v>
      </c>
      <c r="AC135" s="1024">
        <f t="shared" si="1157"/>
        <v>0</v>
      </c>
      <c r="AD135" s="1024">
        <f t="shared" si="1157"/>
        <v>0</v>
      </c>
      <c r="AE135" s="1066">
        <f t="shared" si="1158"/>
        <v>0</v>
      </c>
      <c r="AF135" s="864" t="e">
        <f t="shared" si="1123"/>
        <v>#DIV/0!</v>
      </c>
      <c r="AG135" s="864" t="e">
        <f t="shared" si="1123"/>
        <v>#DIV/0!</v>
      </c>
      <c r="AH135" s="864" t="e">
        <f t="shared" si="1123"/>
        <v>#DIV/0!</v>
      </c>
      <c r="AI135" s="864" t="e">
        <f t="shared" si="1159"/>
        <v>#DIV/0!</v>
      </c>
      <c r="AJ135" s="864" t="e">
        <f t="shared" si="1159"/>
        <v>#DIV/0!</v>
      </c>
      <c r="AK135" s="864" t="e">
        <f t="shared" si="1159"/>
        <v>#DIV/0!</v>
      </c>
      <c r="AL135" s="864" t="e">
        <f t="shared" si="875"/>
        <v>#DIV/0!</v>
      </c>
      <c r="AM135" s="864" t="e">
        <f t="shared" si="875"/>
        <v>#DIV/0!</v>
      </c>
      <c r="AN135" s="864" t="e">
        <f t="shared" si="875"/>
        <v>#DIV/0!</v>
      </c>
      <c r="AO135" s="864" t="e">
        <f t="shared" si="876"/>
        <v>#DIV/0!</v>
      </c>
      <c r="AP135" s="864" t="e">
        <f t="shared" si="876"/>
        <v>#DIV/0!</v>
      </c>
      <c r="AQ135" s="950" t="e">
        <f t="shared" si="876"/>
        <v>#DIV/0!</v>
      </c>
      <c r="AR135" s="954"/>
      <c r="AS135" s="945"/>
      <c r="AT135" s="945"/>
      <c r="AU135" s="945"/>
      <c r="AV135" s="945"/>
      <c r="AW135" s="945"/>
      <c r="AX135" s="137">
        <v>0</v>
      </c>
      <c r="AY135" s="137">
        <v>0</v>
      </c>
      <c r="AZ135" s="77">
        <f t="shared" si="1160"/>
        <v>0</v>
      </c>
      <c r="BA135" s="137">
        <v>0</v>
      </c>
      <c r="BB135" s="137">
        <v>0</v>
      </c>
      <c r="BC135" s="77">
        <f t="shared" si="1161"/>
        <v>0</v>
      </c>
      <c r="BD135" s="137">
        <v>0</v>
      </c>
      <c r="BE135" s="137">
        <v>0</v>
      </c>
      <c r="BF135" s="77">
        <f t="shared" si="1162"/>
        <v>0</v>
      </c>
      <c r="BG135" s="137">
        <v>0</v>
      </c>
      <c r="BH135" s="137">
        <v>1</v>
      </c>
      <c r="BI135" s="77">
        <f t="shared" si="1163"/>
        <v>1</v>
      </c>
      <c r="BJ135" s="137">
        <v>0</v>
      </c>
      <c r="BK135" s="137">
        <v>0</v>
      </c>
      <c r="BL135" s="77">
        <f t="shared" si="1164"/>
        <v>0</v>
      </c>
      <c r="BM135" s="137">
        <v>0</v>
      </c>
      <c r="BN135" s="137">
        <v>0</v>
      </c>
      <c r="BO135" s="77">
        <f t="shared" si="1165"/>
        <v>0</v>
      </c>
      <c r="BP135" s="1064">
        <v>0</v>
      </c>
      <c r="BQ135" s="1064">
        <v>0</v>
      </c>
      <c r="BR135" s="1065">
        <f t="shared" si="1166"/>
        <v>0</v>
      </c>
      <c r="BS135" s="1064">
        <v>0</v>
      </c>
      <c r="BT135" s="1064">
        <v>0</v>
      </c>
      <c r="BU135" s="1065">
        <f t="shared" si="1167"/>
        <v>0</v>
      </c>
      <c r="BV135" s="1064">
        <v>0</v>
      </c>
      <c r="BW135" s="1064">
        <v>0</v>
      </c>
      <c r="BX135" s="1065">
        <f t="shared" si="1168"/>
        <v>0</v>
      </c>
      <c r="BY135" s="1024">
        <f t="shared" si="1169"/>
        <v>0</v>
      </c>
      <c r="BZ135" s="1024">
        <f t="shared" si="1169"/>
        <v>0</v>
      </c>
      <c r="CA135" s="1066">
        <f t="shared" si="1170"/>
        <v>0</v>
      </c>
      <c r="CB135" s="864" t="e">
        <f t="shared" si="1132"/>
        <v>#DIV/0!</v>
      </c>
      <c r="CC135" s="864" t="e">
        <f t="shared" si="1132"/>
        <v>#DIV/0!</v>
      </c>
      <c r="CD135" s="864" t="e">
        <f t="shared" si="1132"/>
        <v>#DIV/0!</v>
      </c>
      <c r="CE135" s="864" t="e">
        <f t="shared" si="1171"/>
        <v>#DIV/0!</v>
      </c>
      <c r="CF135" s="864" t="e">
        <f t="shared" si="1171"/>
        <v>#DIV/0!</v>
      </c>
      <c r="CG135" s="864" t="e">
        <f t="shared" si="1171"/>
        <v>#DIV/0!</v>
      </c>
      <c r="CH135" s="864" t="e">
        <f t="shared" si="880"/>
        <v>#DIV/0!</v>
      </c>
      <c r="CI135" s="864" t="e">
        <f t="shared" si="880"/>
        <v>#DIV/0!</v>
      </c>
      <c r="CJ135" s="864" t="e">
        <f t="shared" si="880"/>
        <v>#DIV/0!</v>
      </c>
      <c r="CK135" s="864" t="e">
        <f t="shared" si="881"/>
        <v>#DIV/0!</v>
      </c>
      <c r="CL135" s="864" t="e">
        <f t="shared" si="881"/>
        <v>#DIV/0!</v>
      </c>
      <c r="CM135" s="950" t="e">
        <f t="shared" si="881"/>
        <v>#DIV/0!</v>
      </c>
      <c r="CN135" s="954"/>
      <c r="CO135" s="945"/>
      <c r="CP135" s="945"/>
      <c r="CQ135" s="945"/>
      <c r="CR135" s="945"/>
      <c r="CS135" s="945"/>
    </row>
    <row r="136" spans="1:97" s="393" customFormat="1" ht="9.9499999999999993" hidden="1" customHeight="1" x14ac:dyDescent="0.2">
      <c r="A136" s="398" t="s">
        <v>181</v>
      </c>
      <c r="B136" s="1063">
        <v>0</v>
      </c>
      <c r="C136" s="1063">
        <v>1</v>
      </c>
      <c r="D136" s="84">
        <f t="shared" si="1148"/>
        <v>1</v>
      </c>
      <c r="E136" s="1026">
        <v>0</v>
      </c>
      <c r="F136" s="1026">
        <v>0</v>
      </c>
      <c r="G136" s="84">
        <f t="shared" si="1149"/>
        <v>0</v>
      </c>
      <c r="H136" s="1026">
        <v>0</v>
      </c>
      <c r="I136" s="1026">
        <v>0</v>
      </c>
      <c r="J136" s="84">
        <f t="shared" si="1150"/>
        <v>0</v>
      </c>
      <c r="K136" s="1063">
        <v>0</v>
      </c>
      <c r="L136" s="1063">
        <v>0</v>
      </c>
      <c r="M136" s="84">
        <f t="shared" si="1151"/>
        <v>0</v>
      </c>
      <c r="N136" s="1026">
        <v>0</v>
      </c>
      <c r="O136" s="1026">
        <v>0</v>
      </c>
      <c r="P136" s="84">
        <f t="shared" si="1152"/>
        <v>0</v>
      </c>
      <c r="Q136" s="1026">
        <v>0</v>
      </c>
      <c r="R136" s="1026">
        <v>0</v>
      </c>
      <c r="S136" s="84">
        <f t="shared" si="1153"/>
        <v>0</v>
      </c>
      <c r="T136" s="1064">
        <v>0</v>
      </c>
      <c r="U136" s="1064">
        <v>0</v>
      </c>
      <c r="V136" s="1065">
        <f t="shared" si="1154"/>
        <v>0</v>
      </c>
      <c r="W136" s="1064">
        <v>0</v>
      </c>
      <c r="X136" s="1064">
        <v>0</v>
      </c>
      <c r="Y136" s="1065">
        <f t="shared" si="1155"/>
        <v>0</v>
      </c>
      <c r="Z136" s="1064">
        <v>0</v>
      </c>
      <c r="AA136" s="1064">
        <v>0</v>
      </c>
      <c r="AB136" s="1065">
        <f t="shared" si="1156"/>
        <v>0</v>
      </c>
      <c r="AC136" s="1024">
        <f t="shared" si="1157"/>
        <v>0</v>
      </c>
      <c r="AD136" s="1024">
        <f t="shared" si="1157"/>
        <v>0</v>
      </c>
      <c r="AE136" s="1066">
        <f t="shared" si="1158"/>
        <v>0</v>
      </c>
      <c r="AF136" s="864" t="e">
        <f t="shared" si="1123"/>
        <v>#DIV/0!</v>
      </c>
      <c r="AG136" s="864" t="e">
        <f t="shared" si="1123"/>
        <v>#DIV/0!</v>
      </c>
      <c r="AH136" s="864" t="e">
        <f t="shared" si="1123"/>
        <v>#DIV/0!</v>
      </c>
      <c r="AI136" s="864" t="e">
        <f t="shared" si="1159"/>
        <v>#DIV/0!</v>
      </c>
      <c r="AJ136" s="864" t="e">
        <f t="shared" si="1159"/>
        <v>#DIV/0!</v>
      </c>
      <c r="AK136" s="864" t="e">
        <f t="shared" si="1159"/>
        <v>#DIV/0!</v>
      </c>
      <c r="AL136" s="864" t="e">
        <f t="shared" si="875"/>
        <v>#DIV/0!</v>
      </c>
      <c r="AM136" s="864" t="e">
        <f t="shared" si="875"/>
        <v>#DIV/0!</v>
      </c>
      <c r="AN136" s="864" t="e">
        <f t="shared" si="875"/>
        <v>#DIV/0!</v>
      </c>
      <c r="AO136" s="864" t="e">
        <f t="shared" si="876"/>
        <v>#DIV/0!</v>
      </c>
      <c r="AP136" s="864" t="e">
        <f t="shared" si="876"/>
        <v>#DIV/0!</v>
      </c>
      <c r="AQ136" s="950" t="e">
        <f t="shared" si="876"/>
        <v>#DIV/0!</v>
      </c>
      <c r="AR136" s="954"/>
      <c r="AS136" s="945"/>
      <c r="AT136" s="945"/>
      <c r="AU136" s="945"/>
      <c r="AV136" s="945"/>
      <c r="AW136" s="945"/>
      <c r="AX136" s="137">
        <v>0</v>
      </c>
      <c r="AY136" s="137">
        <v>0</v>
      </c>
      <c r="AZ136" s="77">
        <f t="shared" si="1160"/>
        <v>0</v>
      </c>
      <c r="BA136" s="137">
        <v>0</v>
      </c>
      <c r="BB136" s="137">
        <v>0</v>
      </c>
      <c r="BC136" s="77">
        <f t="shared" si="1161"/>
        <v>0</v>
      </c>
      <c r="BD136" s="137">
        <v>0</v>
      </c>
      <c r="BE136" s="137">
        <v>0</v>
      </c>
      <c r="BF136" s="77">
        <f t="shared" si="1162"/>
        <v>0</v>
      </c>
      <c r="BG136" s="137">
        <v>0</v>
      </c>
      <c r="BH136" s="137">
        <v>0</v>
      </c>
      <c r="BI136" s="77">
        <f t="shared" si="1163"/>
        <v>0</v>
      </c>
      <c r="BJ136" s="137">
        <v>0</v>
      </c>
      <c r="BK136" s="137">
        <v>0</v>
      </c>
      <c r="BL136" s="77">
        <f t="shared" si="1164"/>
        <v>0</v>
      </c>
      <c r="BM136" s="137">
        <v>0</v>
      </c>
      <c r="BN136" s="137">
        <v>0</v>
      </c>
      <c r="BO136" s="77">
        <f t="shared" si="1165"/>
        <v>0</v>
      </c>
      <c r="BP136" s="1064">
        <v>0</v>
      </c>
      <c r="BQ136" s="1064">
        <v>0</v>
      </c>
      <c r="BR136" s="1065">
        <f t="shared" si="1166"/>
        <v>0</v>
      </c>
      <c r="BS136" s="1064">
        <v>0</v>
      </c>
      <c r="BT136" s="1064">
        <v>0</v>
      </c>
      <c r="BU136" s="1065">
        <f t="shared" si="1167"/>
        <v>0</v>
      </c>
      <c r="BV136" s="1064">
        <v>0</v>
      </c>
      <c r="BW136" s="1064">
        <v>0</v>
      </c>
      <c r="BX136" s="1065">
        <f t="shared" si="1168"/>
        <v>0</v>
      </c>
      <c r="BY136" s="1024">
        <f t="shared" si="1169"/>
        <v>0</v>
      </c>
      <c r="BZ136" s="1024">
        <f t="shared" si="1169"/>
        <v>0</v>
      </c>
      <c r="CA136" s="1066">
        <f t="shared" si="1170"/>
        <v>0</v>
      </c>
      <c r="CB136" s="864" t="e">
        <f t="shared" si="1132"/>
        <v>#DIV/0!</v>
      </c>
      <c r="CC136" s="864" t="e">
        <f t="shared" si="1132"/>
        <v>#DIV/0!</v>
      </c>
      <c r="CD136" s="864" t="e">
        <f t="shared" si="1132"/>
        <v>#DIV/0!</v>
      </c>
      <c r="CE136" s="864" t="e">
        <f t="shared" si="1171"/>
        <v>#DIV/0!</v>
      </c>
      <c r="CF136" s="864" t="e">
        <f t="shared" si="1171"/>
        <v>#DIV/0!</v>
      </c>
      <c r="CG136" s="864" t="e">
        <f t="shared" si="1171"/>
        <v>#DIV/0!</v>
      </c>
      <c r="CH136" s="864" t="e">
        <f t="shared" si="880"/>
        <v>#DIV/0!</v>
      </c>
      <c r="CI136" s="864" t="e">
        <f t="shared" si="880"/>
        <v>#DIV/0!</v>
      </c>
      <c r="CJ136" s="864" t="e">
        <f t="shared" si="880"/>
        <v>#DIV/0!</v>
      </c>
      <c r="CK136" s="864" t="e">
        <f t="shared" si="881"/>
        <v>#DIV/0!</v>
      </c>
      <c r="CL136" s="864" t="e">
        <f t="shared" si="881"/>
        <v>#DIV/0!</v>
      </c>
      <c r="CM136" s="950" t="e">
        <f t="shared" si="881"/>
        <v>#DIV/0!</v>
      </c>
      <c r="CN136" s="954"/>
      <c r="CO136" s="945"/>
      <c r="CP136" s="945"/>
      <c r="CQ136" s="945"/>
      <c r="CR136" s="945"/>
      <c r="CS136" s="945"/>
    </row>
    <row r="137" spans="1:97" s="393" customFormat="1" ht="9.9499999999999993" hidden="1" customHeight="1" x14ac:dyDescent="0.2">
      <c r="A137" s="398" t="s">
        <v>133</v>
      </c>
      <c r="B137" s="1063">
        <v>0</v>
      </c>
      <c r="C137" s="1063">
        <v>0</v>
      </c>
      <c r="D137" s="84">
        <f t="shared" si="1148"/>
        <v>0</v>
      </c>
      <c r="E137" s="1026">
        <v>0</v>
      </c>
      <c r="F137" s="1026">
        <v>0</v>
      </c>
      <c r="G137" s="84">
        <f t="shared" si="1149"/>
        <v>0</v>
      </c>
      <c r="H137" s="1026">
        <v>0</v>
      </c>
      <c r="I137" s="1026">
        <v>0</v>
      </c>
      <c r="J137" s="84">
        <f t="shared" si="1150"/>
        <v>0</v>
      </c>
      <c r="K137" s="1063">
        <v>0</v>
      </c>
      <c r="L137" s="1063">
        <v>0</v>
      </c>
      <c r="M137" s="84">
        <f t="shared" si="1151"/>
        <v>0</v>
      </c>
      <c r="N137" s="1026">
        <v>0</v>
      </c>
      <c r="O137" s="1026">
        <v>0</v>
      </c>
      <c r="P137" s="84">
        <f t="shared" si="1152"/>
        <v>0</v>
      </c>
      <c r="Q137" s="1026">
        <v>0</v>
      </c>
      <c r="R137" s="1026">
        <v>0</v>
      </c>
      <c r="S137" s="84">
        <f t="shared" si="1153"/>
        <v>0</v>
      </c>
      <c r="T137" s="1064">
        <v>0</v>
      </c>
      <c r="U137" s="1064">
        <v>0</v>
      </c>
      <c r="V137" s="1065">
        <f t="shared" si="1154"/>
        <v>0</v>
      </c>
      <c r="W137" s="1064">
        <v>0</v>
      </c>
      <c r="X137" s="1064">
        <v>0</v>
      </c>
      <c r="Y137" s="1065">
        <f t="shared" si="1155"/>
        <v>0</v>
      </c>
      <c r="Z137" s="1064">
        <v>0</v>
      </c>
      <c r="AA137" s="1064">
        <v>0</v>
      </c>
      <c r="AB137" s="1065">
        <f t="shared" si="1156"/>
        <v>0</v>
      </c>
      <c r="AC137" s="1024">
        <f t="shared" si="1157"/>
        <v>0</v>
      </c>
      <c r="AD137" s="1024">
        <f t="shared" si="1157"/>
        <v>0</v>
      </c>
      <c r="AE137" s="1066">
        <f t="shared" si="1158"/>
        <v>0</v>
      </c>
      <c r="AF137" s="864" t="e">
        <f t="shared" si="1123"/>
        <v>#DIV/0!</v>
      </c>
      <c r="AG137" s="864" t="e">
        <f t="shared" si="1123"/>
        <v>#DIV/0!</v>
      </c>
      <c r="AH137" s="864" t="e">
        <f t="shared" si="1123"/>
        <v>#DIV/0!</v>
      </c>
      <c r="AI137" s="864" t="e">
        <f t="shared" si="1159"/>
        <v>#DIV/0!</v>
      </c>
      <c r="AJ137" s="864" t="e">
        <f t="shared" si="1159"/>
        <v>#DIV/0!</v>
      </c>
      <c r="AK137" s="864" t="e">
        <f t="shared" si="1159"/>
        <v>#DIV/0!</v>
      </c>
      <c r="AL137" s="864" t="e">
        <f t="shared" si="875"/>
        <v>#DIV/0!</v>
      </c>
      <c r="AM137" s="864" t="e">
        <f t="shared" si="875"/>
        <v>#DIV/0!</v>
      </c>
      <c r="AN137" s="864" t="e">
        <f t="shared" si="875"/>
        <v>#DIV/0!</v>
      </c>
      <c r="AO137" s="864" t="e">
        <f t="shared" si="876"/>
        <v>#DIV/0!</v>
      </c>
      <c r="AP137" s="864" t="e">
        <f t="shared" si="876"/>
        <v>#DIV/0!</v>
      </c>
      <c r="AQ137" s="950" t="e">
        <f t="shared" si="876"/>
        <v>#DIV/0!</v>
      </c>
      <c r="AR137" s="954"/>
      <c r="AS137" s="945"/>
      <c r="AT137" s="945"/>
      <c r="AU137" s="945"/>
      <c r="AV137" s="945"/>
      <c r="AW137" s="945"/>
      <c r="AX137" s="137">
        <v>0</v>
      </c>
      <c r="AY137" s="137">
        <v>1</v>
      </c>
      <c r="AZ137" s="77">
        <f t="shared" si="1160"/>
        <v>1</v>
      </c>
      <c r="BA137" s="137">
        <v>0</v>
      </c>
      <c r="BB137" s="137">
        <v>0</v>
      </c>
      <c r="BC137" s="77">
        <f t="shared" si="1161"/>
        <v>0</v>
      </c>
      <c r="BD137" s="137">
        <v>0</v>
      </c>
      <c r="BE137" s="137">
        <v>0</v>
      </c>
      <c r="BF137" s="77">
        <f t="shared" si="1162"/>
        <v>0</v>
      </c>
      <c r="BG137" s="137">
        <v>0</v>
      </c>
      <c r="BH137" s="137">
        <v>0</v>
      </c>
      <c r="BI137" s="77">
        <f t="shared" si="1163"/>
        <v>0</v>
      </c>
      <c r="BJ137" s="137">
        <v>0</v>
      </c>
      <c r="BK137" s="137">
        <v>0</v>
      </c>
      <c r="BL137" s="77">
        <f t="shared" si="1164"/>
        <v>0</v>
      </c>
      <c r="BM137" s="137">
        <v>0</v>
      </c>
      <c r="BN137" s="137">
        <v>0</v>
      </c>
      <c r="BO137" s="77">
        <f t="shared" si="1165"/>
        <v>0</v>
      </c>
      <c r="BP137" s="1064">
        <v>0</v>
      </c>
      <c r="BQ137" s="1064">
        <v>0</v>
      </c>
      <c r="BR137" s="1065">
        <f t="shared" si="1166"/>
        <v>0</v>
      </c>
      <c r="BS137" s="1064">
        <v>0</v>
      </c>
      <c r="BT137" s="1064">
        <v>0</v>
      </c>
      <c r="BU137" s="1065">
        <f t="shared" si="1167"/>
        <v>0</v>
      </c>
      <c r="BV137" s="1064">
        <v>0</v>
      </c>
      <c r="BW137" s="1064">
        <v>0</v>
      </c>
      <c r="BX137" s="1065">
        <f t="shared" si="1168"/>
        <v>0</v>
      </c>
      <c r="BY137" s="1024">
        <f t="shared" si="1169"/>
        <v>0</v>
      </c>
      <c r="BZ137" s="1024">
        <f t="shared" si="1169"/>
        <v>0</v>
      </c>
      <c r="CA137" s="1066">
        <f t="shared" si="1170"/>
        <v>0</v>
      </c>
      <c r="CB137" s="864" t="e">
        <f t="shared" si="1132"/>
        <v>#DIV/0!</v>
      </c>
      <c r="CC137" s="864" t="e">
        <f t="shared" si="1132"/>
        <v>#DIV/0!</v>
      </c>
      <c r="CD137" s="864" t="e">
        <f t="shared" si="1132"/>
        <v>#DIV/0!</v>
      </c>
      <c r="CE137" s="864" t="e">
        <f t="shared" si="1171"/>
        <v>#DIV/0!</v>
      </c>
      <c r="CF137" s="864" t="e">
        <f t="shared" si="1171"/>
        <v>#DIV/0!</v>
      </c>
      <c r="CG137" s="864" t="e">
        <f t="shared" si="1171"/>
        <v>#DIV/0!</v>
      </c>
      <c r="CH137" s="864" t="e">
        <f t="shared" si="880"/>
        <v>#DIV/0!</v>
      </c>
      <c r="CI137" s="864" t="e">
        <f t="shared" si="880"/>
        <v>#DIV/0!</v>
      </c>
      <c r="CJ137" s="864" t="e">
        <f t="shared" si="880"/>
        <v>#DIV/0!</v>
      </c>
      <c r="CK137" s="864" t="e">
        <f t="shared" si="881"/>
        <v>#DIV/0!</v>
      </c>
      <c r="CL137" s="864" t="e">
        <f t="shared" si="881"/>
        <v>#DIV/0!</v>
      </c>
      <c r="CM137" s="950" t="e">
        <f t="shared" si="881"/>
        <v>#DIV/0!</v>
      </c>
      <c r="CN137" s="954"/>
      <c r="CO137" s="945"/>
      <c r="CP137" s="945"/>
      <c r="CQ137" s="945"/>
      <c r="CR137" s="945"/>
      <c r="CS137" s="945"/>
    </row>
    <row r="138" spans="1:97" s="393" customFormat="1" ht="9.9499999999999993" hidden="1" customHeight="1" x14ac:dyDescent="0.2">
      <c r="A138" s="398" t="s">
        <v>131</v>
      </c>
      <c r="B138" s="1094">
        <v>0</v>
      </c>
      <c r="C138" s="1094">
        <v>4</v>
      </c>
      <c r="D138" s="84">
        <f t="shared" si="1148"/>
        <v>4</v>
      </c>
      <c r="E138" s="1026">
        <v>0</v>
      </c>
      <c r="F138" s="1026">
        <v>0</v>
      </c>
      <c r="G138" s="84">
        <f t="shared" si="1149"/>
        <v>0</v>
      </c>
      <c r="H138" s="1026">
        <v>0</v>
      </c>
      <c r="I138" s="1026">
        <v>0</v>
      </c>
      <c r="J138" s="84">
        <f t="shared" si="1150"/>
        <v>0</v>
      </c>
      <c r="K138" s="1094">
        <v>0</v>
      </c>
      <c r="L138" s="1094">
        <v>1</v>
      </c>
      <c r="M138" s="84">
        <f t="shared" si="1151"/>
        <v>1</v>
      </c>
      <c r="N138" s="1026">
        <v>0</v>
      </c>
      <c r="O138" s="1026">
        <v>0</v>
      </c>
      <c r="P138" s="84">
        <f t="shared" si="1152"/>
        <v>0</v>
      </c>
      <c r="Q138" s="1026">
        <v>0</v>
      </c>
      <c r="R138" s="1026">
        <v>0</v>
      </c>
      <c r="S138" s="84">
        <f t="shared" si="1153"/>
        <v>0</v>
      </c>
      <c r="T138" s="1064">
        <v>0</v>
      </c>
      <c r="U138" s="1064">
        <v>0</v>
      </c>
      <c r="V138" s="1065">
        <f t="shared" si="1154"/>
        <v>0</v>
      </c>
      <c r="W138" s="1064">
        <v>0</v>
      </c>
      <c r="X138" s="1064">
        <v>0</v>
      </c>
      <c r="Y138" s="1065">
        <f t="shared" si="1155"/>
        <v>0</v>
      </c>
      <c r="Z138" s="1064">
        <v>0</v>
      </c>
      <c r="AA138" s="1064">
        <v>0</v>
      </c>
      <c r="AB138" s="1065">
        <f t="shared" si="1156"/>
        <v>0</v>
      </c>
      <c r="AC138" s="1024">
        <f t="shared" si="1157"/>
        <v>0</v>
      </c>
      <c r="AD138" s="1024">
        <f t="shared" si="1157"/>
        <v>0</v>
      </c>
      <c r="AE138" s="1066">
        <f t="shared" si="1158"/>
        <v>0</v>
      </c>
      <c r="AF138" s="864" t="e">
        <f t="shared" si="1123"/>
        <v>#DIV/0!</v>
      </c>
      <c r="AG138" s="864" t="e">
        <f t="shared" si="1123"/>
        <v>#DIV/0!</v>
      </c>
      <c r="AH138" s="864" t="e">
        <f t="shared" si="1123"/>
        <v>#DIV/0!</v>
      </c>
      <c r="AI138" s="864" t="e">
        <f t="shared" si="1159"/>
        <v>#DIV/0!</v>
      </c>
      <c r="AJ138" s="864" t="e">
        <f t="shared" si="1159"/>
        <v>#DIV/0!</v>
      </c>
      <c r="AK138" s="864" t="e">
        <f t="shared" si="1159"/>
        <v>#DIV/0!</v>
      </c>
      <c r="AL138" s="864" t="e">
        <f t="shared" si="875"/>
        <v>#DIV/0!</v>
      </c>
      <c r="AM138" s="864" t="e">
        <f t="shared" si="875"/>
        <v>#DIV/0!</v>
      </c>
      <c r="AN138" s="864" t="e">
        <f t="shared" si="875"/>
        <v>#DIV/0!</v>
      </c>
      <c r="AO138" s="864" t="e">
        <f t="shared" si="876"/>
        <v>#DIV/0!</v>
      </c>
      <c r="AP138" s="864" t="e">
        <f t="shared" si="876"/>
        <v>#DIV/0!</v>
      </c>
      <c r="AQ138" s="950" t="e">
        <f t="shared" si="876"/>
        <v>#DIV/0!</v>
      </c>
      <c r="AR138" s="954"/>
      <c r="AS138" s="945"/>
      <c r="AT138" s="945"/>
      <c r="AU138" s="945"/>
      <c r="AV138" s="945"/>
      <c r="AW138" s="945"/>
      <c r="AX138" s="1095">
        <v>0</v>
      </c>
      <c r="AY138" s="1095">
        <v>5</v>
      </c>
      <c r="AZ138" s="77">
        <f t="shared" si="1160"/>
        <v>5</v>
      </c>
      <c r="BA138" s="137">
        <v>0</v>
      </c>
      <c r="BB138" s="137">
        <v>0</v>
      </c>
      <c r="BC138" s="77">
        <f t="shared" si="1161"/>
        <v>0</v>
      </c>
      <c r="BD138" s="137">
        <v>0</v>
      </c>
      <c r="BE138" s="137">
        <v>0</v>
      </c>
      <c r="BF138" s="77">
        <f t="shared" si="1162"/>
        <v>0</v>
      </c>
      <c r="BG138" s="1096">
        <v>0</v>
      </c>
      <c r="BH138" s="1096">
        <v>0</v>
      </c>
      <c r="BI138" s="77">
        <f t="shared" si="1163"/>
        <v>0</v>
      </c>
      <c r="BJ138" s="137">
        <v>0</v>
      </c>
      <c r="BK138" s="137">
        <v>0</v>
      </c>
      <c r="BL138" s="77">
        <f t="shared" si="1164"/>
        <v>0</v>
      </c>
      <c r="BM138" s="137">
        <v>0</v>
      </c>
      <c r="BN138" s="137">
        <v>0</v>
      </c>
      <c r="BO138" s="77">
        <f t="shared" si="1165"/>
        <v>0</v>
      </c>
      <c r="BP138" s="1064">
        <v>0</v>
      </c>
      <c r="BQ138" s="1064">
        <v>0</v>
      </c>
      <c r="BR138" s="1065">
        <f t="shared" si="1166"/>
        <v>0</v>
      </c>
      <c r="BS138" s="1064">
        <v>0</v>
      </c>
      <c r="BT138" s="1064">
        <v>0</v>
      </c>
      <c r="BU138" s="1065">
        <f t="shared" si="1167"/>
        <v>0</v>
      </c>
      <c r="BV138" s="1064">
        <v>0</v>
      </c>
      <c r="BW138" s="1064">
        <v>0</v>
      </c>
      <c r="BX138" s="1065">
        <f t="shared" si="1168"/>
        <v>0</v>
      </c>
      <c r="BY138" s="1024">
        <f t="shared" si="1169"/>
        <v>0</v>
      </c>
      <c r="BZ138" s="1024">
        <f t="shared" si="1169"/>
        <v>0</v>
      </c>
      <c r="CA138" s="1066">
        <f t="shared" si="1170"/>
        <v>0</v>
      </c>
      <c r="CB138" s="864" t="e">
        <f t="shared" si="1132"/>
        <v>#DIV/0!</v>
      </c>
      <c r="CC138" s="864" t="e">
        <f t="shared" si="1132"/>
        <v>#DIV/0!</v>
      </c>
      <c r="CD138" s="864" t="e">
        <f t="shared" si="1132"/>
        <v>#DIV/0!</v>
      </c>
      <c r="CE138" s="864" t="e">
        <f t="shared" si="1171"/>
        <v>#DIV/0!</v>
      </c>
      <c r="CF138" s="864" t="e">
        <f t="shared" si="1171"/>
        <v>#DIV/0!</v>
      </c>
      <c r="CG138" s="864" t="e">
        <f t="shared" si="1171"/>
        <v>#DIV/0!</v>
      </c>
      <c r="CH138" s="864" t="e">
        <f t="shared" si="880"/>
        <v>#DIV/0!</v>
      </c>
      <c r="CI138" s="864" t="e">
        <f t="shared" si="880"/>
        <v>#DIV/0!</v>
      </c>
      <c r="CJ138" s="864" t="e">
        <f t="shared" si="880"/>
        <v>#DIV/0!</v>
      </c>
      <c r="CK138" s="864" t="e">
        <f t="shared" si="881"/>
        <v>#DIV/0!</v>
      </c>
      <c r="CL138" s="864" t="e">
        <f t="shared" si="881"/>
        <v>#DIV/0!</v>
      </c>
      <c r="CM138" s="950" t="e">
        <f t="shared" si="881"/>
        <v>#DIV/0!</v>
      </c>
      <c r="CN138" s="954"/>
      <c r="CO138" s="945"/>
      <c r="CP138" s="945"/>
      <c r="CQ138" s="945"/>
      <c r="CR138" s="945"/>
      <c r="CS138" s="945"/>
    </row>
    <row r="139" spans="1:97" s="393" customFormat="1" ht="9.9499999999999993" hidden="1" customHeight="1" x14ac:dyDescent="0.25">
      <c r="A139" s="397" t="s">
        <v>53</v>
      </c>
      <c r="B139" s="1060">
        <f>SUM(B140)</f>
        <v>0</v>
      </c>
      <c r="C139" s="1060">
        <f t="shared" ref="C139:J139" si="1172">SUM(C140)</f>
        <v>12</v>
      </c>
      <c r="D139" s="1011">
        <f t="shared" si="1172"/>
        <v>12</v>
      </c>
      <c r="E139" s="1060">
        <f t="shared" si="1172"/>
        <v>0</v>
      </c>
      <c r="F139" s="1060">
        <f t="shared" si="1172"/>
        <v>0</v>
      </c>
      <c r="G139" s="1060">
        <f t="shared" si="1172"/>
        <v>0</v>
      </c>
      <c r="H139" s="1060">
        <f t="shared" si="1172"/>
        <v>0</v>
      </c>
      <c r="I139" s="1060">
        <f t="shared" si="1172"/>
        <v>0</v>
      </c>
      <c r="J139" s="1060">
        <f t="shared" si="1172"/>
        <v>0</v>
      </c>
      <c r="K139" s="1060">
        <f>SUM(K140)</f>
        <v>0</v>
      </c>
      <c r="L139" s="1060">
        <f t="shared" ref="L139:S139" si="1173">SUM(L140)</f>
        <v>3</v>
      </c>
      <c r="M139" s="1060">
        <f t="shared" si="1173"/>
        <v>3</v>
      </c>
      <c r="N139" s="1060">
        <f t="shared" si="1173"/>
        <v>0</v>
      </c>
      <c r="O139" s="1060">
        <f t="shared" si="1173"/>
        <v>0</v>
      </c>
      <c r="P139" s="1060">
        <f t="shared" si="1173"/>
        <v>0</v>
      </c>
      <c r="Q139" s="1060">
        <f t="shared" si="1173"/>
        <v>0</v>
      </c>
      <c r="R139" s="1060">
        <f t="shared" si="1173"/>
        <v>0</v>
      </c>
      <c r="S139" s="1060">
        <f t="shared" si="1173"/>
        <v>0</v>
      </c>
      <c r="T139" s="1061">
        <f>SUM(T140)</f>
        <v>0</v>
      </c>
      <c r="U139" s="1061">
        <f t="shared" ref="U139:AE139" si="1174">SUM(U140)</f>
        <v>0</v>
      </c>
      <c r="V139" s="1061">
        <f t="shared" si="1174"/>
        <v>0</v>
      </c>
      <c r="W139" s="1061">
        <f t="shared" si="1174"/>
        <v>0</v>
      </c>
      <c r="X139" s="1061">
        <f t="shared" si="1174"/>
        <v>0</v>
      </c>
      <c r="Y139" s="1061">
        <f t="shared" si="1174"/>
        <v>0</v>
      </c>
      <c r="Z139" s="1061">
        <f t="shared" si="1174"/>
        <v>0</v>
      </c>
      <c r="AA139" s="1061">
        <f t="shared" si="1174"/>
        <v>0</v>
      </c>
      <c r="AB139" s="1061">
        <f t="shared" si="1174"/>
        <v>0</v>
      </c>
      <c r="AC139" s="1062">
        <f t="shared" si="1174"/>
        <v>0</v>
      </c>
      <c r="AD139" s="1062">
        <f t="shared" si="1174"/>
        <v>0</v>
      </c>
      <c r="AE139" s="1062">
        <f t="shared" si="1174"/>
        <v>0</v>
      </c>
      <c r="AF139" s="863" t="e">
        <f t="shared" si="1123"/>
        <v>#DIV/0!</v>
      </c>
      <c r="AG139" s="863" t="e">
        <f t="shared" si="1123"/>
        <v>#DIV/0!</v>
      </c>
      <c r="AH139" s="863" t="e">
        <f t="shared" si="1123"/>
        <v>#DIV/0!</v>
      </c>
      <c r="AI139" s="863" t="e">
        <f t="shared" si="1159"/>
        <v>#DIV/0!</v>
      </c>
      <c r="AJ139" s="863" t="e">
        <f t="shared" si="1159"/>
        <v>#DIV/0!</v>
      </c>
      <c r="AK139" s="863" t="e">
        <f t="shared" si="1159"/>
        <v>#DIV/0!</v>
      </c>
      <c r="AL139" s="863" t="e">
        <f t="shared" si="875"/>
        <v>#DIV/0!</v>
      </c>
      <c r="AM139" s="863" t="e">
        <f t="shared" si="875"/>
        <v>#DIV/0!</v>
      </c>
      <c r="AN139" s="863" t="e">
        <f t="shared" si="875"/>
        <v>#DIV/0!</v>
      </c>
      <c r="AO139" s="863" t="e">
        <f t="shared" si="876"/>
        <v>#DIV/0!</v>
      </c>
      <c r="AP139" s="863" t="e">
        <f t="shared" si="876"/>
        <v>#DIV/0!</v>
      </c>
      <c r="AQ139" s="949" t="e">
        <f t="shared" si="876"/>
        <v>#DIV/0!</v>
      </c>
      <c r="AR139" s="955"/>
      <c r="AS139" s="946"/>
      <c r="AT139" s="946"/>
      <c r="AU139" s="946"/>
      <c r="AV139" s="946"/>
      <c r="AW139" s="946"/>
      <c r="AX139" s="1062">
        <f>SUM(AX140)</f>
        <v>0</v>
      </c>
      <c r="AY139" s="1062">
        <f t="shared" ref="AY139:BF139" si="1175">SUM(AY140)</f>
        <v>7</v>
      </c>
      <c r="AZ139" s="1013">
        <f t="shared" si="1175"/>
        <v>7</v>
      </c>
      <c r="BA139" s="1062">
        <f t="shared" si="1175"/>
        <v>0</v>
      </c>
      <c r="BB139" s="1062">
        <f t="shared" si="1175"/>
        <v>0</v>
      </c>
      <c r="BC139" s="1062">
        <f t="shared" si="1175"/>
        <v>0</v>
      </c>
      <c r="BD139" s="1062">
        <f t="shared" si="1175"/>
        <v>0</v>
      </c>
      <c r="BE139" s="1062">
        <f t="shared" si="1175"/>
        <v>0</v>
      </c>
      <c r="BF139" s="1062">
        <f t="shared" si="1175"/>
        <v>0</v>
      </c>
      <c r="BG139" s="1062">
        <f>SUM(BG140)</f>
        <v>0</v>
      </c>
      <c r="BH139" s="1062">
        <f t="shared" ref="BH139:BO139" si="1176">SUM(BH140)</f>
        <v>11</v>
      </c>
      <c r="BI139" s="1062">
        <f t="shared" si="1176"/>
        <v>11</v>
      </c>
      <c r="BJ139" s="1062">
        <f t="shared" si="1176"/>
        <v>0</v>
      </c>
      <c r="BK139" s="1062">
        <f t="shared" si="1176"/>
        <v>0</v>
      </c>
      <c r="BL139" s="1062">
        <f t="shared" si="1176"/>
        <v>0</v>
      </c>
      <c r="BM139" s="1062">
        <f t="shared" si="1176"/>
        <v>0</v>
      </c>
      <c r="BN139" s="1062">
        <f t="shared" si="1176"/>
        <v>0</v>
      </c>
      <c r="BO139" s="1062">
        <f t="shared" si="1176"/>
        <v>0</v>
      </c>
      <c r="BP139" s="1061">
        <f>SUM(BP140)</f>
        <v>0</v>
      </c>
      <c r="BQ139" s="1061">
        <f t="shared" ref="BQ139:CA139" si="1177">SUM(BQ140)</f>
        <v>0</v>
      </c>
      <c r="BR139" s="1061">
        <f t="shared" si="1177"/>
        <v>0</v>
      </c>
      <c r="BS139" s="1061">
        <f t="shared" si="1177"/>
        <v>0</v>
      </c>
      <c r="BT139" s="1061">
        <f t="shared" si="1177"/>
        <v>0</v>
      </c>
      <c r="BU139" s="1061">
        <f t="shared" si="1177"/>
        <v>0</v>
      </c>
      <c r="BV139" s="1061">
        <f t="shared" si="1177"/>
        <v>0</v>
      </c>
      <c r="BW139" s="1061">
        <f t="shared" si="1177"/>
        <v>0</v>
      </c>
      <c r="BX139" s="1061">
        <f t="shared" si="1177"/>
        <v>0</v>
      </c>
      <c r="BY139" s="1062">
        <f t="shared" si="1177"/>
        <v>0</v>
      </c>
      <c r="BZ139" s="1062">
        <f t="shared" si="1177"/>
        <v>0</v>
      </c>
      <c r="CA139" s="1062">
        <f t="shared" si="1177"/>
        <v>0</v>
      </c>
      <c r="CB139" s="863" t="e">
        <f t="shared" si="1132"/>
        <v>#DIV/0!</v>
      </c>
      <c r="CC139" s="863" t="e">
        <f t="shared" si="1132"/>
        <v>#DIV/0!</v>
      </c>
      <c r="CD139" s="863" t="e">
        <f t="shared" si="1132"/>
        <v>#DIV/0!</v>
      </c>
      <c r="CE139" s="863" t="e">
        <f t="shared" si="1171"/>
        <v>#DIV/0!</v>
      </c>
      <c r="CF139" s="863" t="e">
        <f t="shared" si="1171"/>
        <v>#DIV/0!</v>
      </c>
      <c r="CG139" s="863" t="e">
        <f t="shared" si="1171"/>
        <v>#DIV/0!</v>
      </c>
      <c r="CH139" s="863" t="e">
        <f t="shared" si="880"/>
        <v>#DIV/0!</v>
      </c>
      <c r="CI139" s="863" t="e">
        <f t="shared" si="880"/>
        <v>#DIV/0!</v>
      </c>
      <c r="CJ139" s="863" t="e">
        <f t="shared" si="880"/>
        <v>#DIV/0!</v>
      </c>
      <c r="CK139" s="863" t="e">
        <f t="shared" si="881"/>
        <v>#DIV/0!</v>
      </c>
      <c r="CL139" s="863" t="e">
        <f t="shared" si="881"/>
        <v>#DIV/0!</v>
      </c>
      <c r="CM139" s="949" t="e">
        <f t="shared" si="881"/>
        <v>#DIV/0!</v>
      </c>
      <c r="CN139" s="955"/>
      <c r="CO139" s="946"/>
      <c r="CP139" s="946"/>
      <c r="CQ139" s="946"/>
      <c r="CR139" s="946"/>
      <c r="CS139" s="946"/>
    </row>
    <row r="140" spans="1:97" s="399" customFormat="1" ht="9.9499999999999993" hidden="1" customHeight="1" x14ac:dyDescent="0.2">
      <c r="A140" s="398" t="s">
        <v>120</v>
      </c>
      <c r="B140" s="1063">
        <v>0</v>
      </c>
      <c r="C140" s="1063">
        <v>12</v>
      </c>
      <c r="D140" s="84">
        <f t="shared" ref="D140" si="1178">SUM(B140:C140)</f>
        <v>12</v>
      </c>
      <c r="E140" s="1026">
        <v>0</v>
      </c>
      <c r="F140" s="1026">
        <v>0</v>
      </c>
      <c r="G140" s="84">
        <f t="shared" ref="G140" si="1179">SUM(E140:F140)</f>
        <v>0</v>
      </c>
      <c r="H140" s="1026">
        <v>0</v>
      </c>
      <c r="I140" s="1026">
        <v>0</v>
      </c>
      <c r="J140" s="84">
        <f t="shared" ref="J140" si="1180">SUM(H140:I140)</f>
        <v>0</v>
      </c>
      <c r="K140" s="1063">
        <v>0</v>
      </c>
      <c r="L140" s="1063">
        <v>3</v>
      </c>
      <c r="M140" s="84">
        <f t="shared" ref="M140" si="1181">SUM(K140:L140)</f>
        <v>3</v>
      </c>
      <c r="N140" s="1026">
        <v>0</v>
      </c>
      <c r="O140" s="1026">
        <v>0</v>
      </c>
      <c r="P140" s="84">
        <f t="shared" ref="P140" si="1182">SUM(N140:O140)</f>
        <v>0</v>
      </c>
      <c r="Q140" s="1026">
        <v>0</v>
      </c>
      <c r="R140" s="1026">
        <v>0</v>
      </c>
      <c r="S140" s="84">
        <f t="shared" ref="S140" si="1183">SUM(Q140:R140)</f>
        <v>0</v>
      </c>
      <c r="T140" s="1064">
        <v>0</v>
      </c>
      <c r="U140" s="1064">
        <v>0</v>
      </c>
      <c r="V140" s="1065">
        <f t="shared" ref="V140" si="1184">SUM(T140:U140)</f>
        <v>0</v>
      </c>
      <c r="W140" s="1064">
        <v>0</v>
      </c>
      <c r="X140" s="1064">
        <v>0</v>
      </c>
      <c r="Y140" s="1065">
        <f t="shared" ref="Y140" si="1185">SUM(W140:X140)</f>
        <v>0</v>
      </c>
      <c r="Z140" s="1064">
        <v>0</v>
      </c>
      <c r="AA140" s="1064">
        <v>0</v>
      </c>
      <c r="AB140" s="1065">
        <f t="shared" ref="AB140" si="1186">SUM(Z140:AA140)</f>
        <v>0</v>
      </c>
      <c r="AC140" s="1024">
        <f t="shared" ref="AC140:AD140" si="1187">SUM(H140,Q140,Z140)</f>
        <v>0</v>
      </c>
      <c r="AD140" s="1024">
        <f t="shared" si="1187"/>
        <v>0</v>
      </c>
      <c r="AE140" s="1066">
        <f t="shared" ref="AE140" si="1188">SUM(AC140:AD140)</f>
        <v>0</v>
      </c>
      <c r="AF140" s="864" t="e">
        <f t="shared" si="1123"/>
        <v>#DIV/0!</v>
      </c>
      <c r="AG140" s="864" t="e">
        <f t="shared" si="1123"/>
        <v>#DIV/0!</v>
      </c>
      <c r="AH140" s="864" t="e">
        <f t="shared" si="1123"/>
        <v>#DIV/0!</v>
      </c>
      <c r="AI140" s="864" t="e">
        <f t="shared" si="1159"/>
        <v>#DIV/0!</v>
      </c>
      <c r="AJ140" s="864" t="e">
        <f t="shared" si="1159"/>
        <v>#DIV/0!</v>
      </c>
      <c r="AK140" s="864" t="e">
        <f t="shared" si="1159"/>
        <v>#DIV/0!</v>
      </c>
      <c r="AL140" s="864" t="e">
        <f t="shared" si="875"/>
        <v>#DIV/0!</v>
      </c>
      <c r="AM140" s="864" t="e">
        <f t="shared" si="875"/>
        <v>#DIV/0!</v>
      </c>
      <c r="AN140" s="864" t="e">
        <f t="shared" si="875"/>
        <v>#DIV/0!</v>
      </c>
      <c r="AO140" s="864" t="e">
        <f t="shared" si="876"/>
        <v>#DIV/0!</v>
      </c>
      <c r="AP140" s="864" t="e">
        <f t="shared" si="876"/>
        <v>#DIV/0!</v>
      </c>
      <c r="AQ140" s="950" t="e">
        <f t="shared" si="876"/>
        <v>#DIV/0!</v>
      </c>
      <c r="AR140" s="954"/>
      <c r="AS140" s="945"/>
      <c r="AT140" s="945"/>
      <c r="AU140" s="945"/>
      <c r="AV140" s="945"/>
      <c r="AW140" s="945"/>
      <c r="AX140" s="137">
        <v>0</v>
      </c>
      <c r="AY140" s="137">
        <v>7</v>
      </c>
      <c r="AZ140" s="77">
        <f t="shared" ref="AZ140" si="1189">SUM(AX140:AY140)</f>
        <v>7</v>
      </c>
      <c r="BA140" s="137">
        <v>0</v>
      </c>
      <c r="BB140" s="137">
        <v>0</v>
      </c>
      <c r="BC140" s="77">
        <f t="shared" ref="BC140" si="1190">SUM(BA140:BB140)</f>
        <v>0</v>
      </c>
      <c r="BD140" s="137">
        <v>0</v>
      </c>
      <c r="BE140" s="137">
        <v>0</v>
      </c>
      <c r="BF140" s="77">
        <f t="shared" ref="BF140" si="1191">SUM(BD140:BE140)</f>
        <v>0</v>
      </c>
      <c r="BG140" s="137">
        <v>0</v>
      </c>
      <c r="BH140" s="137">
        <v>11</v>
      </c>
      <c r="BI140" s="77">
        <f t="shared" ref="BI140" si="1192">SUM(BG140:BH140)</f>
        <v>11</v>
      </c>
      <c r="BJ140" s="137">
        <v>0</v>
      </c>
      <c r="BK140" s="137">
        <v>0</v>
      </c>
      <c r="BL140" s="77">
        <f t="shared" ref="BL140" si="1193">SUM(BJ140:BK140)</f>
        <v>0</v>
      </c>
      <c r="BM140" s="137">
        <v>0</v>
      </c>
      <c r="BN140" s="137">
        <v>0</v>
      </c>
      <c r="BO140" s="77">
        <f t="shared" ref="BO140" si="1194">SUM(BM140:BN140)</f>
        <v>0</v>
      </c>
      <c r="BP140" s="1064">
        <v>0</v>
      </c>
      <c r="BQ140" s="1064">
        <v>0</v>
      </c>
      <c r="BR140" s="1065">
        <f t="shared" ref="BR140" si="1195">SUM(BP140:BQ140)</f>
        <v>0</v>
      </c>
      <c r="BS140" s="1064">
        <v>0</v>
      </c>
      <c r="BT140" s="1064">
        <v>0</v>
      </c>
      <c r="BU140" s="1065">
        <f t="shared" ref="BU140" si="1196">SUM(BS140:BT140)</f>
        <v>0</v>
      </c>
      <c r="BV140" s="1064">
        <v>0</v>
      </c>
      <c r="BW140" s="1064">
        <v>0</v>
      </c>
      <c r="BX140" s="1065">
        <f t="shared" ref="BX140" si="1197">SUM(BV140:BW140)</f>
        <v>0</v>
      </c>
      <c r="BY140" s="1024">
        <f t="shared" ref="BY140:BZ140" si="1198">SUM(BD140,BM140,BV140)</f>
        <v>0</v>
      </c>
      <c r="BZ140" s="1024">
        <f t="shared" si="1198"/>
        <v>0</v>
      </c>
      <c r="CA140" s="1066">
        <f t="shared" ref="CA140" si="1199">SUM(BY140:BZ140)</f>
        <v>0</v>
      </c>
      <c r="CB140" s="864" t="e">
        <f t="shared" si="1132"/>
        <v>#DIV/0!</v>
      </c>
      <c r="CC140" s="864" t="e">
        <f t="shared" si="1132"/>
        <v>#DIV/0!</v>
      </c>
      <c r="CD140" s="864" t="e">
        <f t="shared" si="1132"/>
        <v>#DIV/0!</v>
      </c>
      <c r="CE140" s="864" t="e">
        <f t="shared" si="1171"/>
        <v>#DIV/0!</v>
      </c>
      <c r="CF140" s="864" t="e">
        <f t="shared" si="1171"/>
        <v>#DIV/0!</v>
      </c>
      <c r="CG140" s="864" t="e">
        <f t="shared" si="1171"/>
        <v>#DIV/0!</v>
      </c>
      <c r="CH140" s="864" t="e">
        <f t="shared" si="880"/>
        <v>#DIV/0!</v>
      </c>
      <c r="CI140" s="864" t="e">
        <f t="shared" si="880"/>
        <v>#DIV/0!</v>
      </c>
      <c r="CJ140" s="864" t="e">
        <f t="shared" si="880"/>
        <v>#DIV/0!</v>
      </c>
      <c r="CK140" s="864" t="e">
        <f t="shared" si="881"/>
        <v>#DIV/0!</v>
      </c>
      <c r="CL140" s="864" t="e">
        <f t="shared" si="881"/>
        <v>#DIV/0!</v>
      </c>
      <c r="CM140" s="950" t="e">
        <f t="shared" si="881"/>
        <v>#DIV/0!</v>
      </c>
      <c r="CN140" s="954"/>
      <c r="CO140" s="945"/>
      <c r="CP140" s="945"/>
      <c r="CQ140" s="945"/>
      <c r="CR140" s="945"/>
      <c r="CS140" s="945"/>
    </row>
    <row r="141" spans="1:97" s="393" customFormat="1" ht="9.9499999999999993" hidden="1" customHeight="1" x14ac:dyDescent="0.25">
      <c r="A141" s="397" t="s">
        <v>54</v>
      </c>
      <c r="B141" s="1060">
        <f>SUM(B142:B145)</f>
        <v>0</v>
      </c>
      <c r="C141" s="1060">
        <f t="shared" ref="C141:J141" si="1200">SUM(C142:C145)</f>
        <v>13</v>
      </c>
      <c r="D141" s="1011">
        <f t="shared" si="1200"/>
        <v>13</v>
      </c>
      <c r="E141" s="1060">
        <f t="shared" si="1200"/>
        <v>0</v>
      </c>
      <c r="F141" s="1060">
        <f t="shared" si="1200"/>
        <v>0</v>
      </c>
      <c r="G141" s="1060">
        <f t="shared" si="1200"/>
        <v>0</v>
      </c>
      <c r="H141" s="1060">
        <f t="shared" si="1200"/>
        <v>0</v>
      </c>
      <c r="I141" s="1060">
        <f t="shared" si="1200"/>
        <v>0</v>
      </c>
      <c r="J141" s="1060">
        <f t="shared" si="1200"/>
        <v>0</v>
      </c>
      <c r="K141" s="1060">
        <f>SUM(K142:K145)</f>
        <v>0</v>
      </c>
      <c r="L141" s="1060">
        <f t="shared" ref="L141:S141" si="1201">SUM(L142:L145)</f>
        <v>0</v>
      </c>
      <c r="M141" s="1060">
        <f t="shared" si="1201"/>
        <v>0</v>
      </c>
      <c r="N141" s="1060">
        <f t="shared" si="1201"/>
        <v>0</v>
      </c>
      <c r="O141" s="1060">
        <f t="shared" si="1201"/>
        <v>0</v>
      </c>
      <c r="P141" s="1060">
        <f t="shared" si="1201"/>
        <v>0</v>
      </c>
      <c r="Q141" s="1060">
        <f t="shared" si="1201"/>
        <v>0</v>
      </c>
      <c r="R141" s="1060">
        <f t="shared" si="1201"/>
        <v>0</v>
      </c>
      <c r="S141" s="1060">
        <f t="shared" si="1201"/>
        <v>0</v>
      </c>
      <c r="T141" s="1061">
        <f>SUM(T142:T145)</f>
        <v>0</v>
      </c>
      <c r="U141" s="1061">
        <f t="shared" ref="U141:AE141" si="1202">SUM(U142:U145)</f>
        <v>0</v>
      </c>
      <c r="V141" s="1061">
        <f t="shared" si="1202"/>
        <v>0</v>
      </c>
      <c r="W141" s="1061">
        <f t="shared" si="1202"/>
        <v>0</v>
      </c>
      <c r="X141" s="1061">
        <f t="shared" si="1202"/>
        <v>0</v>
      </c>
      <c r="Y141" s="1061">
        <f t="shared" si="1202"/>
        <v>0</v>
      </c>
      <c r="Z141" s="1061">
        <f t="shared" si="1202"/>
        <v>0</v>
      </c>
      <c r="AA141" s="1061">
        <f t="shared" si="1202"/>
        <v>0</v>
      </c>
      <c r="AB141" s="1061">
        <f t="shared" si="1202"/>
        <v>0</v>
      </c>
      <c r="AC141" s="1062">
        <f t="shared" si="1202"/>
        <v>0</v>
      </c>
      <c r="AD141" s="1062">
        <f t="shared" si="1202"/>
        <v>0</v>
      </c>
      <c r="AE141" s="1062">
        <f t="shared" si="1202"/>
        <v>0</v>
      </c>
      <c r="AF141" s="863" t="e">
        <f t="shared" si="1123"/>
        <v>#DIV/0!</v>
      </c>
      <c r="AG141" s="863" t="e">
        <f t="shared" si="1123"/>
        <v>#DIV/0!</v>
      </c>
      <c r="AH141" s="863" t="e">
        <f t="shared" si="1123"/>
        <v>#DIV/0!</v>
      </c>
      <c r="AI141" s="863" t="e">
        <f t="shared" si="1159"/>
        <v>#DIV/0!</v>
      </c>
      <c r="AJ141" s="863" t="e">
        <f t="shared" si="1159"/>
        <v>#DIV/0!</v>
      </c>
      <c r="AK141" s="863" t="e">
        <f t="shared" si="1159"/>
        <v>#DIV/0!</v>
      </c>
      <c r="AL141" s="863" t="e">
        <f t="shared" si="875"/>
        <v>#DIV/0!</v>
      </c>
      <c r="AM141" s="863" t="e">
        <f t="shared" si="875"/>
        <v>#DIV/0!</v>
      </c>
      <c r="AN141" s="863" t="e">
        <f t="shared" si="875"/>
        <v>#DIV/0!</v>
      </c>
      <c r="AO141" s="863" t="e">
        <f t="shared" si="876"/>
        <v>#DIV/0!</v>
      </c>
      <c r="AP141" s="863" t="e">
        <f t="shared" si="876"/>
        <v>#DIV/0!</v>
      </c>
      <c r="AQ141" s="949" t="e">
        <f t="shared" si="876"/>
        <v>#DIV/0!</v>
      </c>
      <c r="AR141" s="955"/>
      <c r="AS141" s="946"/>
      <c r="AT141" s="946"/>
      <c r="AU141" s="946"/>
      <c r="AV141" s="946"/>
      <c r="AW141" s="946"/>
      <c r="AX141" s="1062">
        <f>SUM(AX142:AX145)</f>
        <v>0</v>
      </c>
      <c r="AY141" s="1062">
        <f t="shared" ref="AY141:BF141" si="1203">SUM(AY142:AY145)</f>
        <v>21</v>
      </c>
      <c r="AZ141" s="1013">
        <f t="shared" si="1203"/>
        <v>21</v>
      </c>
      <c r="BA141" s="1062">
        <f t="shared" si="1203"/>
        <v>0</v>
      </c>
      <c r="BB141" s="1062">
        <f t="shared" si="1203"/>
        <v>0</v>
      </c>
      <c r="BC141" s="1062">
        <f t="shared" si="1203"/>
        <v>0</v>
      </c>
      <c r="BD141" s="1062">
        <f t="shared" si="1203"/>
        <v>0</v>
      </c>
      <c r="BE141" s="1062">
        <f t="shared" si="1203"/>
        <v>0</v>
      </c>
      <c r="BF141" s="1062">
        <f t="shared" si="1203"/>
        <v>0</v>
      </c>
      <c r="BG141" s="1062">
        <f>SUM(BG142:BG145)</f>
        <v>0</v>
      </c>
      <c r="BH141" s="1062">
        <f t="shared" ref="BH141:BO141" si="1204">SUM(BH142:BH145)</f>
        <v>2</v>
      </c>
      <c r="BI141" s="1062">
        <f t="shared" si="1204"/>
        <v>2</v>
      </c>
      <c r="BJ141" s="1062">
        <f t="shared" si="1204"/>
        <v>0</v>
      </c>
      <c r="BK141" s="1062">
        <f t="shared" si="1204"/>
        <v>0</v>
      </c>
      <c r="BL141" s="1062">
        <f t="shared" si="1204"/>
        <v>0</v>
      </c>
      <c r="BM141" s="1062">
        <f t="shared" si="1204"/>
        <v>0</v>
      </c>
      <c r="BN141" s="1062">
        <f t="shared" si="1204"/>
        <v>0</v>
      </c>
      <c r="BO141" s="1062">
        <f t="shared" si="1204"/>
        <v>0</v>
      </c>
      <c r="BP141" s="1061">
        <f>SUM(BP142:BP145)</f>
        <v>0</v>
      </c>
      <c r="BQ141" s="1061">
        <f t="shared" ref="BQ141:CA141" si="1205">SUM(BQ142:BQ145)</f>
        <v>0</v>
      </c>
      <c r="BR141" s="1061">
        <f t="shared" si="1205"/>
        <v>0</v>
      </c>
      <c r="BS141" s="1061">
        <f t="shared" si="1205"/>
        <v>0</v>
      </c>
      <c r="BT141" s="1061">
        <f t="shared" si="1205"/>
        <v>0</v>
      </c>
      <c r="BU141" s="1061">
        <f t="shared" si="1205"/>
        <v>0</v>
      </c>
      <c r="BV141" s="1061">
        <f t="shared" si="1205"/>
        <v>0</v>
      </c>
      <c r="BW141" s="1061">
        <f t="shared" si="1205"/>
        <v>0</v>
      </c>
      <c r="BX141" s="1061">
        <f t="shared" si="1205"/>
        <v>0</v>
      </c>
      <c r="BY141" s="1062">
        <f t="shared" si="1205"/>
        <v>0</v>
      </c>
      <c r="BZ141" s="1062">
        <f t="shared" si="1205"/>
        <v>0</v>
      </c>
      <c r="CA141" s="1062">
        <f t="shared" si="1205"/>
        <v>0</v>
      </c>
      <c r="CB141" s="863" t="e">
        <f t="shared" si="1132"/>
        <v>#DIV/0!</v>
      </c>
      <c r="CC141" s="863" t="e">
        <f t="shared" si="1132"/>
        <v>#DIV/0!</v>
      </c>
      <c r="CD141" s="863" t="e">
        <f t="shared" si="1132"/>
        <v>#DIV/0!</v>
      </c>
      <c r="CE141" s="863" t="e">
        <f t="shared" si="1171"/>
        <v>#DIV/0!</v>
      </c>
      <c r="CF141" s="863" t="e">
        <f t="shared" si="1171"/>
        <v>#DIV/0!</v>
      </c>
      <c r="CG141" s="863" t="e">
        <f t="shared" si="1171"/>
        <v>#DIV/0!</v>
      </c>
      <c r="CH141" s="863" t="e">
        <f t="shared" si="880"/>
        <v>#DIV/0!</v>
      </c>
      <c r="CI141" s="863" t="e">
        <f t="shared" si="880"/>
        <v>#DIV/0!</v>
      </c>
      <c r="CJ141" s="863" t="e">
        <f t="shared" si="880"/>
        <v>#DIV/0!</v>
      </c>
      <c r="CK141" s="863" t="e">
        <f t="shared" si="881"/>
        <v>#DIV/0!</v>
      </c>
      <c r="CL141" s="863" t="e">
        <f t="shared" si="881"/>
        <v>#DIV/0!</v>
      </c>
      <c r="CM141" s="949" t="e">
        <f t="shared" si="881"/>
        <v>#DIV/0!</v>
      </c>
      <c r="CN141" s="955"/>
      <c r="CO141" s="946"/>
      <c r="CP141" s="946"/>
      <c r="CQ141" s="946"/>
      <c r="CR141" s="946"/>
      <c r="CS141" s="946"/>
    </row>
    <row r="142" spans="1:97" s="393" customFormat="1" ht="9.9499999999999993" hidden="1" customHeight="1" x14ac:dyDescent="0.2">
      <c r="A142" s="1075" t="s">
        <v>98</v>
      </c>
      <c r="B142" s="1083">
        <v>0</v>
      </c>
      <c r="C142" s="1083">
        <v>0</v>
      </c>
      <c r="D142" s="214">
        <f t="shared" ref="D142:D145" si="1206">SUM(B142:C142)</f>
        <v>0</v>
      </c>
      <c r="E142" s="1026">
        <v>0</v>
      </c>
      <c r="F142" s="1026">
        <v>0</v>
      </c>
      <c r="G142" s="84">
        <f t="shared" ref="G142:G145" si="1207">SUM(E142:F142)</f>
        <v>0</v>
      </c>
      <c r="H142" s="1026">
        <v>0</v>
      </c>
      <c r="I142" s="1026">
        <v>0</v>
      </c>
      <c r="J142" s="84">
        <f t="shared" ref="J142:J145" si="1208">SUM(H142:I142)</f>
        <v>0</v>
      </c>
      <c r="K142" s="1063">
        <v>0</v>
      </c>
      <c r="L142" s="1063">
        <v>0</v>
      </c>
      <c r="M142" s="84">
        <f t="shared" ref="M142:M145" si="1209">SUM(K142:L142)</f>
        <v>0</v>
      </c>
      <c r="N142" s="1026">
        <v>0</v>
      </c>
      <c r="O142" s="1026">
        <v>0</v>
      </c>
      <c r="P142" s="84">
        <f t="shared" ref="P142:P145" si="1210">SUM(N142:O142)</f>
        <v>0</v>
      </c>
      <c r="Q142" s="1026">
        <v>0</v>
      </c>
      <c r="R142" s="1026">
        <v>0</v>
      </c>
      <c r="S142" s="84">
        <f t="shared" ref="S142:S145" si="1211">SUM(Q142:R142)</f>
        <v>0</v>
      </c>
      <c r="T142" s="1064">
        <v>0</v>
      </c>
      <c r="U142" s="1064">
        <v>0</v>
      </c>
      <c r="V142" s="1065">
        <f t="shared" ref="V142:V145" si="1212">SUM(T142:U142)</f>
        <v>0</v>
      </c>
      <c r="W142" s="1064">
        <v>0</v>
      </c>
      <c r="X142" s="1064">
        <v>0</v>
      </c>
      <c r="Y142" s="1065">
        <f t="shared" ref="Y142:Y145" si="1213">SUM(W142:X142)</f>
        <v>0</v>
      </c>
      <c r="Z142" s="1064">
        <v>0</v>
      </c>
      <c r="AA142" s="1064">
        <v>0</v>
      </c>
      <c r="AB142" s="1065">
        <f t="shared" ref="AB142:AB145" si="1214">SUM(Z142:AA142)</f>
        <v>0</v>
      </c>
      <c r="AC142" s="1024">
        <f t="shared" ref="AC142:AD145" si="1215">SUM(H142,Q142,Z142)</f>
        <v>0</v>
      </c>
      <c r="AD142" s="1024">
        <f t="shared" si="1215"/>
        <v>0</v>
      </c>
      <c r="AE142" s="1066">
        <f t="shared" ref="AE142:AE145" si="1216">SUM(AC142:AD142)</f>
        <v>0</v>
      </c>
      <c r="AF142" s="864" t="e">
        <f t="shared" si="1123"/>
        <v>#DIV/0!</v>
      </c>
      <c r="AG142" s="864" t="e">
        <f t="shared" si="1123"/>
        <v>#DIV/0!</v>
      </c>
      <c r="AH142" s="864" t="e">
        <f t="shared" si="1123"/>
        <v>#DIV/0!</v>
      </c>
      <c r="AI142" s="864" t="e">
        <f t="shared" si="1159"/>
        <v>#DIV/0!</v>
      </c>
      <c r="AJ142" s="864" t="e">
        <f t="shared" si="1159"/>
        <v>#DIV/0!</v>
      </c>
      <c r="AK142" s="864" t="e">
        <f t="shared" si="1159"/>
        <v>#DIV/0!</v>
      </c>
      <c r="AL142" s="864" t="e">
        <f t="shared" si="875"/>
        <v>#DIV/0!</v>
      </c>
      <c r="AM142" s="864" t="e">
        <f t="shared" si="875"/>
        <v>#DIV/0!</v>
      </c>
      <c r="AN142" s="864" t="e">
        <f t="shared" si="875"/>
        <v>#DIV/0!</v>
      </c>
      <c r="AO142" s="864" t="e">
        <f t="shared" si="876"/>
        <v>#DIV/0!</v>
      </c>
      <c r="AP142" s="864" t="e">
        <f t="shared" si="876"/>
        <v>#DIV/0!</v>
      </c>
      <c r="AQ142" s="950" t="e">
        <f t="shared" si="876"/>
        <v>#DIV/0!</v>
      </c>
      <c r="AR142" s="954"/>
      <c r="AS142" s="945"/>
      <c r="AT142" s="945"/>
      <c r="AU142" s="945"/>
      <c r="AV142" s="945"/>
      <c r="AW142" s="945"/>
      <c r="AX142" s="137">
        <v>0</v>
      </c>
      <c r="AY142" s="137">
        <v>4</v>
      </c>
      <c r="AZ142" s="77">
        <f t="shared" ref="AZ142:AZ145" si="1217">SUM(AX142:AY142)</f>
        <v>4</v>
      </c>
      <c r="BA142" s="137">
        <v>0</v>
      </c>
      <c r="BB142" s="137">
        <v>0</v>
      </c>
      <c r="BC142" s="77">
        <f t="shared" ref="BC142:BC145" si="1218">SUM(BA142:BB142)</f>
        <v>0</v>
      </c>
      <c r="BD142" s="137">
        <v>0</v>
      </c>
      <c r="BE142" s="137">
        <v>0</v>
      </c>
      <c r="BF142" s="77">
        <f t="shared" ref="BF142:BF145" si="1219">SUM(BD142:BE142)</f>
        <v>0</v>
      </c>
      <c r="BG142" s="137">
        <v>0</v>
      </c>
      <c r="BH142" s="137">
        <v>0</v>
      </c>
      <c r="BI142" s="77">
        <f t="shared" ref="BI142:BI145" si="1220">SUM(BG142:BH142)</f>
        <v>0</v>
      </c>
      <c r="BJ142" s="137">
        <v>0</v>
      </c>
      <c r="BK142" s="137">
        <v>0</v>
      </c>
      <c r="BL142" s="77">
        <f t="shared" ref="BL142:BL145" si="1221">SUM(BJ142:BK142)</f>
        <v>0</v>
      </c>
      <c r="BM142" s="137">
        <v>0</v>
      </c>
      <c r="BN142" s="137">
        <v>0</v>
      </c>
      <c r="BO142" s="77">
        <f t="shared" ref="BO142:BO145" si="1222">SUM(BM142:BN142)</f>
        <v>0</v>
      </c>
      <c r="BP142" s="1064">
        <v>0</v>
      </c>
      <c r="BQ142" s="1064">
        <v>0</v>
      </c>
      <c r="BR142" s="1065">
        <f t="shared" ref="BR142:BR145" si="1223">SUM(BP142:BQ142)</f>
        <v>0</v>
      </c>
      <c r="BS142" s="1064">
        <v>0</v>
      </c>
      <c r="BT142" s="1064">
        <v>0</v>
      </c>
      <c r="BU142" s="1065">
        <f t="shared" ref="BU142:BU145" si="1224">SUM(BS142:BT142)</f>
        <v>0</v>
      </c>
      <c r="BV142" s="1064">
        <v>0</v>
      </c>
      <c r="BW142" s="1064">
        <v>0</v>
      </c>
      <c r="BX142" s="1065">
        <f t="shared" ref="BX142:BX145" si="1225">SUM(BV142:BW142)</f>
        <v>0</v>
      </c>
      <c r="BY142" s="1024">
        <f t="shared" ref="BY142:BZ145" si="1226">SUM(BD142,BM142,BV142)</f>
        <v>0</v>
      </c>
      <c r="BZ142" s="1024">
        <f t="shared" si="1226"/>
        <v>0</v>
      </c>
      <c r="CA142" s="1066">
        <f t="shared" ref="CA142:CA145" si="1227">SUM(BY142:BZ142)</f>
        <v>0</v>
      </c>
      <c r="CB142" s="864" t="e">
        <f t="shared" si="1132"/>
        <v>#DIV/0!</v>
      </c>
      <c r="CC142" s="864" t="e">
        <f t="shared" si="1132"/>
        <v>#DIV/0!</v>
      </c>
      <c r="CD142" s="864" t="e">
        <f t="shared" si="1132"/>
        <v>#DIV/0!</v>
      </c>
      <c r="CE142" s="864" t="e">
        <f t="shared" si="1171"/>
        <v>#DIV/0!</v>
      </c>
      <c r="CF142" s="864" t="e">
        <f t="shared" si="1171"/>
        <v>#DIV/0!</v>
      </c>
      <c r="CG142" s="864" t="e">
        <f t="shared" si="1171"/>
        <v>#DIV/0!</v>
      </c>
      <c r="CH142" s="864" t="e">
        <f t="shared" si="880"/>
        <v>#DIV/0!</v>
      </c>
      <c r="CI142" s="864" t="e">
        <f t="shared" si="880"/>
        <v>#DIV/0!</v>
      </c>
      <c r="CJ142" s="864" t="e">
        <f t="shared" si="880"/>
        <v>#DIV/0!</v>
      </c>
      <c r="CK142" s="864" t="e">
        <f t="shared" si="881"/>
        <v>#DIV/0!</v>
      </c>
      <c r="CL142" s="864" t="e">
        <f t="shared" si="881"/>
        <v>#DIV/0!</v>
      </c>
      <c r="CM142" s="950" t="e">
        <f t="shared" si="881"/>
        <v>#DIV/0!</v>
      </c>
      <c r="CN142" s="954"/>
      <c r="CO142" s="945"/>
      <c r="CP142" s="945"/>
      <c r="CQ142" s="945"/>
      <c r="CR142" s="945"/>
      <c r="CS142" s="945"/>
    </row>
    <row r="143" spans="1:97" s="393" customFormat="1" ht="9.9499999999999993" hidden="1" customHeight="1" x14ac:dyDescent="0.2">
      <c r="A143" s="398" t="s">
        <v>192</v>
      </c>
      <c r="B143" s="1063">
        <v>0</v>
      </c>
      <c r="C143" s="1063">
        <v>0</v>
      </c>
      <c r="D143" s="84">
        <f t="shared" si="1206"/>
        <v>0</v>
      </c>
      <c r="E143" s="1026">
        <v>0</v>
      </c>
      <c r="F143" s="1026">
        <v>0</v>
      </c>
      <c r="G143" s="84">
        <f t="shared" si="1207"/>
        <v>0</v>
      </c>
      <c r="H143" s="1026">
        <v>0</v>
      </c>
      <c r="I143" s="1026">
        <v>0</v>
      </c>
      <c r="J143" s="84">
        <f t="shared" si="1208"/>
        <v>0</v>
      </c>
      <c r="K143" s="1063">
        <v>0</v>
      </c>
      <c r="L143" s="1063">
        <v>0</v>
      </c>
      <c r="M143" s="84">
        <f t="shared" si="1209"/>
        <v>0</v>
      </c>
      <c r="N143" s="1026">
        <v>0</v>
      </c>
      <c r="O143" s="1026">
        <v>0</v>
      </c>
      <c r="P143" s="84">
        <f t="shared" si="1210"/>
        <v>0</v>
      </c>
      <c r="Q143" s="1026">
        <v>0</v>
      </c>
      <c r="R143" s="1026">
        <v>0</v>
      </c>
      <c r="S143" s="84">
        <f t="shared" si="1211"/>
        <v>0</v>
      </c>
      <c r="T143" s="1064">
        <v>0</v>
      </c>
      <c r="U143" s="1064">
        <v>0</v>
      </c>
      <c r="V143" s="1065">
        <f t="shared" si="1212"/>
        <v>0</v>
      </c>
      <c r="W143" s="1064">
        <v>0</v>
      </c>
      <c r="X143" s="1064">
        <v>0</v>
      </c>
      <c r="Y143" s="1065">
        <f t="shared" si="1213"/>
        <v>0</v>
      </c>
      <c r="Z143" s="1064">
        <v>0</v>
      </c>
      <c r="AA143" s="1064">
        <v>0</v>
      </c>
      <c r="AB143" s="1065">
        <f t="shared" si="1214"/>
        <v>0</v>
      </c>
      <c r="AC143" s="1024">
        <f t="shared" si="1215"/>
        <v>0</v>
      </c>
      <c r="AD143" s="1024">
        <f t="shared" si="1215"/>
        <v>0</v>
      </c>
      <c r="AE143" s="1066">
        <f t="shared" si="1216"/>
        <v>0</v>
      </c>
      <c r="AF143" s="864" t="e">
        <f t="shared" ref="AF143:AH145" si="1228">H143/AC143</f>
        <v>#DIV/0!</v>
      </c>
      <c r="AG143" s="864" t="e">
        <f t="shared" si="1228"/>
        <v>#DIV/0!</v>
      </c>
      <c r="AH143" s="864" t="e">
        <f t="shared" si="1228"/>
        <v>#DIV/0!</v>
      </c>
      <c r="AI143" s="864" t="e">
        <f t="shared" si="1159"/>
        <v>#DIV/0!</v>
      </c>
      <c r="AJ143" s="864" t="e">
        <f t="shared" si="1159"/>
        <v>#DIV/0!</v>
      </c>
      <c r="AK143" s="864" t="e">
        <f t="shared" si="1159"/>
        <v>#DIV/0!</v>
      </c>
      <c r="AL143" s="864" t="e">
        <f t="shared" si="875"/>
        <v>#DIV/0!</v>
      </c>
      <c r="AM143" s="864" t="e">
        <f t="shared" si="875"/>
        <v>#DIV/0!</v>
      </c>
      <c r="AN143" s="864" t="e">
        <f t="shared" si="875"/>
        <v>#DIV/0!</v>
      </c>
      <c r="AO143" s="864" t="e">
        <f t="shared" si="876"/>
        <v>#DIV/0!</v>
      </c>
      <c r="AP143" s="864" t="e">
        <f t="shared" si="876"/>
        <v>#DIV/0!</v>
      </c>
      <c r="AQ143" s="950" t="e">
        <f t="shared" si="876"/>
        <v>#DIV/0!</v>
      </c>
      <c r="AR143" s="954"/>
      <c r="AS143" s="945"/>
      <c r="AT143" s="945"/>
      <c r="AU143" s="945"/>
      <c r="AV143" s="945"/>
      <c r="AW143" s="945"/>
      <c r="AX143" s="137">
        <v>0</v>
      </c>
      <c r="AY143" s="137">
        <v>1</v>
      </c>
      <c r="AZ143" s="77">
        <f t="shared" si="1217"/>
        <v>1</v>
      </c>
      <c r="BA143" s="137">
        <v>0</v>
      </c>
      <c r="BB143" s="137">
        <v>0</v>
      </c>
      <c r="BC143" s="77">
        <f t="shared" si="1218"/>
        <v>0</v>
      </c>
      <c r="BD143" s="137">
        <v>0</v>
      </c>
      <c r="BE143" s="137">
        <v>0</v>
      </c>
      <c r="BF143" s="77">
        <f t="shared" si="1219"/>
        <v>0</v>
      </c>
      <c r="BG143" s="137">
        <v>0</v>
      </c>
      <c r="BH143" s="137">
        <v>0</v>
      </c>
      <c r="BI143" s="77">
        <f t="shared" si="1220"/>
        <v>0</v>
      </c>
      <c r="BJ143" s="137">
        <v>0</v>
      </c>
      <c r="BK143" s="137">
        <v>0</v>
      </c>
      <c r="BL143" s="77">
        <f t="shared" si="1221"/>
        <v>0</v>
      </c>
      <c r="BM143" s="137">
        <v>0</v>
      </c>
      <c r="BN143" s="137">
        <v>0</v>
      </c>
      <c r="BO143" s="77">
        <f t="shared" si="1222"/>
        <v>0</v>
      </c>
      <c r="BP143" s="1064">
        <v>0</v>
      </c>
      <c r="BQ143" s="1064">
        <v>0</v>
      </c>
      <c r="BR143" s="1065">
        <f t="shared" si="1223"/>
        <v>0</v>
      </c>
      <c r="BS143" s="1064">
        <v>0</v>
      </c>
      <c r="BT143" s="1064">
        <v>0</v>
      </c>
      <c r="BU143" s="1065">
        <f t="shared" si="1224"/>
        <v>0</v>
      </c>
      <c r="BV143" s="1064">
        <v>0</v>
      </c>
      <c r="BW143" s="1064">
        <v>0</v>
      </c>
      <c r="BX143" s="1065">
        <f t="shared" si="1225"/>
        <v>0</v>
      </c>
      <c r="BY143" s="1024">
        <f t="shared" si="1226"/>
        <v>0</v>
      </c>
      <c r="BZ143" s="1024">
        <f t="shared" si="1226"/>
        <v>0</v>
      </c>
      <c r="CA143" s="1066">
        <f t="shared" si="1227"/>
        <v>0</v>
      </c>
      <c r="CB143" s="864" t="e">
        <f t="shared" ref="CB143:CD145" si="1229">BD143/BY143</f>
        <v>#DIV/0!</v>
      </c>
      <c r="CC143" s="864" t="e">
        <f t="shared" si="1229"/>
        <v>#DIV/0!</v>
      </c>
      <c r="CD143" s="864" t="e">
        <f t="shared" si="1229"/>
        <v>#DIV/0!</v>
      </c>
      <c r="CE143" s="864" t="e">
        <f t="shared" si="1171"/>
        <v>#DIV/0!</v>
      </c>
      <c r="CF143" s="864" t="e">
        <f t="shared" si="1171"/>
        <v>#DIV/0!</v>
      </c>
      <c r="CG143" s="864" t="e">
        <f t="shared" si="1171"/>
        <v>#DIV/0!</v>
      </c>
      <c r="CH143" s="864" t="e">
        <f t="shared" si="880"/>
        <v>#DIV/0!</v>
      </c>
      <c r="CI143" s="864" t="e">
        <f t="shared" si="880"/>
        <v>#DIV/0!</v>
      </c>
      <c r="CJ143" s="864" t="e">
        <f t="shared" si="880"/>
        <v>#DIV/0!</v>
      </c>
      <c r="CK143" s="864" t="e">
        <f t="shared" si="881"/>
        <v>#DIV/0!</v>
      </c>
      <c r="CL143" s="864" t="e">
        <f t="shared" si="881"/>
        <v>#DIV/0!</v>
      </c>
      <c r="CM143" s="950" t="e">
        <f t="shared" si="881"/>
        <v>#DIV/0!</v>
      </c>
      <c r="CN143" s="954"/>
      <c r="CO143" s="945"/>
      <c r="CP143" s="945"/>
      <c r="CQ143" s="945"/>
      <c r="CR143" s="945"/>
      <c r="CS143" s="945"/>
    </row>
    <row r="144" spans="1:97" s="393" customFormat="1" ht="9.9499999999999993" hidden="1" customHeight="1" x14ac:dyDescent="0.2">
      <c r="A144" s="398" t="s">
        <v>234</v>
      </c>
      <c r="B144" s="1063">
        <v>0</v>
      </c>
      <c r="C144" s="1063">
        <v>5</v>
      </c>
      <c r="D144" s="84">
        <f t="shared" si="1206"/>
        <v>5</v>
      </c>
      <c r="E144" s="1026">
        <v>0</v>
      </c>
      <c r="F144" s="1026">
        <v>0</v>
      </c>
      <c r="G144" s="84">
        <f t="shared" si="1207"/>
        <v>0</v>
      </c>
      <c r="H144" s="1026">
        <v>0</v>
      </c>
      <c r="I144" s="1026">
        <v>0</v>
      </c>
      <c r="J144" s="84">
        <f t="shared" si="1208"/>
        <v>0</v>
      </c>
      <c r="K144" s="1063">
        <v>0</v>
      </c>
      <c r="L144" s="1063">
        <v>0</v>
      </c>
      <c r="M144" s="84">
        <f t="shared" si="1209"/>
        <v>0</v>
      </c>
      <c r="N144" s="1026">
        <v>0</v>
      </c>
      <c r="O144" s="1026">
        <v>0</v>
      </c>
      <c r="P144" s="84">
        <f t="shared" si="1210"/>
        <v>0</v>
      </c>
      <c r="Q144" s="1026">
        <v>0</v>
      </c>
      <c r="R144" s="1026">
        <v>0</v>
      </c>
      <c r="S144" s="84">
        <f t="shared" si="1211"/>
        <v>0</v>
      </c>
      <c r="T144" s="1064">
        <v>0</v>
      </c>
      <c r="U144" s="1064">
        <v>0</v>
      </c>
      <c r="V144" s="1065">
        <f t="shared" si="1212"/>
        <v>0</v>
      </c>
      <c r="W144" s="1064">
        <v>0</v>
      </c>
      <c r="X144" s="1064">
        <v>0</v>
      </c>
      <c r="Y144" s="1065">
        <f t="shared" si="1213"/>
        <v>0</v>
      </c>
      <c r="Z144" s="1064">
        <v>0</v>
      </c>
      <c r="AA144" s="1064">
        <v>0</v>
      </c>
      <c r="AB144" s="1065">
        <f t="shared" si="1214"/>
        <v>0</v>
      </c>
      <c r="AC144" s="1024">
        <f t="shared" si="1215"/>
        <v>0</v>
      </c>
      <c r="AD144" s="1024">
        <f t="shared" si="1215"/>
        <v>0</v>
      </c>
      <c r="AE144" s="1066">
        <f t="shared" si="1216"/>
        <v>0</v>
      </c>
      <c r="AF144" s="864" t="e">
        <f t="shared" si="1228"/>
        <v>#DIV/0!</v>
      </c>
      <c r="AG144" s="864" t="e">
        <f t="shared" si="1228"/>
        <v>#DIV/0!</v>
      </c>
      <c r="AH144" s="864" t="e">
        <f t="shared" si="1228"/>
        <v>#DIV/0!</v>
      </c>
      <c r="AI144" s="864" t="e">
        <f t="shared" si="1159"/>
        <v>#DIV/0!</v>
      </c>
      <c r="AJ144" s="864" t="e">
        <f t="shared" si="1159"/>
        <v>#DIV/0!</v>
      </c>
      <c r="AK144" s="864" t="e">
        <f t="shared" si="1159"/>
        <v>#DIV/0!</v>
      </c>
      <c r="AL144" s="864" t="e">
        <f t="shared" si="875"/>
        <v>#DIV/0!</v>
      </c>
      <c r="AM144" s="864" t="e">
        <f t="shared" si="875"/>
        <v>#DIV/0!</v>
      </c>
      <c r="AN144" s="864" t="e">
        <f t="shared" si="875"/>
        <v>#DIV/0!</v>
      </c>
      <c r="AO144" s="864" t="e">
        <f t="shared" si="876"/>
        <v>#DIV/0!</v>
      </c>
      <c r="AP144" s="864" t="e">
        <f t="shared" si="876"/>
        <v>#DIV/0!</v>
      </c>
      <c r="AQ144" s="950" t="e">
        <f t="shared" si="876"/>
        <v>#DIV/0!</v>
      </c>
      <c r="AR144" s="954"/>
      <c r="AS144" s="945"/>
      <c r="AT144" s="945"/>
      <c r="AU144" s="945"/>
      <c r="AV144" s="945"/>
      <c r="AW144" s="945"/>
      <c r="AX144" s="1087">
        <v>0</v>
      </c>
      <c r="AY144" s="1087">
        <v>5</v>
      </c>
      <c r="AZ144" s="77">
        <f t="shared" si="1217"/>
        <v>5</v>
      </c>
      <c r="BA144" s="137">
        <v>0</v>
      </c>
      <c r="BB144" s="137">
        <v>0</v>
      </c>
      <c r="BC144" s="77">
        <f t="shared" si="1218"/>
        <v>0</v>
      </c>
      <c r="BD144" s="137">
        <v>0</v>
      </c>
      <c r="BE144" s="137">
        <v>0</v>
      </c>
      <c r="BF144" s="77">
        <f t="shared" si="1219"/>
        <v>0</v>
      </c>
      <c r="BG144" s="1087">
        <v>0</v>
      </c>
      <c r="BH144" s="1087">
        <v>2</v>
      </c>
      <c r="BI144" s="77">
        <f t="shared" si="1220"/>
        <v>2</v>
      </c>
      <c r="BJ144" s="137">
        <v>0</v>
      </c>
      <c r="BK144" s="137">
        <v>0</v>
      </c>
      <c r="BL144" s="77">
        <f t="shared" si="1221"/>
        <v>0</v>
      </c>
      <c r="BM144" s="137">
        <v>0</v>
      </c>
      <c r="BN144" s="137">
        <v>0</v>
      </c>
      <c r="BO144" s="77">
        <f t="shared" si="1222"/>
        <v>0</v>
      </c>
      <c r="BP144" s="1064">
        <v>0</v>
      </c>
      <c r="BQ144" s="1064">
        <v>0</v>
      </c>
      <c r="BR144" s="1065">
        <f t="shared" si="1223"/>
        <v>0</v>
      </c>
      <c r="BS144" s="1064">
        <v>0</v>
      </c>
      <c r="BT144" s="1064">
        <v>0</v>
      </c>
      <c r="BU144" s="1065">
        <f t="shared" si="1224"/>
        <v>0</v>
      </c>
      <c r="BV144" s="1064">
        <v>0</v>
      </c>
      <c r="BW144" s="1064">
        <v>0</v>
      </c>
      <c r="BX144" s="1065">
        <f t="shared" si="1225"/>
        <v>0</v>
      </c>
      <c r="BY144" s="1024">
        <f t="shared" si="1226"/>
        <v>0</v>
      </c>
      <c r="BZ144" s="1024">
        <f t="shared" si="1226"/>
        <v>0</v>
      </c>
      <c r="CA144" s="1066">
        <f t="shared" si="1227"/>
        <v>0</v>
      </c>
      <c r="CB144" s="864" t="e">
        <f t="shared" si="1229"/>
        <v>#DIV/0!</v>
      </c>
      <c r="CC144" s="864" t="e">
        <f t="shared" si="1229"/>
        <v>#DIV/0!</v>
      </c>
      <c r="CD144" s="864" t="e">
        <f t="shared" si="1229"/>
        <v>#DIV/0!</v>
      </c>
      <c r="CE144" s="864" t="e">
        <f t="shared" si="1171"/>
        <v>#DIV/0!</v>
      </c>
      <c r="CF144" s="864" t="e">
        <f t="shared" si="1171"/>
        <v>#DIV/0!</v>
      </c>
      <c r="CG144" s="864" t="e">
        <f t="shared" si="1171"/>
        <v>#DIV/0!</v>
      </c>
      <c r="CH144" s="864" t="e">
        <f t="shared" si="880"/>
        <v>#DIV/0!</v>
      </c>
      <c r="CI144" s="864" t="e">
        <f t="shared" si="880"/>
        <v>#DIV/0!</v>
      </c>
      <c r="CJ144" s="864" t="e">
        <f t="shared" si="880"/>
        <v>#DIV/0!</v>
      </c>
      <c r="CK144" s="864" t="e">
        <f t="shared" si="881"/>
        <v>#DIV/0!</v>
      </c>
      <c r="CL144" s="864" t="e">
        <f t="shared" si="881"/>
        <v>#DIV/0!</v>
      </c>
      <c r="CM144" s="950" t="e">
        <f t="shared" si="881"/>
        <v>#DIV/0!</v>
      </c>
      <c r="CN144" s="954"/>
      <c r="CO144" s="945"/>
      <c r="CP144" s="945"/>
      <c r="CQ144" s="945"/>
      <c r="CR144" s="945"/>
      <c r="CS144" s="945"/>
    </row>
    <row r="145" spans="1:211" s="393" customFormat="1" ht="9.9499999999999993" hidden="1" customHeight="1" x14ac:dyDescent="0.2">
      <c r="A145" s="398" t="s">
        <v>103</v>
      </c>
      <c r="B145" s="1063">
        <v>0</v>
      </c>
      <c r="C145" s="1063">
        <v>8</v>
      </c>
      <c r="D145" s="84">
        <f t="shared" si="1206"/>
        <v>8</v>
      </c>
      <c r="E145" s="1026">
        <v>0</v>
      </c>
      <c r="F145" s="1026">
        <v>0</v>
      </c>
      <c r="G145" s="84">
        <f t="shared" si="1207"/>
        <v>0</v>
      </c>
      <c r="H145" s="1026">
        <v>0</v>
      </c>
      <c r="I145" s="1026">
        <v>0</v>
      </c>
      <c r="J145" s="84">
        <f t="shared" si="1208"/>
        <v>0</v>
      </c>
      <c r="K145" s="1063">
        <v>0</v>
      </c>
      <c r="L145" s="1063">
        <v>0</v>
      </c>
      <c r="M145" s="84">
        <f t="shared" si="1209"/>
        <v>0</v>
      </c>
      <c r="N145" s="1026">
        <v>0</v>
      </c>
      <c r="O145" s="1026">
        <v>0</v>
      </c>
      <c r="P145" s="84">
        <f t="shared" si="1210"/>
        <v>0</v>
      </c>
      <c r="Q145" s="1026">
        <v>0</v>
      </c>
      <c r="R145" s="1026">
        <v>0</v>
      </c>
      <c r="S145" s="84">
        <f t="shared" si="1211"/>
        <v>0</v>
      </c>
      <c r="T145" s="1064">
        <v>0</v>
      </c>
      <c r="U145" s="1064">
        <v>0</v>
      </c>
      <c r="V145" s="1065">
        <f t="shared" si="1212"/>
        <v>0</v>
      </c>
      <c r="W145" s="1064">
        <v>0</v>
      </c>
      <c r="X145" s="1064">
        <v>0</v>
      </c>
      <c r="Y145" s="1065">
        <f t="shared" si="1213"/>
        <v>0</v>
      </c>
      <c r="Z145" s="1064">
        <v>0</v>
      </c>
      <c r="AA145" s="1064">
        <v>0</v>
      </c>
      <c r="AB145" s="1065">
        <f t="shared" si="1214"/>
        <v>0</v>
      </c>
      <c r="AC145" s="1024">
        <f t="shared" si="1215"/>
        <v>0</v>
      </c>
      <c r="AD145" s="1024">
        <f t="shared" si="1215"/>
        <v>0</v>
      </c>
      <c r="AE145" s="1066">
        <f t="shared" si="1216"/>
        <v>0</v>
      </c>
      <c r="AF145" s="864" t="e">
        <f t="shared" si="1228"/>
        <v>#DIV/0!</v>
      </c>
      <c r="AG145" s="864" t="e">
        <f t="shared" si="1228"/>
        <v>#DIV/0!</v>
      </c>
      <c r="AH145" s="864" t="e">
        <f t="shared" si="1228"/>
        <v>#DIV/0!</v>
      </c>
      <c r="AI145" s="864" t="e">
        <f t="shared" si="1159"/>
        <v>#DIV/0!</v>
      </c>
      <c r="AJ145" s="864" t="e">
        <f t="shared" si="1159"/>
        <v>#DIV/0!</v>
      </c>
      <c r="AK145" s="864" t="e">
        <f t="shared" si="1159"/>
        <v>#DIV/0!</v>
      </c>
      <c r="AL145" s="864" t="e">
        <f t="shared" si="875"/>
        <v>#DIV/0!</v>
      </c>
      <c r="AM145" s="864" t="e">
        <f t="shared" si="875"/>
        <v>#DIV/0!</v>
      </c>
      <c r="AN145" s="864" t="e">
        <f t="shared" si="875"/>
        <v>#DIV/0!</v>
      </c>
      <c r="AO145" s="864" t="e">
        <f t="shared" si="876"/>
        <v>#DIV/0!</v>
      </c>
      <c r="AP145" s="864" t="e">
        <f t="shared" si="876"/>
        <v>#DIV/0!</v>
      </c>
      <c r="AQ145" s="950" t="e">
        <f t="shared" si="876"/>
        <v>#DIV/0!</v>
      </c>
      <c r="AR145" s="954"/>
      <c r="AS145" s="945"/>
      <c r="AT145" s="945"/>
      <c r="AU145" s="945"/>
      <c r="AV145" s="945"/>
      <c r="AW145" s="945"/>
      <c r="AX145" s="1087">
        <v>0</v>
      </c>
      <c r="AY145" s="1087">
        <v>11</v>
      </c>
      <c r="AZ145" s="77">
        <f t="shared" si="1217"/>
        <v>11</v>
      </c>
      <c r="BA145" s="137">
        <v>0</v>
      </c>
      <c r="BB145" s="137">
        <v>0</v>
      </c>
      <c r="BC145" s="77">
        <f t="shared" si="1218"/>
        <v>0</v>
      </c>
      <c r="BD145" s="137">
        <v>0</v>
      </c>
      <c r="BE145" s="137">
        <v>0</v>
      </c>
      <c r="BF145" s="77">
        <f t="shared" si="1219"/>
        <v>0</v>
      </c>
      <c r="BG145" s="1087">
        <v>0</v>
      </c>
      <c r="BH145" s="1087">
        <v>0</v>
      </c>
      <c r="BI145" s="77">
        <f t="shared" si="1220"/>
        <v>0</v>
      </c>
      <c r="BJ145" s="137">
        <v>0</v>
      </c>
      <c r="BK145" s="137">
        <v>0</v>
      </c>
      <c r="BL145" s="77">
        <f t="shared" si="1221"/>
        <v>0</v>
      </c>
      <c r="BM145" s="137">
        <v>0</v>
      </c>
      <c r="BN145" s="137">
        <v>0</v>
      </c>
      <c r="BO145" s="77">
        <f t="shared" si="1222"/>
        <v>0</v>
      </c>
      <c r="BP145" s="1064">
        <v>0</v>
      </c>
      <c r="BQ145" s="1064">
        <v>0</v>
      </c>
      <c r="BR145" s="1065">
        <f t="shared" si="1223"/>
        <v>0</v>
      </c>
      <c r="BS145" s="1064">
        <v>0</v>
      </c>
      <c r="BT145" s="1064">
        <v>0</v>
      </c>
      <c r="BU145" s="1065">
        <f t="shared" si="1224"/>
        <v>0</v>
      </c>
      <c r="BV145" s="1064">
        <v>0</v>
      </c>
      <c r="BW145" s="1064">
        <v>0</v>
      </c>
      <c r="BX145" s="1065">
        <f t="shared" si="1225"/>
        <v>0</v>
      </c>
      <c r="BY145" s="1024">
        <f t="shared" si="1226"/>
        <v>0</v>
      </c>
      <c r="BZ145" s="1024">
        <f t="shared" si="1226"/>
        <v>0</v>
      </c>
      <c r="CA145" s="1066">
        <f t="shared" si="1227"/>
        <v>0</v>
      </c>
      <c r="CB145" s="864" t="e">
        <f t="shared" si="1229"/>
        <v>#DIV/0!</v>
      </c>
      <c r="CC145" s="864" t="e">
        <f t="shared" si="1229"/>
        <v>#DIV/0!</v>
      </c>
      <c r="CD145" s="864" t="e">
        <f t="shared" si="1229"/>
        <v>#DIV/0!</v>
      </c>
      <c r="CE145" s="864" t="e">
        <f t="shared" si="1171"/>
        <v>#DIV/0!</v>
      </c>
      <c r="CF145" s="864" t="e">
        <f t="shared" si="1171"/>
        <v>#DIV/0!</v>
      </c>
      <c r="CG145" s="864" t="e">
        <f t="shared" si="1171"/>
        <v>#DIV/0!</v>
      </c>
      <c r="CH145" s="864" t="e">
        <f t="shared" si="880"/>
        <v>#DIV/0!</v>
      </c>
      <c r="CI145" s="864" t="e">
        <f t="shared" si="880"/>
        <v>#DIV/0!</v>
      </c>
      <c r="CJ145" s="864" t="e">
        <f t="shared" si="880"/>
        <v>#DIV/0!</v>
      </c>
      <c r="CK145" s="864" t="e">
        <f t="shared" si="881"/>
        <v>#DIV/0!</v>
      </c>
      <c r="CL145" s="864" t="e">
        <f t="shared" si="881"/>
        <v>#DIV/0!</v>
      </c>
      <c r="CM145" s="950" t="e">
        <f t="shared" si="881"/>
        <v>#DIV/0!</v>
      </c>
      <c r="CN145" s="954"/>
      <c r="CO145" s="945"/>
      <c r="CP145" s="945"/>
      <c r="CQ145" s="945"/>
      <c r="CR145" s="945"/>
      <c r="CS145" s="945"/>
    </row>
    <row r="146" spans="1:211" s="393" customFormat="1" ht="9.9499999999999993" hidden="1" customHeight="1" x14ac:dyDescent="0.25">
      <c r="A146" s="397" t="s">
        <v>55</v>
      </c>
      <c r="B146" s="1060">
        <f>SUM(B147:B148)</f>
        <v>0</v>
      </c>
      <c r="C146" s="1060">
        <f t="shared" ref="C146:J146" si="1230">SUM(C147:C148)</f>
        <v>11</v>
      </c>
      <c r="D146" s="1011">
        <f t="shared" si="1230"/>
        <v>11</v>
      </c>
      <c r="E146" s="1060">
        <f t="shared" si="1230"/>
        <v>0</v>
      </c>
      <c r="F146" s="1060">
        <f t="shared" si="1230"/>
        <v>0</v>
      </c>
      <c r="G146" s="1060">
        <f t="shared" si="1230"/>
        <v>0</v>
      </c>
      <c r="H146" s="1060">
        <f t="shared" si="1230"/>
        <v>0</v>
      </c>
      <c r="I146" s="1060">
        <f t="shared" si="1230"/>
        <v>0</v>
      </c>
      <c r="J146" s="1060">
        <f t="shared" si="1230"/>
        <v>0</v>
      </c>
      <c r="K146" s="1060">
        <f>SUM(K147:K148)</f>
        <v>0</v>
      </c>
      <c r="L146" s="1060">
        <f t="shared" ref="L146:S146" si="1231">SUM(L147:L148)</f>
        <v>3</v>
      </c>
      <c r="M146" s="1060">
        <f t="shared" si="1231"/>
        <v>3</v>
      </c>
      <c r="N146" s="1060">
        <f t="shared" si="1231"/>
        <v>0</v>
      </c>
      <c r="O146" s="1060">
        <f t="shared" si="1231"/>
        <v>0</v>
      </c>
      <c r="P146" s="1060">
        <f t="shared" si="1231"/>
        <v>0</v>
      </c>
      <c r="Q146" s="1060">
        <f t="shared" si="1231"/>
        <v>0</v>
      </c>
      <c r="R146" s="1060">
        <f t="shared" si="1231"/>
        <v>0</v>
      </c>
      <c r="S146" s="1060">
        <f t="shared" si="1231"/>
        <v>0</v>
      </c>
      <c r="T146" s="1061">
        <f>SUM(T147:T148)</f>
        <v>0</v>
      </c>
      <c r="U146" s="1061">
        <f t="shared" ref="U146:AE146" si="1232">SUM(U147:U148)</f>
        <v>0</v>
      </c>
      <c r="V146" s="1061">
        <f t="shared" si="1232"/>
        <v>0</v>
      </c>
      <c r="W146" s="1061">
        <f t="shared" si="1232"/>
        <v>0</v>
      </c>
      <c r="X146" s="1061">
        <f t="shared" si="1232"/>
        <v>0</v>
      </c>
      <c r="Y146" s="1061">
        <f t="shared" si="1232"/>
        <v>0</v>
      </c>
      <c r="Z146" s="1061">
        <f t="shared" si="1232"/>
        <v>0</v>
      </c>
      <c r="AA146" s="1061">
        <f t="shared" si="1232"/>
        <v>0</v>
      </c>
      <c r="AB146" s="1061">
        <f t="shared" si="1232"/>
        <v>0</v>
      </c>
      <c r="AC146" s="1062">
        <f t="shared" si="1232"/>
        <v>0</v>
      </c>
      <c r="AD146" s="1062">
        <f t="shared" si="1232"/>
        <v>0</v>
      </c>
      <c r="AE146" s="1062">
        <f t="shared" si="1232"/>
        <v>0</v>
      </c>
      <c r="AF146" s="863" t="e">
        <f>H146/AC146</f>
        <v>#DIV/0!</v>
      </c>
      <c r="AG146" s="863" t="e">
        <f>I146/AD146</f>
        <v>#DIV/0!</v>
      </c>
      <c r="AH146" s="863" t="e">
        <f>J146/AE146</f>
        <v>#DIV/0!</v>
      </c>
      <c r="AI146" s="863" t="e">
        <f t="shared" si="1159"/>
        <v>#DIV/0!</v>
      </c>
      <c r="AJ146" s="863" t="e">
        <f t="shared" si="1159"/>
        <v>#DIV/0!</v>
      </c>
      <c r="AK146" s="863" t="e">
        <f t="shared" si="1159"/>
        <v>#DIV/0!</v>
      </c>
      <c r="AL146" s="863" t="e">
        <f t="shared" si="875"/>
        <v>#DIV/0!</v>
      </c>
      <c r="AM146" s="863" t="e">
        <f t="shared" si="875"/>
        <v>#DIV/0!</v>
      </c>
      <c r="AN146" s="863" t="e">
        <f t="shared" si="875"/>
        <v>#DIV/0!</v>
      </c>
      <c r="AO146" s="863" t="e">
        <f t="shared" si="876"/>
        <v>#DIV/0!</v>
      </c>
      <c r="AP146" s="863" t="e">
        <f t="shared" si="876"/>
        <v>#DIV/0!</v>
      </c>
      <c r="AQ146" s="949" t="e">
        <f t="shared" si="876"/>
        <v>#DIV/0!</v>
      </c>
      <c r="AR146" s="955"/>
      <c r="AS146" s="946"/>
      <c r="AT146" s="946"/>
      <c r="AU146" s="946"/>
      <c r="AV146" s="946"/>
      <c r="AW146" s="946"/>
      <c r="AX146" s="1062">
        <f>SUM(AX147:AX148)</f>
        <v>0</v>
      </c>
      <c r="AY146" s="1062">
        <f t="shared" ref="AY146:BF146" si="1233">SUM(AY147:AY148)</f>
        <v>12</v>
      </c>
      <c r="AZ146" s="1013">
        <f t="shared" si="1233"/>
        <v>12</v>
      </c>
      <c r="BA146" s="1062">
        <f t="shared" si="1233"/>
        <v>0</v>
      </c>
      <c r="BB146" s="1062">
        <f t="shared" si="1233"/>
        <v>0</v>
      </c>
      <c r="BC146" s="1062">
        <f t="shared" si="1233"/>
        <v>0</v>
      </c>
      <c r="BD146" s="1062">
        <f t="shared" si="1233"/>
        <v>0</v>
      </c>
      <c r="BE146" s="1062">
        <f t="shared" si="1233"/>
        <v>0</v>
      </c>
      <c r="BF146" s="1062">
        <f t="shared" si="1233"/>
        <v>0</v>
      </c>
      <c r="BG146" s="1062">
        <f>SUM(BG147:BG148)</f>
        <v>0</v>
      </c>
      <c r="BH146" s="1062">
        <f t="shared" ref="BH146:BO146" si="1234">SUM(BH147:BH148)</f>
        <v>0</v>
      </c>
      <c r="BI146" s="1062">
        <f t="shared" si="1234"/>
        <v>0</v>
      </c>
      <c r="BJ146" s="1062">
        <f t="shared" si="1234"/>
        <v>0</v>
      </c>
      <c r="BK146" s="1062">
        <f t="shared" si="1234"/>
        <v>0</v>
      </c>
      <c r="BL146" s="1062">
        <f t="shared" si="1234"/>
        <v>0</v>
      </c>
      <c r="BM146" s="1062">
        <f t="shared" si="1234"/>
        <v>0</v>
      </c>
      <c r="BN146" s="1062">
        <f t="shared" si="1234"/>
        <v>0</v>
      </c>
      <c r="BO146" s="1062">
        <f t="shared" si="1234"/>
        <v>0</v>
      </c>
      <c r="BP146" s="1061">
        <f>SUM(BP147:BP148)</f>
        <v>0</v>
      </c>
      <c r="BQ146" s="1061">
        <f t="shared" ref="BQ146:CA146" si="1235">SUM(BQ147:BQ148)</f>
        <v>0</v>
      </c>
      <c r="BR146" s="1061">
        <f t="shared" si="1235"/>
        <v>0</v>
      </c>
      <c r="BS146" s="1061">
        <f t="shared" si="1235"/>
        <v>0</v>
      </c>
      <c r="BT146" s="1061">
        <f t="shared" si="1235"/>
        <v>0</v>
      </c>
      <c r="BU146" s="1061">
        <f t="shared" si="1235"/>
        <v>0</v>
      </c>
      <c r="BV146" s="1061">
        <f t="shared" si="1235"/>
        <v>0</v>
      </c>
      <c r="BW146" s="1061">
        <f t="shared" si="1235"/>
        <v>0</v>
      </c>
      <c r="BX146" s="1061">
        <f t="shared" si="1235"/>
        <v>0</v>
      </c>
      <c r="BY146" s="1062">
        <f t="shared" si="1235"/>
        <v>0</v>
      </c>
      <c r="BZ146" s="1062">
        <f t="shared" si="1235"/>
        <v>0</v>
      </c>
      <c r="CA146" s="1062">
        <f t="shared" si="1235"/>
        <v>0</v>
      </c>
      <c r="CB146" s="863" t="e">
        <f>BD146/BY146</f>
        <v>#DIV/0!</v>
      </c>
      <c r="CC146" s="863" t="e">
        <f>BE146/BZ146</f>
        <v>#DIV/0!</v>
      </c>
      <c r="CD146" s="863" t="e">
        <f>BF146/CA146</f>
        <v>#DIV/0!</v>
      </c>
      <c r="CE146" s="863" t="e">
        <f t="shared" si="1171"/>
        <v>#DIV/0!</v>
      </c>
      <c r="CF146" s="863" t="e">
        <f t="shared" si="1171"/>
        <v>#DIV/0!</v>
      </c>
      <c r="CG146" s="863" t="e">
        <f t="shared" si="1171"/>
        <v>#DIV/0!</v>
      </c>
      <c r="CH146" s="863" t="e">
        <f t="shared" si="880"/>
        <v>#DIV/0!</v>
      </c>
      <c r="CI146" s="863" t="e">
        <f t="shared" si="880"/>
        <v>#DIV/0!</v>
      </c>
      <c r="CJ146" s="863" t="e">
        <f t="shared" si="880"/>
        <v>#DIV/0!</v>
      </c>
      <c r="CK146" s="863" t="e">
        <f t="shared" si="881"/>
        <v>#DIV/0!</v>
      </c>
      <c r="CL146" s="863" t="e">
        <f t="shared" si="881"/>
        <v>#DIV/0!</v>
      </c>
      <c r="CM146" s="949" t="e">
        <f t="shared" si="881"/>
        <v>#DIV/0!</v>
      </c>
      <c r="CN146" s="955"/>
      <c r="CO146" s="946"/>
      <c r="CP146" s="946"/>
      <c r="CQ146" s="946"/>
      <c r="CR146" s="946"/>
      <c r="CS146" s="946"/>
    </row>
    <row r="147" spans="1:211" s="393" customFormat="1" ht="9.9499999999999993" hidden="1" customHeight="1" x14ac:dyDescent="0.2">
      <c r="A147" s="398" t="s">
        <v>118</v>
      </c>
      <c r="B147" s="1063">
        <v>0</v>
      </c>
      <c r="C147" s="1063">
        <v>8</v>
      </c>
      <c r="D147" s="84">
        <f t="shared" ref="D147:D148" si="1236">SUM(B147:C147)</f>
        <v>8</v>
      </c>
      <c r="E147" s="1026">
        <v>0</v>
      </c>
      <c r="F147" s="1026">
        <v>0</v>
      </c>
      <c r="G147" s="84">
        <f t="shared" ref="G147:G148" si="1237">SUM(E147:F147)</f>
        <v>0</v>
      </c>
      <c r="H147" s="1026">
        <v>0</v>
      </c>
      <c r="I147" s="1026">
        <v>0</v>
      </c>
      <c r="J147" s="84">
        <f t="shared" ref="J147:J148" si="1238">SUM(H147:I147)</f>
        <v>0</v>
      </c>
      <c r="K147" s="1063">
        <v>0</v>
      </c>
      <c r="L147" s="1063">
        <v>3</v>
      </c>
      <c r="M147" s="84">
        <f t="shared" ref="M147:M148" si="1239">SUM(K147:L147)</f>
        <v>3</v>
      </c>
      <c r="N147" s="1026">
        <v>0</v>
      </c>
      <c r="O147" s="1026">
        <v>0</v>
      </c>
      <c r="P147" s="84">
        <f t="shared" ref="P147:P148" si="1240">SUM(N147:O147)</f>
        <v>0</v>
      </c>
      <c r="Q147" s="1026">
        <v>0</v>
      </c>
      <c r="R147" s="1026">
        <v>0</v>
      </c>
      <c r="S147" s="84">
        <f t="shared" ref="S147:S148" si="1241">SUM(Q147:R147)</f>
        <v>0</v>
      </c>
      <c r="T147" s="1064">
        <v>0</v>
      </c>
      <c r="U147" s="1064">
        <v>0</v>
      </c>
      <c r="V147" s="1065">
        <f t="shared" ref="V147:V148" si="1242">SUM(T147:U147)</f>
        <v>0</v>
      </c>
      <c r="W147" s="1064">
        <v>0</v>
      </c>
      <c r="X147" s="1064">
        <v>0</v>
      </c>
      <c r="Y147" s="1065">
        <f t="shared" ref="Y147:Y148" si="1243">SUM(W147:X147)</f>
        <v>0</v>
      </c>
      <c r="Z147" s="1064">
        <v>0</v>
      </c>
      <c r="AA147" s="1064">
        <v>0</v>
      </c>
      <c r="AB147" s="1065">
        <f t="shared" ref="AB147:AB148" si="1244">SUM(Z147:AA147)</f>
        <v>0</v>
      </c>
      <c r="AC147" s="1024">
        <f t="shared" ref="AC147:AD148" si="1245">SUM(H147,Q147,Z147)</f>
        <v>0</v>
      </c>
      <c r="AD147" s="1024">
        <f t="shared" si="1245"/>
        <v>0</v>
      </c>
      <c r="AE147" s="1066">
        <f t="shared" ref="AE147:AE148" si="1246">SUM(AC147:AD147)</f>
        <v>0</v>
      </c>
      <c r="AF147" s="864" t="e">
        <f t="shared" ref="AF147:AH149" si="1247">H147/AC147</f>
        <v>#DIV/0!</v>
      </c>
      <c r="AG147" s="864" t="e">
        <f t="shared" si="1247"/>
        <v>#DIV/0!</v>
      </c>
      <c r="AH147" s="864" t="e">
        <f t="shared" si="1247"/>
        <v>#DIV/0!</v>
      </c>
      <c r="AI147" s="864" t="e">
        <f t="shared" si="1159"/>
        <v>#DIV/0!</v>
      </c>
      <c r="AJ147" s="864" t="e">
        <f t="shared" si="1159"/>
        <v>#DIV/0!</v>
      </c>
      <c r="AK147" s="864" t="e">
        <f t="shared" si="1159"/>
        <v>#DIV/0!</v>
      </c>
      <c r="AL147" s="864" t="e">
        <f t="shared" ref="AL147:AN150" si="1248">Q147/AC147</f>
        <v>#DIV/0!</v>
      </c>
      <c r="AM147" s="864" t="e">
        <f t="shared" si="1248"/>
        <v>#DIV/0!</v>
      </c>
      <c r="AN147" s="864" t="e">
        <f t="shared" si="1248"/>
        <v>#DIV/0!</v>
      </c>
      <c r="AO147" s="864" t="e">
        <f t="shared" ref="AO147:AQ150" si="1249">Q147/N147</f>
        <v>#DIV/0!</v>
      </c>
      <c r="AP147" s="864" t="e">
        <f t="shared" si="1249"/>
        <v>#DIV/0!</v>
      </c>
      <c r="AQ147" s="950" t="e">
        <f t="shared" si="1249"/>
        <v>#DIV/0!</v>
      </c>
      <c r="AR147" s="954"/>
      <c r="AS147" s="945"/>
      <c r="AT147" s="945"/>
      <c r="AU147" s="945"/>
      <c r="AV147" s="945"/>
      <c r="AW147" s="945"/>
      <c r="AX147" s="137">
        <v>0</v>
      </c>
      <c r="AY147" s="137">
        <v>12</v>
      </c>
      <c r="AZ147" s="77">
        <f t="shared" ref="AZ147:AZ148" si="1250">SUM(AX147:AY147)</f>
        <v>12</v>
      </c>
      <c r="BA147" s="137">
        <v>0</v>
      </c>
      <c r="BB147" s="137">
        <v>0</v>
      </c>
      <c r="BC147" s="77">
        <f t="shared" ref="BC147:BC148" si="1251">SUM(BA147:BB147)</f>
        <v>0</v>
      </c>
      <c r="BD147" s="137">
        <v>0</v>
      </c>
      <c r="BE147" s="137">
        <v>0</v>
      </c>
      <c r="BF147" s="77">
        <f t="shared" ref="BF147:BF148" si="1252">SUM(BD147:BE147)</f>
        <v>0</v>
      </c>
      <c r="BG147" s="137">
        <v>0</v>
      </c>
      <c r="BH147" s="137">
        <v>0</v>
      </c>
      <c r="BI147" s="77">
        <f t="shared" ref="BI147:BI148" si="1253">SUM(BG147:BH147)</f>
        <v>0</v>
      </c>
      <c r="BJ147" s="137">
        <v>0</v>
      </c>
      <c r="BK147" s="137">
        <v>0</v>
      </c>
      <c r="BL147" s="77">
        <f t="shared" ref="BL147:BL148" si="1254">SUM(BJ147:BK147)</f>
        <v>0</v>
      </c>
      <c r="BM147" s="137">
        <v>0</v>
      </c>
      <c r="BN147" s="137">
        <v>0</v>
      </c>
      <c r="BO147" s="77">
        <f t="shared" ref="BO147:BO148" si="1255">SUM(BM147:BN147)</f>
        <v>0</v>
      </c>
      <c r="BP147" s="1064">
        <v>0</v>
      </c>
      <c r="BQ147" s="1064">
        <v>0</v>
      </c>
      <c r="BR147" s="1065">
        <f t="shared" ref="BR147:BR148" si="1256">SUM(BP147:BQ147)</f>
        <v>0</v>
      </c>
      <c r="BS147" s="1064">
        <v>0</v>
      </c>
      <c r="BT147" s="1064">
        <v>0</v>
      </c>
      <c r="BU147" s="1065">
        <f t="shared" ref="BU147:BU148" si="1257">SUM(BS147:BT147)</f>
        <v>0</v>
      </c>
      <c r="BV147" s="1064">
        <v>0</v>
      </c>
      <c r="BW147" s="1064">
        <v>0</v>
      </c>
      <c r="BX147" s="1065">
        <f t="shared" ref="BX147:BX148" si="1258">SUM(BV147:BW147)</f>
        <v>0</v>
      </c>
      <c r="BY147" s="1024">
        <f t="shared" ref="BY147:BZ148" si="1259">SUM(BD147,BM147,BV147)</f>
        <v>0</v>
      </c>
      <c r="BZ147" s="1024">
        <f t="shared" si="1259"/>
        <v>0</v>
      </c>
      <c r="CA147" s="1066">
        <f t="shared" ref="CA147:CA148" si="1260">SUM(BY147:BZ147)</f>
        <v>0</v>
      </c>
      <c r="CB147" s="864" t="e">
        <f t="shared" ref="CB147:CD149" si="1261">BD147/BY147</f>
        <v>#DIV/0!</v>
      </c>
      <c r="CC147" s="864" t="e">
        <f t="shared" si="1261"/>
        <v>#DIV/0!</v>
      </c>
      <c r="CD147" s="864" t="e">
        <f t="shared" si="1261"/>
        <v>#DIV/0!</v>
      </c>
      <c r="CE147" s="864" t="e">
        <f t="shared" si="1171"/>
        <v>#DIV/0!</v>
      </c>
      <c r="CF147" s="864" t="e">
        <f t="shared" si="1171"/>
        <v>#DIV/0!</v>
      </c>
      <c r="CG147" s="864" t="e">
        <f t="shared" si="1171"/>
        <v>#DIV/0!</v>
      </c>
      <c r="CH147" s="864" t="e">
        <f t="shared" si="880"/>
        <v>#DIV/0!</v>
      </c>
      <c r="CI147" s="864" t="e">
        <f t="shared" si="880"/>
        <v>#DIV/0!</v>
      </c>
      <c r="CJ147" s="864" t="e">
        <f t="shared" si="880"/>
        <v>#DIV/0!</v>
      </c>
      <c r="CK147" s="864" t="e">
        <f t="shared" si="881"/>
        <v>#DIV/0!</v>
      </c>
      <c r="CL147" s="864" t="e">
        <f t="shared" si="881"/>
        <v>#DIV/0!</v>
      </c>
      <c r="CM147" s="950" t="e">
        <f t="shared" si="881"/>
        <v>#DIV/0!</v>
      </c>
      <c r="CN147" s="954"/>
      <c r="CO147" s="945"/>
      <c r="CP147" s="945"/>
      <c r="CQ147" s="945"/>
      <c r="CR147" s="945"/>
      <c r="CS147" s="945"/>
    </row>
    <row r="148" spans="1:211" s="393" customFormat="1" ht="9.9499999999999993" hidden="1" customHeight="1" x14ac:dyDescent="0.2">
      <c r="A148" s="398" t="s">
        <v>128</v>
      </c>
      <c r="B148" s="1063">
        <v>0</v>
      </c>
      <c r="C148" s="1063">
        <v>3</v>
      </c>
      <c r="D148" s="84">
        <f t="shared" si="1236"/>
        <v>3</v>
      </c>
      <c r="E148" s="1026">
        <v>0</v>
      </c>
      <c r="F148" s="1026">
        <v>0</v>
      </c>
      <c r="G148" s="84">
        <f t="shared" si="1237"/>
        <v>0</v>
      </c>
      <c r="H148" s="1026">
        <v>0</v>
      </c>
      <c r="I148" s="1026">
        <v>0</v>
      </c>
      <c r="J148" s="84">
        <f t="shared" si="1238"/>
        <v>0</v>
      </c>
      <c r="K148" s="1063">
        <v>0</v>
      </c>
      <c r="L148" s="1063">
        <v>0</v>
      </c>
      <c r="M148" s="84">
        <f t="shared" si="1239"/>
        <v>0</v>
      </c>
      <c r="N148" s="1026">
        <v>0</v>
      </c>
      <c r="O148" s="1026">
        <v>0</v>
      </c>
      <c r="P148" s="84">
        <f t="shared" si="1240"/>
        <v>0</v>
      </c>
      <c r="Q148" s="1026">
        <v>0</v>
      </c>
      <c r="R148" s="1026">
        <v>0</v>
      </c>
      <c r="S148" s="84">
        <f t="shared" si="1241"/>
        <v>0</v>
      </c>
      <c r="T148" s="1064">
        <v>0</v>
      </c>
      <c r="U148" s="1064">
        <v>0</v>
      </c>
      <c r="V148" s="1065">
        <f t="shared" si="1242"/>
        <v>0</v>
      </c>
      <c r="W148" s="1064">
        <v>0</v>
      </c>
      <c r="X148" s="1064">
        <v>0</v>
      </c>
      <c r="Y148" s="1065">
        <f t="shared" si="1243"/>
        <v>0</v>
      </c>
      <c r="Z148" s="1064">
        <v>0</v>
      </c>
      <c r="AA148" s="1064">
        <v>0</v>
      </c>
      <c r="AB148" s="1065">
        <f t="shared" si="1244"/>
        <v>0</v>
      </c>
      <c r="AC148" s="1024">
        <f t="shared" si="1245"/>
        <v>0</v>
      </c>
      <c r="AD148" s="1024">
        <f t="shared" si="1245"/>
        <v>0</v>
      </c>
      <c r="AE148" s="1066">
        <f t="shared" si="1246"/>
        <v>0</v>
      </c>
      <c r="AF148" s="864" t="e">
        <f t="shared" si="1247"/>
        <v>#DIV/0!</v>
      </c>
      <c r="AG148" s="864" t="e">
        <f t="shared" si="1247"/>
        <v>#DIV/0!</v>
      </c>
      <c r="AH148" s="864" t="e">
        <f t="shared" si="1247"/>
        <v>#DIV/0!</v>
      </c>
      <c r="AI148" s="864" t="e">
        <f t="shared" ref="AI148:AK150" si="1262">H148/E148</f>
        <v>#DIV/0!</v>
      </c>
      <c r="AJ148" s="864" t="e">
        <f t="shared" si="1262"/>
        <v>#DIV/0!</v>
      </c>
      <c r="AK148" s="864" t="e">
        <f t="shared" si="1262"/>
        <v>#DIV/0!</v>
      </c>
      <c r="AL148" s="864" t="e">
        <f t="shared" si="1248"/>
        <v>#DIV/0!</v>
      </c>
      <c r="AM148" s="864" t="e">
        <f t="shared" si="1248"/>
        <v>#DIV/0!</v>
      </c>
      <c r="AN148" s="864" t="e">
        <f t="shared" si="1248"/>
        <v>#DIV/0!</v>
      </c>
      <c r="AO148" s="864" t="e">
        <f t="shared" si="1249"/>
        <v>#DIV/0!</v>
      </c>
      <c r="AP148" s="864" t="e">
        <f t="shared" si="1249"/>
        <v>#DIV/0!</v>
      </c>
      <c r="AQ148" s="950" t="e">
        <f t="shared" si="1249"/>
        <v>#DIV/0!</v>
      </c>
      <c r="AR148" s="954"/>
      <c r="AS148" s="945"/>
      <c r="AT148" s="945"/>
      <c r="AU148" s="945"/>
      <c r="AV148" s="945"/>
      <c r="AW148" s="945"/>
      <c r="AX148" s="137">
        <v>0</v>
      </c>
      <c r="AY148" s="137">
        <v>0</v>
      </c>
      <c r="AZ148" s="77">
        <f t="shared" si="1250"/>
        <v>0</v>
      </c>
      <c r="BA148" s="137">
        <v>0</v>
      </c>
      <c r="BB148" s="137">
        <v>0</v>
      </c>
      <c r="BC148" s="77">
        <f t="shared" si="1251"/>
        <v>0</v>
      </c>
      <c r="BD148" s="137">
        <v>0</v>
      </c>
      <c r="BE148" s="137">
        <v>0</v>
      </c>
      <c r="BF148" s="77">
        <f t="shared" si="1252"/>
        <v>0</v>
      </c>
      <c r="BG148" s="137">
        <v>0</v>
      </c>
      <c r="BH148" s="137">
        <v>0</v>
      </c>
      <c r="BI148" s="77">
        <f t="shared" si="1253"/>
        <v>0</v>
      </c>
      <c r="BJ148" s="137">
        <v>0</v>
      </c>
      <c r="BK148" s="137">
        <v>0</v>
      </c>
      <c r="BL148" s="77">
        <f t="shared" si="1254"/>
        <v>0</v>
      </c>
      <c r="BM148" s="137">
        <v>0</v>
      </c>
      <c r="BN148" s="137">
        <v>0</v>
      </c>
      <c r="BO148" s="77">
        <f t="shared" si="1255"/>
        <v>0</v>
      </c>
      <c r="BP148" s="1064">
        <v>0</v>
      </c>
      <c r="BQ148" s="1064">
        <v>0</v>
      </c>
      <c r="BR148" s="1065">
        <f t="shared" si="1256"/>
        <v>0</v>
      </c>
      <c r="BS148" s="1064">
        <v>0</v>
      </c>
      <c r="BT148" s="1064">
        <v>0</v>
      </c>
      <c r="BU148" s="1065">
        <f t="shared" si="1257"/>
        <v>0</v>
      </c>
      <c r="BV148" s="1064">
        <v>0</v>
      </c>
      <c r="BW148" s="1064">
        <v>0</v>
      </c>
      <c r="BX148" s="1065">
        <f t="shared" si="1258"/>
        <v>0</v>
      </c>
      <c r="BY148" s="1024">
        <f t="shared" si="1259"/>
        <v>0</v>
      </c>
      <c r="BZ148" s="1024">
        <f t="shared" si="1259"/>
        <v>0</v>
      </c>
      <c r="CA148" s="1066">
        <f t="shared" si="1260"/>
        <v>0</v>
      </c>
      <c r="CB148" s="864" t="e">
        <f t="shared" si="1261"/>
        <v>#DIV/0!</v>
      </c>
      <c r="CC148" s="864" t="e">
        <f t="shared" si="1261"/>
        <v>#DIV/0!</v>
      </c>
      <c r="CD148" s="864" t="e">
        <f t="shared" si="1261"/>
        <v>#DIV/0!</v>
      </c>
      <c r="CE148" s="864" t="e">
        <f t="shared" si="1171"/>
        <v>#DIV/0!</v>
      </c>
      <c r="CF148" s="864" t="e">
        <f t="shared" si="1171"/>
        <v>#DIV/0!</v>
      </c>
      <c r="CG148" s="864" t="e">
        <f t="shared" si="1171"/>
        <v>#DIV/0!</v>
      </c>
      <c r="CH148" s="864" t="e">
        <f t="shared" si="880"/>
        <v>#DIV/0!</v>
      </c>
      <c r="CI148" s="864" t="e">
        <f t="shared" si="880"/>
        <v>#DIV/0!</v>
      </c>
      <c r="CJ148" s="864" t="e">
        <f t="shared" si="880"/>
        <v>#DIV/0!</v>
      </c>
      <c r="CK148" s="864" t="e">
        <f t="shared" si="881"/>
        <v>#DIV/0!</v>
      </c>
      <c r="CL148" s="864" t="e">
        <f t="shared" si="881"/>
        <v>#DIV/0!</v>
      </c>
      <c r="CM148" s="950" t="e">
        <f t="shared" si="881"/>
        <v>#DIV/0!</v>
      </c>
      <c r="CN148" s="954"/>
      <c r="CO148" s="945"/>
      <c r="CP148" s="945"/>
      <c r="CQ148" s="945"/>
      <c r="CR148" s="945"/>
      <c r="CS148" s="945"/>
    </row>
    <row r="149" spans="1:211" s="393" customFormat="1" ht="9.9499999999999993" customHeight="1" x14ac:dyDescent="0.25">
      <c r="A149" s="397" t="s">
        <v>56</v>
      </c>
      <c r="B149" s="1060">
        <f>SUM(B150)</f>
        <v>0</v>
      </c>
      <c r="C149" s="1060">
        <f t="shared" ref="C149:J149" si="1263">SUM(C150)</f>
        <v>4</v>
      </c>
      <c r="D149" s="1060">
        <f t="shared" si="1263"/>
        <v>4</v>
      </c>
      <c r="E149" s="1060">
        <f t="shared" si="1263"/>
        <v>0</v>
      </c>
      <c r="F149" s="1060">
        <f t="shared" si="1263"/>
        <v>0</v>
      </c>
      <c r="G149" s="1060">
        <f t="shared" si="1263"/>
        <v>0</v>
      </c>
      <c r="H149" s="1060">
        <f t="shared" si="1263"/>
        <v>0</v>
      </c>
      <c r="I149" s="1060">
        <f t="shared" si="1263"/>
        <v>0</v>
      </c>
      <c r="J149" s="1060">
        <f t="shared" si="1263"/>
        <v>0</v>
      </c>
      <c r="K149" s="1060">
        <f>SUM(K150)</f>
        <v>0</v>
      </c>
      <c r="L149" s="1060">
        <f t="shared" ref="L149:S149" si="1264">SUM(L150)</f>
        <v>2</v>
      </c>
      <c r="M149" s="1060">
        <f t="shared" si="1264"/>
        <v>2</v>
      </c>
      <c r="N149" s="1060">
        <f t="shared" si="1264"/>
        <v>0</v>
      </c>
      <c r="O149" s="1060">
        <f t="shared" si="1264"/>
        <v>0</v>
      </c>
      <c r="P149" s="1060">
        <f t="shared" si="1264"/>
        <v>0</v>
      </c>
      <c r="Q149" s="1060">
        <f t="shared" si="1264"/>
        <v>0</v>
      </c>
      <c r="R149" s="1060">
        <f t="shared" si="1264"/>
        <v>0</v>
      </c>
      <c r="S149" s="1060">
        <f t="shared" si="1264"/>
        <v>0</v>
      </c>
      <c r="T149" s="1061">
        <f>SUM(T150)</f>
        <v>0</v>
      </c>
      <c r="U149" s="1061">
        <f t="shared" ref="U149:AE149" si="1265">SUM(U150)</f>
        <v>0</v>
      </c>
      <c r="V149" s="1061">
        <f t="shared" si="1265"/>
        <v>0</v>
      </c>
      <c r="W149" s="1061">
        <f t="shared" si="1265"/>
        <v>0</v>
      </c>
      <c r="X149" s="1061">
        <f t="shared" si="1265"/>
        <v>0</v>
      </c>
      <c r="Y149" s="1061">
        <f t="shared" si="1265"/>
        <v>0</v>
      </c>
      <c r="Z149" s="1061">
        <f t="shared" si="1265"/>
        <v>0</v>
      </c>
      <c r="AA149" s="1061">
        <f t="shared" si="1265"/>
        <v>0</v>
      </c>
      <c r="AB149" s="1061">
        <f t="shared" si="1265"/>
        <v>0</v>
      </c>
      <c r="AC149" s="1062">
        <f t="shared" si="1265"/>
        <v>0</v>
      </c>
      <c r="AD149" s="1062">
        <f t="shared" si="1265"/>
        <v>0</v>
      </c>
      <c r="AE149" s="1062">
        <f t="shared" si="1265"/>
        <v>0</v>
      </c>
      <c r="AF149" s="863" t="e">
        <f t="shared" si="1247"/>
        <v>#DIV/0!</v>
      </c>
      <c r="AG149" s="863" t="e">
        <f t="shared" si="1247"/>
        <v>#DIV/0!</v>
      </c>
      <c r="AH149" s="863" t="e">
        <f t="shared" si="1247"/>
        <v>#DIV/0!</v>
      </c>
      <c r="AI149" s="863" t="e">
        <f t="shared" si="1262"/>
        <v>#DIV/0!</v>
      </c>
      <c r="AJ149" s="863" t="e">
        <f t="shared" si="1262"/>
        <v>#DIV/0!</v>
      </c>
      <c r="AK149" s="863" t="e">
        <f t="shared" si="1262"/>
        <v>#DIV/0!</v>
      </c>
      <c r="AL149" s="863" t="e">
        <f t="shared" si="1248"/>
        <v>#DIV/0!</v>
      </c>
      <c r="AM149" s="863" t="e">
        <f t="shared" si="1248"/>
        <v>#DIV/0!</v>
      </c>
      <c r="AN149" s="863" t="e">
        <f t="shared" si="1248"/>
        <v>#DIV/0!</v>
      </c>
      <c r="AO149" s="863" t="e">
        <f t="shared" si="1249"/>
        <v>#DIV/0!</v>
      </c>
      <c r="AP149" s="863" t="e">
        <f t="shared" si="1249"/>
        <v>#DIV/0!</v>
      </c>
      <c r="AQ149" s="949" t="e">
        <f t="shared" si="1249"/>
        <v>#DIV/0!</v>
      </c>
      <c r="AR149" s="955"/>
      <c r="AS149" s="946"/>
      <c r="AT149" s="946"/>
      <c r="AU149" s="946"/>
      <c r="AV149" s="946"/>
      <c r="AW149" s="946"/>
      <c r="AX149" s="1062">
        <f>SUM(AX150)</f>
        <v>0</v>
      </c>
      <c r="AY149" s="1062">
        <f t="shared" ref="AY149:BF149" si="1266">SUM(AY150)</f>
        <v>5</v>
      </c>
      <c r="AZ149" s="1013">
        <f t="shared" si="1266"/>
        <v>5</v>
      </c>
      <c r="BA149" s="1062">
        <f t="shared" si="1266"/>
        <v>0</v>
      </c>
      <c r="BB149" s="1062">
        <f t="shared" si="1266"/>
        <v>0</v>
      </c>
      <c r="BC149" s="1062">
        <f t="shared" si="1266"/>
        <v>0</v>
      </c>
      <c r="BD149" s="1062">
        <f t="shared" si="1266"/>
        <v>0</v>
      </c>
      <c r="BE149" s="1062">
        <f t="shared" si="1266"/>
        <v>4</v>
      </c>
      <c r="BF149" s="1062">
        <f t="shared" si="1266"/>
        <v>4</v>
      </c>
      <c r="BG149" s="1062">
        <f>SUM(BG150)</f>
        <v>0</v>
      </c>
      <c r="BH149" s="1062">
        <f t="shared" ref="BH149:BO149" si="1267">SUM(BH150)</f>
        <v>2</v>
      </c>
      <c r="BI149" s="1062">
        <f t="shared" si="1267"/>
        <v>2</v>
      </c>
      <c r="BJ149" s="1062">
        <f t="shared" si="1267"/>
        <v>0</v>
      </c>
      <c r="BK149" s="1062">
        <f t="shared" si="1267"/>
        <v>2</v>
      </c>
      <c r="BL149" s="1062">
        <f t="shared" si="1267"/>
        <v>2</v>
      </c>
      <c r="BM149" s="1062">
        <f t="shared" si="1267"/>
        <v>0</v>
      </c>
      <c r="BN149" s="1062">
        <f t="shared" si="1267"/>
        <v>0</v>
      </c>
      <c r="BO149" s="1062">
        <f t="shared" si="1267"/>
        <v>0</v>
      </c>
      <c r="BP149" s="1061">
        <f>SUM(BP150)</f>
        <v>0</v>
      </c>
      <c r="BQ149" s="1061">
        <f t="shared" ref="BQ149:CA149" si="1268">SUM(BQ150)</f>
        <v>0</v>
      </c>
      <c r="BR149" s="1061">
        <f t="shared" si="1268"/>
        <v>0</v>
      </c>
      <c r="BS149" s="1061">
        <f t="shared" si="1268"/>
        <v>0</v>
      </c>
      <c r="BT149" s="1061">
        <f t="shared" si="1268"/>
        <v>0</v>
      </c>
      <c r="BU149" s="1061">
        <f t="shared" si="1268"/>
        <v>0</v>
      </c>
      <c r="BV149" s="1061">
        <f t="shared" si="1268"/>
        <v>0</v>
      </c>
      <c r="BW149" s="1061">
        <f t="shared" si="1268"/>
        <v>0</v>
      </c>
      <c r="BX149" s="1061">
        <f t="shared" si="1268"/>
        <v>0</v>
      </c>
      <c r="BY149" s="1062">
        <f t="shared" si="1268"/>
        <v>0</v>
      </c>
      <c r="BZ149" s="1062">
        <f t="shared" si="1268"/>
        <v>4</v>
      </c>
      <c r="CA149" s="1062">
        <f t="shared" si="1268"/>
        <v>4</v>
      </c>
      <c r="CB149" s="863" t="e">
        <f t="shared" si="1261"/>
        <v>#DIV/0!</v>
      </c>
      <c r="CC149" s="863">
        <f t="shared" si="1261"/>
        <v>1</v>
      </c>
      <c r="CD149" s="863">
        <f t="shared" si="1261"/>
        <v>1</v>
      </c>
      <c r="CE149" s="863" t="e">
        <f t="shared" si="1171"/>
        <v>#DIV/0!</v>
      </c>
      <c r="CF149" s="863" t="e">
        <f t="shared" si="1171"/>
        <v>#DIV/0!</v>
      </c>
      <c r="CG149" s="863" t="e">
        <f t="shared" si="1171"/>
        <v>#DIV/0!</v>
      </c>
      <c r="CH149" s="863" t="e">
        <f t="shared" ref="CH149:CJ150" si="1269">BM149/BY149</f>
        <v>#DIV/0!</v>
      </c>
      <c r="CI149" s="863">
        <f t="shared" si="1269"/>
        <v>0</v>
      </c>
      <c r="CJ149" s="863">
        <f t="shared" si="1269"/>
        <v>0</v>
      </c>
      <c r="CK149" s="863" t="e">
        <f t="shared" ref="CK149:CM150" si="1270">BM149/BJ149</f>
        <v>#DIV/0!</v>
      </c>
      <c r="CL149" s="863">
        <f t="shared" si="1270"/>
        <v>0</v>
      </c>
      <c r="CM149" s="949">
        <f t="shared" si="1270"/>
        <v>0</v>
      </c>
      <c r="CN149" s="955"/>
      <c r="CO149" s="946"/>
      <c r="CP149" s="946"/>
      <c r="CQ149" s="946"/>
      <c r="CR149" s="946"/>
      <c r="CS149" s="946"/>
    </row>
    <row r="150" spans="1:211" s="393" customFormat="1" ht="9.9499999999999993" customHeight="1" x14ac:dyDescent="0.2">
      <c r="A150" s="921" t="s">
        <v>135</v>
      </c>
      <c r="B150" s="1097">
        <v>0</v>
      </c>
      <c r="C150" s="1097">
        <v>4</v>
      </c>
      <c r="D150" s="1098">
        <f t="shared" ref="D150:D152" si="1271">SUM(B150:C150)</f>
        <v>4</v>
      </c>
      <c r="E150" s="1026">
        <v>0</v>
      </c>
      <c r="F150" s="1026">
        <v>0</v>
      </c>
      <c r="G150" s="1098">
        <f t="shared" ref="G150:G151" si="1272">SUM(E150:F150)</f>
        <v>0</v>
      </c>
      <c r="H150" s="1026">
        <v>0</v>
      </c>
      <c r="I150" s="1026">
        <v>0</v>
      </c>
      <c r="J150" s="1098">
        <f t="shared" ref="J150:J152" si="1273">SUM(H150:I150)</f>
        <v>0</v>
      </c>
      <c r="K150" s="1097">
        <v>0</v>
      </c>
      <c r="L150" s="1097">
        <v>2</v>
      </c>
      <c r="M150" s="1098">
        <f t="shared" ref="M150:M152" si="1274">SUM(K150:L150)</f>
        <v>2</v>
      </c>
      <c r="N150" s="1026">
        <v>0</v>
      </c>
      <c r="O150" s="1026">
        <v>0</v>
      </c>
      <c r="P150" s="1098">
        <f t="shared" ref="P150:P152" si="1275">SUM(N150:O150)</f>
        <v>0</v>
      </c>
      <c r="Q150" s="1026">
        <v>0</v>
      </c>
      <c r="R150" s="1026">
        <v>0</v>
      </c>
      <c r="S150" s="1098">
        <f t="shared" ref="S150:S152" si="1276">SUM(Q150:R150)</f>
        <v>0</v>
      </c>
      <c r="T150" s="1064">
        <v>0</v>
      </c>
      <c r="U150" s="1064">
        <v>0</v>
      </c>
      <c r="V150" s="1099">
        <f t="shared" ref="V150" si="1277">SUM(T150:U150)</f>
        <v>0</v>
      </c>
      <c r="W150" s="1064">
        <v>0</v>
      </c>
      <c r="X150" s="1064">
        <v>0</v>
      </c>
      <c r="Y150" s="1099">
        <f t="shared" ref="Y150" si="1278">SUM(W150:X150)</f>
        <v>0</v>
      </c>
      <c r="Z150" s="1064">
        <v>0</v>
      </c>
      <c r="AA150" s="1064">
        <v>0</v>
      </c>
      <c r="AB150" s="1099">
        <f t="shared" ref="AB150" si="1279">SUM(Z150:AA150)</f>
        <v>0</v>
      </c>
      <c r="AC150" s="1024">
        <f t="shared" ref="AC150:AD150" si="1280">SUM(H150,Q150,Z150)</f>
        <v>0</v>
      </c>
      <c r="AD150" s="1024">
        <f t="shared" si="1280"/>
        <v>0</v>
      </c>
      <c r="AE150" s="1100">
        <f t="shared" ref="AE150" si="1281">SUM(AC150:AD150)</f>
        <v>0</v>
      </c>
      <c r="AF150" s="864" t="e">
        <f>H150/AC150</f>
        <v>#DIV/0!</v>
      </c>
      <c r="AG150" s="864" t="e">
        <f>I150/AD150</f>
        <v>#DIV/0!</v>
      </c>
      <c r="AH150" s="864" t="e">
        <f>J150/AE150</f>
        <v>#DIV/0!</v>
      </c>
      <c r="AI150" s="864" t="e">
        <f t="shared" si="1262"/>
        <v>#DIV/0!</v>
      </c>
      <c r="AJ150" s="864" t="e">
        <f t="shared" si="1262"/>
        <v>#DIV/0!</v>
      </c>
      <c r="AK150" s="864" t="e">
        <f t="shared" si="1262"/>
        <v>#DIV/0!</v>
      </c>
      <c r="AL150" s="864" t="e">
        <f t="shared" si="1248"/>
        <v>#DIV/0!</v>
      </c>
      <c r="AM150" s="864" t="e">
        <f t="shared" si="1248"/>
        <v>#DIV/0!</v>
      </c>
      <c r="AN150" s="864" t="e">
        <f t="shared" si="1248"/>
        <v>#DIV/0!</v>
      </c>
      <c r="AO150" s="864" t="e">
        <f t="shared" si="1249"/>
        <v>#DIV/0!</v>
      </c>
      <c r="AP150" s="864" t="e">
        <f t="shared" si="1249"/>
        <v>#DIV/0!</v>
      </c>
      <c r="AQ150" s="950" t="e">
        <f t="shared" si="1249"/>
        <v>#DIV/0!</v>
      </c>
      <c r="AR150" s="954"/>
      <c r="AS150" s="945"/>
      <c r="AT150" s="945"/>
      <c r="AU150" s="945"/>
      <c r="AV150" s="945"/>
      <c r="AW150" s="945"/>
      <c r="AX150" s="1101">
        <v>0</v>
      </c>
      <c r="AY150" s="1101">
        <v>5</v>
      </c>
      <c r="AZ150" s="1102">
        <f t="shared" ref="AZ150" si="1282">SUM(AX150:AY150)</f>
        <v>5</v>
      </c>
      <c r="BA150" s="137">
        <v>0</v>
      </c>
      <c r="BB150" s="137">
        <v>0</v>
      </c>
      <c r="BC150" s="1102">
        <f t="shared" ref="BC150" si="1283">SUM(BA150:BB150)</f>
        <v>0</v>
      </c>
      <c r="BD150" s="137">
        <v>0</v>
      </c>
      <c r="BE150" s="1277">
        <v>4</v>
      </c>
      <c r="BF150" s="1102">
        <f t="shared" ref="BF150" si="1284">SUM(BD150:BE150)</f>
        <v>4</v>
      </c>
      <c r="BG150" s="1101">
        <v>0</v>
      </c>
      <c r="BH150" s="1278">
        <v>2</v>
      </c>
      <c r="BI150" s="1102">
        <f t="shared" ref="BI150" si="1285">SUM(BG150:BH150)</f>
        <v>2</v>
      </c>
      <c r="BJ150" s="137">
        <v>0</v>
      </c>
      <c r="BK150" s="1277">
        <v>2</v>
      </c>
      <c r="BL150" s="1102">
        <f t="shared" ref="BL150" si="1286">SUM(BJ150:BK150)</f>
        <v>2</v>
      </c>
      <c r="BM150" s="137">
        <v>0</v>
      </c>
      <c r="BN150" s="1277">
        <v>0</v>
      </c>
      <c r="BO150" s="1102">
        <f t="shared" ref="BO150" si="1287">SUM(BM150:BN150)</f>
        <v>0</v>
      </c>
      <c r="BP150" s="1064">
        <v>0</v>
      </c>
      <c r="BQ150" s="1064">
        <v>0</v>
      </c>
      <c r="BR150" s="1065">
        <f t="shared" ref="BR150" si="1288">SUM(BP150:BQ150)</f>
        <v>0</v>
      </c>
      <c r="BS150" s="1064">
        <v>0</v>
      </c>
      <c r="BT150" s="1064">
        <v>0</v>
      </c>
      <c r="BU150" s="1065">
        <f t="shared" ref="BU150" si="1289">SUM(BS150:BT150)</f>
        <v>0</v>
      </c>
      <c r="BV150" s="1064">
        <v>0</v>
      </c>
      <c r="BW150" s="1064">
        <v>0</v>
      </c>
      <c r="BX150" s="1065">
        <f t="shared" ref="BX150" si="1290">SUM(BV150:BW150)</f>
        <v>0</v>
      </c>
      <c r="BY150" s="1024">
        <f t="shared" ref="BY150" si="1291">SUM(BD150,BM150,BV150)</f>
        <v>0</v>
      </c>
      <c r="BZ150" s="1024">
        <v>4</v>
      </c>
      <c r="CA150" s="1100">
        <f t="shared" ref="CA150" si="1292">SUM(BY150:BZ150)</f>
        <v>4</v>
      </c>
      <c r="CB150" s="864" t="e">
        <f>BD150/BY150</f>
        <v>#DIV/0!</v>
      </c>
      <c r="CC150" s="864">
        <f>BE150/BZ150</f>
        <v>1</v>
      </c>
      <c r="CD150" s="864">
        <f>BF150/CA150</f>
        <v>1</v>
      </c>
      <c r="CE150" s="864" t="e">
        <f t="shared" si="1171"/>
        <v>#DIV/0!</v>
      </c>
      <c r="CF150" s="864" t="e">
        <f t="shared" si="1171"/>
        <v>#DIV/0!</v>
      </c>
      <c r="CG150" s="864" t="e">
        <f t="shared" si="1171"/>
        <v>#DIV/0!</v>
      </c>
      <c r="CH150" s="864" t="e">
        <f t="shared" si="1269"/>
        <v>#DIV/0!</v>
      </c>
      <c r="CI150" s="864">
        <f t="shared" si="1269"/>
        <v>0</v>
      </c>
      <c r="CJ150" s="864">
        <f t="shared" si="1269"/>
        <v>0</v>
      </c>
      <c r="CK150" s="864" t="e">
        <f t="shared" si="1270"/>
        <v>#DIV/0!</v>
      </c>
      <c r="CL150" s="864">
        <f t="shared" si="1270"/>
        <v>0</v>
      </c>
      <c r="CM150" s="950">
        <f t="shared" si="1270"/>
        <v>0</v>
      </c>
      <c r="CN150" s="954"/>
      <c r="CO150" s="945"/>
      <c r="CP150" s="945"/>
      <c r="CQ150" s="945"/>
      <c r="CR150" s="945"/>
      <c r="CS150" s="945"/>
    </row>
    <row r="151" spans="1:211" s="68" customFormat="1" ht="9.9499999999999993" hidden="1" customHeight="1" x14ac:dyDescent="0.2">
      <c r="A151" s="397" t="s">
        <v>57</v>
      </c>
      <c r="B151" s="1060">
        <f>SUM(B152)</f>
        <v>0</v>
      </c>
      <c r="C151" s="1060">
        <f>SUM(C152)</f>
        <v>2</v>
      </c>
      <c r="D151" s="1011">
        <f t="shared" si="1271"/>
        <v>2</v>
      </c>
      <c r="E151" s="1060">
        <f t="shared" ref="E151:F151" si="1293">SUM(E152)</f>
        <v>0</v>
      </c>
      <c r="F151" s="1060">
        <f t="shared" si="1293"/>
        <v>0</v>
      </c>
      <c r="G151" s="1060">
        <f t="shared" si="1272"/>
        <v>0</v>
      </c>
      <c r="H151" s="1060">
        <f t="shared" ref="H151:I151" si="1294">SUM(H152)</f>
        <v>0</v>
      </c>
      <c r="I151" s="1060">
        <f t="shared" si="1294"/>
        <v>0</v>
      </c>
      <c r="J151" s="1060">
        <f t="shared" si="1273"/>
        <v>0</v>
      </c>
      <c r="K151" s="1060">
        <f t="shared" ref="K151:L151" si="1295">SUM(K152)</f>
        <v>0</v>
      </c>
      <c r="L151" s="1060">
        <f t="shared" si="1295"/>
        <v>0</v>
      </c>
      <c r="M151" s="1060">
        <f t="shared" si="1274"/>
        <v>0</v>
      </c>
      <c r="N151" s="1060">
        <f t="shared" ref="N151:O151" si="1296">SUM(N152)</f>
        <v>0</v>
      </c>
      <c r="O151" s="1060">
        <f t="shared" si="1296"/>
        <v>0</v>
      </c>
      <c r="P151" s="1060">
        <f t="shared" si="1275"/>
        <v>0</v>
      </c>
      <c r="Q151" s="1060">
        <f t="shared" ref="Q151:R151" si="1297">SUM(Q152)</f>
        <v>0</v>
      </c>
      <c r="R151" s="1060">
        <f t="shared" si="1297"/>
        <v>0</v>
      </c>
      <c r="S151" s="1060">
        <f t="shared" si="1276"/>
        <v>0</v>
      </c>
      <c r="T151" s="1103"/>
      <c r="U151" s="1103"/>
      <c r="V151" s="1103"/>
      <c r="W151" s="1103"/>
      <c r="X151" s="1103"/>
      <c r="Y151" s="1103"/>
      <c r="Z151" s="1103"/>
      <c r="AA151" s="1103"/>
      <c r="AB151" s="1103"/>
      <c r="AC151" s="1103"/>
      <c r="AD151" s="1103"/>
      <c r="AE151" s="1103"/>
      <c r="AF151" s="939"/>
      <c r="AG151" s="939"/>
      <c r="AH151" s="939"/>
      <c r="AI151" s="939"/>
      <c r="AJ151" s="939"/>
      <c r="AK151" s="939"/>
      <c r="AL151" s="939"/>
      <c r="AM151" s="939"/>
      <c r="AN151" s="939"/>
      <c r="AO151" s="939"/>
      <c r="AP151" s="939"/>
      <c r="AQ151" s="939"/>
      <c r="AR151" s="946"/>
      <c r="AS151" s="946"/>
      <c r="AT151" s="946"/>
      <c r="AU151" s="946"/>
      <c r="AV151" s="946"/>
      <c r="AW151" s="946"/>
      <c r="AX151" s="938"/>
      <c r="AY151" s="938"/>
      <c r="AZ151" s="938"/>
      <c r="BA151" s="938"/>
      <c r="BB151" s="938"/>
      <c r="BC151" s="938"/>
      <c r="BD151" s="938"/>
      <c r="BE151" s="938"/>
      <c r="BF151" s="938"/>
      <c r="BG151" s="938"/>
      <c r="BH151" s="938"/>
      <c r="BI151" s="938"/>
      <c r="BJ151" s="938"/>
      <c r="BK151" s="938"/>
      <c r="BL151" s="938"/>
      <c r="BM151" s="938"/>
      <c r="BN151" s="938"/>
      <c r="BO151" s="938"/>
      <c r="BP151" s="938"/>
      <c r="BQ151" s="938"/>
      <c r="BR151" s="938"/>
      <c r="BS151" s="938"/>
      <c r="BT151" s="938"/>
      <c r="BU151" s="938"/>
      <c r="BV151" s="938"/>
      <c r="BW151" s="938"/>
      <c r="BX151" s="938"/>
      <c r="BY151" s="938"/>
      <c r="BZ151" s="938"/>
      <c r="CA151" s="938"/>
      <c r="CB151" s="939"/>
      <c r="CC151" s="939"/>
      <c r="CD151" s="939"/>
      <c r="CE151" s="939"/>
      <c r="CF151" s="939"/>
      <c r="CG151" s="939"/>
      <c r="CH151" s="939"/>
      <c r="CI151" s="939"/>
      <c r="CJ151" s="939"/>
      <c r="CK151" s="939"/>
      <c r="CL151" s="939"/>
      <c r="CM151" s="939"/>
      <c r="CN151" s="946"/>
      <c r="CO151" s="946"/>
      <c r="CP151" s="946"/>
      <c r="CQ151" s="946"/>
      <c r="CR151" s="946"/>
      <c r="CS151" s="946"/>
      <c r="CT151" s="937">
        <f t="shared" ref="CT151:FE151" si="1298">CT10+CT55</f>
        <v>1061</v>
      </c>
      <c r="CU151" s="851">
        <f t="shared" si="1298"/>
        <v>194</v>
      </c>
      <c r="CV151" s="851">
        <f t="shared" si="1298"/>
        <v>1255</v>
      </c>
      <c r="CW151" s="851">
        <f t="shared" si="1298"/>
        <v>738</v>
      </c>
      <c r="CX151" s="851">
        <f t="shared" si="1298"/>
        <v>210</v>
      </c>
      <c r="CY151" s="851">
        <f t="shared" si="1298"/>
        <v>948</v>
      </c>
      <c r="CZ151" s="851">
        <f t="shared" si="1298"/>
        <v>627.5</v>
      </c>
      <c r="DA151" s="851">
        <f t="shared" si="1298"/>
        <v>166</v>
      </c>
      <c r="DB151" s="851">
        <f t="shared" si="1298"/>
        <v>793.5</v>
      </c>
      <c r="DC151" s="851">
        <f t="shared" si="1298"/>
        <v>941</v>
      </c>
      <c r="DD151" s="851">
        <f t="shared" si="1298"/>
        <v>262</v>
      </c>
      <c r="DE151" s="851">
        <f t="shared" si="1298"/>
        <v>1203</v>
      </c>
      <c r="DF151" s="851">
        <f t="shared" si="1298"/>
        <v>601.78521277205482</v>
      </c>
      <c r="DG151" s="851">
        <f t="shared" si="1298"/>
        <v>151.21212121212122</v>
      </c>
      <c r="DH151" s="851">
        <f t="shared" si="1298"/>
        <v>569.69187578762535</v>
      </c>
      <c r="DI151" s="851">
        <f t="shared" si="1298"/>
        <v>772.01994042161971</v>
      </c>
      <c r="DJ151" s="851">
        <f t="shared" si="1298"/>
        <v>218.55192514189292</v>
      </c>
      <c r="DK151" s="851">
        <f t="shared" si="1298"/>
        <v>758.21846647274458</v>
      </c>
      <c r="DL151" s="851">
        <f t="shared" si="1298"/>
        <v>1320</v>
      </c>
      <c r="DM151" s="851">
        <f t="shared" si="1298"/>
        <v>178</v>
      </c>
      <c r="DN151" s="851">
        <f t="shared" si="1298"/>
        <v>1498</v>
      </c>
      <c r="DO151" s="851">
        <f t="shared" si="1298"/>
        <v>863</v>
      </c>
      <c r="DP151" s="851">
        <f t="shared" si="1298"/>
        <v>186</v>
      </c>
      <c r="DQ151" s="851">
        <f t="shared" si="1298"/>
        <v>1049</v>
      </c>
      <c r="DR151" s="851">
        <f t="shared" si="1298"/>
        <v>762</v>
      </c>
      <c r="DS151" s="851">
        <f t="shared" si="1298"/>
        <v>170</v>
      </c>
      <c r="DT151" s="851">
        <f t="shared" si="1298"/>
        <v>932</v>
      </c>
      <c r="DU151" s="851">
        <f t="shared" si="1298"/>
        <v>1018</v>
      </c>
      <c r="DV151" s="851">
        <f t="shared" si="1298"/>
        <v>270</v>
      </c>
      <c r="DW151" s="851">
        <f t="shared" si="1298"/>
        <v>1288</v>
      </c>
      <c r="DX151" s="851">
        <f t="shared" si="1298"/>
        <v>675.08989234396881</v>
      </c>
      <c r="DY151" s="851">
        <f t="shared" si="1298"/>
        <v>133.22160148975792</v>
      </c>
      <c r="DZ151" s="851">
        <f t="shared" si="1298"/>
        <v>635.82113448979408</v>
      </c>
      <c r="EA151" s="851">
        <f t="shared" si="1298"/>
        <v>799.12263150023205</v>
      </c>
      <c r="EB151" s="851">
        <f t="shared" si="1298"/>
        <v>216.66666666666666</v>
      </c>
      <c r="EC151" s="851">
        <f t="shared" si="1298"/>
        <v>793.80346359217401</v>
      </c>
      <c r="ED151" s="851">
        <f t="shared" si="1298"/>
        <v>1360</v>
      </c>
      <c r="EE151" s="851">
        <f t="shared" si="1298"/>
        <v>259</v>
      </c>
      <c r="EF151" s="851">
        <f t="shared" si="1298"/>
        <v>1619</v>
      </c>
      <c r="EG151" s="851">
        <f t="shared" si="1298"/>
        <v>942</v>
      </c>
      <c r="EH151" s="851">
        <f t="shared" si="1298"/>
        <v>231</v>
      </c>
      <c r="EI151" s="851">
        <f t="shared" si="1298"/>
        <v>1173</v>
      </c>
      <c r="EJ151" s="851">
        <f t="shared" si="1298"/>
        <v>760.5</v>
      </c>
      <c r="EK151" s="851">
        <f t="shared" si="1298"/>
        <v>221</v>
      </c>
      <c r="EL151" s="851">
        <f t="shared" si="1298"/>
        <v>981.5</v>
      </c>
      <c r="EM151" s="851">
        <f t="shared" si="1298"/>
        <v>1093</v>
      </c>
      <c r="EN151" s="851">
        <f t="shared" si="1298"/>
        <v>283</v>
      </c>
      <c r="EO151" s="851">
        <f t="shared" si="1298"/>
        <v>1376</v>
      </c>
      <c r="EP151" s="851">
        <f t="shared" si="1298"/>
        <v>649.49905926062502</v>
      </c>
      <c r="EQ151" s="851">
        <f t="shared" si="1298"/>
        <v>160.73338426279605</v>
      </c>
      <c r="ER151" s="851">
        <f t="shared" si="1298"/>
        <v>625.62438327908751</v>
      </c>
      <c r="ES151" s="851">
        <f t="shared" si="1298"/>
        <v>722.98113098839053</v>
      </c>
      <c r="ET151" s="851">
        <f t="shared" si="1298"/>
        <v>0</v>
      </c>
      <c r="EU151" s="851">
        <f t="shared" si="1298"/>
        <v>723.52745443677622</v>
      </c>
      <c r="EV151" s="851">
        <f t="shared" si="1298"/>
        <v>1567</v>
      </c>
      <c r="EW151" s="851">
        <f t="shared" si="1298"/>
        <v>412</v>
      </c>
      <c r="EX151" s="851">
        <f t="shared" si="1298"/>
        <v>1979</v>
      </c>
      <c r="EY151" s="851">
        <f t="shared" si="1298"/>
        <v>923</v>
      </c>
      <c r="EZ151" s="851">
        <f t="shared" si="1298"/>
        <v>263</v>
      </c>
      <c r="FA151" s="851">
        <f t="shared" si="1298"/>
        <v>1186</v>
      </c>
      <c r="FB151" s="851">
        <f t="shared" si="1298"/>
        <v>776</v>
      </c>
      <c r="FC151" s="851">
        <f t="shared" si="1298"/>
        <v>185</v>
      </c>
      <c r="FD151" s="851">
        <f t="shared" si="1298"/>
        <v>961</v>
      </c>
      <c r="FE151" s="851">
        <f t="shared" si="1298"/>
        <v>1289</v>
      </c>
      <c r="FF151" s="851">
        <f t="shared" ref="FF151:HC151" si="1299">FF10+FF55</f>
        <v>302</v>
      </c>
      <c r="FG151" s="851">
        <f t="shared" si="1299"/>
        <v>1591</v>
      </c>
      <c r="FH151" s="851">
        <f t="shared" si="1299"/>
        <v>565.67707362329338</v>
      </c>
      <c r="FI151" s="851">
        <f t="shared" si="1299"/>
        <v>145.48269068392906</v>
      </c>
      <c r="FJ151" s="851">
        <f t="shared" si="1299"/>
        <v>543.59171566326199</v>
      </c>
      <c r="FK151" s="851">
        <f t="shared" si="1299"/>
        <v>1283</v>
      </c>
      <c r="FL151" s="851">
        <f t="shared" si="1299"/>
        <v>399</v>
      </c>
      <c r="FM151" s="851">
        <f t="shared" si="1299"/>
        <v>1682</v>
      </c>
      <c r="FN151" s="851">
        <f t="shared" si="1299"/>
        <v>929</v>
      </c>
      <c r="FO151" s="851">
        <f t="shared" si="1299"/>
        <v>278</v>
      </c>
      <c r="FP151" s="851">
        <f t="shared" si="1299"/>
        <v>1163</v>
      </c>
      <c r="FQ151" s="851">
        <f t="shared" si="1299"/>
        <v>817</v>
      </c>
      <c r="FR151" s="851">
        <f t="shared" si="1299"/>
        <v>214</v>
      </c>
      <c r="FS151" s="851">
        <f t="shared" si="1299"/>
        <v>989</v>
      </c>
      <c r="FT151" s="851">
        <f t="shared" si="1299"/>
        <v>1259</v>
      </c>
      <c r="FU151" s="851">
        <f t="shared" si="1299"/>
        <v>316</v>
      </c>
      <c r="FV151" s="851">
        <f t="shared" si="1299"/>
        <v>1528</v>
      </c>
      <c r="FW151" s="851">
        <f t="shared" si="1299"/>
        <v>619.49799244892802</v>
      </c>
      <c r="FX151" s="851">
        <f t="shared" si="1299"/>
        <v>204.20242914979758</v>
      </c>
      <c r="FY151" s="851">
        <f t="shared" si="1299"/>
        <v>596.47361306217067</v>
      </c>
      <c r="FZ151" s="851">
        <f t="shared" si="1299"/>
        <v>1377</v>
      </c>
      <c r="GA151" s="851">
        <f t="shared" si="1299"/>
        <v>519</v>
      </c>
      <c r="GB151" s="851">
        <f t="shared" si="1299"/>
        <v>1896</v>
      </c>
      <c r="GC151" s="851">
        <f t="shared" si="1299"/>
        <v>918</v>
      </c>
      <c r="GD151" s="851">
        <f t="shared" si="1299"/>
        <v>311</v>
      </c>
      <c r="GE151" s="851">
        <f t="shared" si="1299"/>
        <v>1229</v>
      </c>
      <c r="GF151" s="851">
        <f t="shared" si="1299"/>
        <v>769</v>
      </c>
      <c r="GG151" s="851">
        <f t="shared" si="1299"/>
        <v>227</v>
      </c>
      <c r="GH151" s="851">
        <f t="shared" si="1299"/>
        <v>996</v>
      </c>
      <c r="GI151" s="851">
        <f t="shared" si="1299"/>
        <v>1172</v>
      </c>
      <c r="GJ151" s="851">
        <f t="shared" si="1299"/>
        <v>334</v>
      </c>
      <c r="GK151" s="851">
        <f t="shared" si="1299"/>
        <v>1506</v>
      </c>
      <c r="GL151" s="851">
        <f t="shared" si="1299"/>
        <v>605.54450384378458</v>
      </c>
      <c r="GM151" s="851">
        <f t="shared" si="1299"/>
        <v>253.79926792230458</v>
      </c>
      <c r="GN151" s="851">
        <f t="shared" si="1299"/>
        <v>586.40032064523075</v>
      </c>
      <c r="GO151" s="851">
        <f t="shared" si="1299"/>
        <v>1199</v>
      </c>
      <c r="GP151" s="851">
        <f t="shared" si="1299"/>
        <v>633</v>
      </c>
      <c r="GQ151" s="851">
        <f t="shared" si="1299"/>
        <v>1832</v>
      </c>
      <c r="GR151" s="851">
        <f t="shared" si="1299"/>
        <v>822</v>
      </c>
      <c r="GS151" s="851">
        <f t="shared" si="1299"/>
        <v>312</v>
      </c>
      <c r="GT151" s="851">
        <f t="shared" si="1299"/>
        <v>1192.2222222222222</v>
      </c>
      <c r="GU151" s="851">
        <f t="shared" si="1299"/>
        <v>707</v>
      </c>
      <c r="GV151" s="851">
        <f t="shared" si="1299"/>
        <v>238</v>
      </c>
      <c r="GW151" s="851">
        <f t="shared" si="1299"/>
        <v>945</v>
      </c>
      <c r="GX151" s="851">
        <f t="shared" si="1299"/>
        <v>1079</v>
      </c>
      <c r="GY151" s="851">
        <f t="shared" si="1299"/>
        <v>431</v>
      </c>
      <c r="GZ151" s="851">
        <f t="shared" si="1299"/>
        <v>1510</v>
      </c>
      <c r="HA151" s="851">
        <f t="shared" si="1299"/>
        <v>602.91948428415901</v>
      </c>
      <c r="HB151" s="851">
        <f t="shared" si="1299"/>
        <v>193.9728753390097</v>
      </c>
      <c r="HC151" s="851">
        <f t="shared" si="1299"/>
        <v>559.33678255079485</v>
      </c>
    </row>
    <row r="152" spans="1:211" ht="9.9499999999999993" hidden="1" customHeight="1" x14ac:dyDescent="0.2">
      <c r="A152" s="1075" t="s">
        <v>98</v>
      </c>
      <c r="B152" s="1104">
        <v>0</v>
      </c>
      <c r="C152" s="1104">
        <v>2</v>
      </c>
      <c r="D152" s="84">
        <f t="shared" si="1271"/>
        <v>2</v>
      </c>
      <c r="E152" s="1104">
        <v>0</v>
      </c>
      <c r="F152" s="1104">
        <v>0</v>
      </c>
      <c r="G152" s="1104">
        <f>SUM(E152:F152)</f>
        <v>0</v>
      </c>
      <c r="H152" s="1104">
        <v>0</v>
      </c>
      <c r="I152" s="1104">
        <v>0</v>
      </c>
      <c r="J152" s="1104">
        <f t="shared" si="1273"/>
        <v>0</v>
      </c>
      <c r="K152" s="1104">
        <v>0</v>
      </c>
      <c r="L152" s="1104">
        <v>0</v>
      </c>
      <c r="M152" s="1104">
        <f t="shared" si="1274"/>
        <v>0</v>
      </c>
      <c r="N152" s="1104">
        <v>0</v>
      </c>
      <c r="O152" s="1104">
        <v>0</v>
      </c>
      <c r="P152" s="1104">
        <f t="shared" si="1275"/>
        <v>0</v>
      </c>
      <c r="Q152" s="1104">
        <v>0</v>
      </c>
      <c r="R152" s="1104">
        <v>0</v>
      </c>
      <c r="S152" s="1104">
        <f t="shared" si="1276"/>
        <v>0</v>
      </c>
      <c r="T152" s="71"/>
      <c r="U152" s="71"/>
      <c r="V152" s="71"/>
      <c r="X152" s="71"/>
      <c r="Y152" s="71"/>
      <c r="Z152" s="71"/>
      <c r="AA152" s="71"/>
      <c r="AB152" s="71"/>
    </row>
    <row r="153" spans="1:211" x14ac:dyDescent="0.2">
      <c r="A153" s="985"/>
      <c r="B153" s="985"/>
      <c r="C153" s="985"/>
      <c r="D153" s="985"/>
      <c r="E153" s="985"/>
      <c r="F153" s="985"/>
      <c r="G153" s="985"/>
      <c r="H153" s="985"/>
      <c r="I153" s="985"/>
      <c r="J153" s="985"/>
      <c r="K153" s="985"/>
      <c r="L153" s="985"/>
      <c r="M153" s="985"/>
      <c r="N153" s="985"/>
      <c r="O153" s="985"/>
      <c r="P153" s="985"/>
      <c r="Q153" s="985"/>
      <c r="R153" s="985"/>
      <c r="S153" s="985"/>
      <c r="T153" s="985"/>
      <c r="U153" s="985"/>
      <c r="V153" s="985"/>
      <c r="W153" s="985"/>
      <c r="X153" s="985"/>
      <c r="Y153" s="985"/>
      <c r="Z153" s="985"/>
      <c r="AA153" s="985"/>
      <c r="AB153" s="985"/>
      <c r="AC153" s="985"/>
      <c r="AD153" s="985"/>
      <c r="AE153" s="985"/>
      <c r="AF153" s="985"/>
      <c r="AG153" s="985"/>
      <c r="AH153" s="985"/>
      <c r="AI153" s="985"/>
      <c r="AJ153" s="985"/>
      <c r="AK153" s="985"/>
      <c r="AL153" s="985"/>
      <c r="AM153" s="985"/>
      <c r="AN153" s="985"/>
      <c r="AO153" s="985"/>
      <c r="AP153" s="985"/>
      <c r="AQ153" s="985"/>
      <c r="AR153" s="985"/>
      <c r="AS153" s="985"/>
      <c r="AT153" s="985"/>
      <c r="AU153" s="985"/>
      <c r="AV153" s="985"/>
      <c r="AW153" s="985"/>
      <c r="AX153" s="985"/>
      <c r="AY153" s="985"/>
      <c r="AZ153" s="985"/>
      <c r="BA153" s="985"/>
      <c r="BB153" s="985"/>
      <c r="BC153" s="985"/>
      <c r="BD153" s="985"/>
      <c r="BE153" s="985"/>
      <c r="BF153" s="985"/>
      <c r="BG153" s="985"/>
      <c r="BH153" s="985"/>
      <c r="BI153" s="985"/>
      <c r="BJ153" s="985"/>
      <c r="BK153" s="985"/>
      <c r="BL153" s="985"/>
      <c r="BM153" s="985"/>
      <c r="BN153" s="985"/>
      <c r="BO153" s="985"/>
      <c r="BP153" s="985"/>
      <c r="BQ153" s="985"/>
      <c r="BR153" s="985"/>
      <c r="BS153" s="985"/>
      <c r="BT153" s="985"/>
      <c r="BU153" s="985"/>
      <c r="BV153" s="985"/>
      <c r="BW153" s="985"/>
      <c r="BX153" s="985"/>
      <c r="BY153" s="985"/>
      <c r="BZ153" s="985"/>
      <c r="CA153" s="985"/>
      <c r="CB153" s="985"/>
      <c r="CC153" s="985"/>
      <c r="CD153" s="985"/>
      <c r="CE153" s="985"/>
      <c r="CF153" s="985"/>
      <c r="CG153" s="985"/>
      <c r="CH153" s="985"/>
      <c r="CI153" s="985"/>
      <c r="CJ153" s="985"/>
      <c r="CK153" s="985"/>
      <c r="CL153" s="985"/>
      <c r="CM153" s="985"/>
      <c r="CN153" s="985"/>
      <c r="CO153" s="985"/>
      <c r="CP153" s="985"/>
      <c r="CQ153" s="985"/>
      <c r="CR153" s="985"/>
      <c r="CS153" s="985"/>
      <c r="CT153" s="985"/>
      <c r="CU153" s="985"/>
      <c r="CV153" s="985"/>
      <c r="CW153" s="985"/>
      <c r="CX153" s="985"/>
      <c r="CY153" s="985"/>
      <c r="CZ153" s="985"/>
      <c r="DA153" s="985"/>
      <c r="DB153" s="985"/>
      <c r="DC153" s="985"/>
      <c r="DD153" s="985"/>
      <c r="DE153" s="985"/>
      <c r="DF153" s="985"/>
      <c r="DG153" s="985"/>
      <c r="DH153" s="985"/>
      <c r="DI153" s="985"/>
      <c r="DJ153" s="985"/>
      <c r="DK153" s="985"/>
      <c r="DL153" s="985"/>
      <c r="DM153" s="985"/>
      <c r="DN153" s="985"/>
      <c r="DO153" s="985"/>
      <c r="DP153" s="985"/>
      <c r="DQ153" s="985"/>
      <c r="DR153" s="985"/>
      <c r="DS153" s="985"/>
      <c r="DT153" s="985"/>
      <c r="DU153" s="985"/>
      <c r="DV153" s="985"/>
      <c r="DW153" s="985"/>
      <c r="DX153" s="985"/>
      <c r="DY153" s="985"/>
      <c r="DZ153" s="985"/>
      <c r="EA153" s="985"/>
      <c r="EB153" s="985"/>
      <c r="EC153" s="985"/>
      <c r="ED153" s="986"/>
      <c r="EE153" s="986"/>
      <c r="EF153" s="986"/>
      <c r="EG153" s="986"/>
      <c r="EH153" s="986"/>
      <c r="EI153" s="986"/>
      <c r="EJ153" s="986"/>
      <c r="EK153" s="986"/>
      <c r="EL153" s="986"/>
      <c r="EM153" s="986"/>
    </row>
    <row r="154" spans="1:211" ht="15" customHeight="1" x14ac:dyDescent="0.2">
      <c r="A154" s="1105" t="s">
        <v>367</v>
      </c>
    </row>
    <row r="155" spans="1:211" ht="17.25" customHeight="1" x14ac:dyDescent="0.2">
      <c r="A155" s="1105" t="s">
        <v>368</v>
      </c>
      <c r="CV155" s="71"/>
      <c r="CW155" s="70"/>
      <c r="DB155" s="71"/>
      <c r="DE155" s="72"/>
      <c r="DH155" s="70"/>
      <c r="DW155" s="72"/>
      <c r="EC155" s="62"/>
      <c r="GO155" s="63"/>
    </row>
    <row r="156" spans="1:211" x14ac:dyDescent="0.2">
      <c r="CV156" s="71"/>
      <c r="CW156" s="70"/>
      <c r="DB156" s="71"/>
      <c r="DE156" s="72"/>
      <c r="DH156" s="70"/>
      <c r="DW156" s="72"/>
      <c r="EC156" s="62"/>
      <c r="GO156" s="63"/>
    </row>
    <row r="157" spans="1:211" x14ac:dyDescent="0.2">
      <c r="A157" s="1106" t="s">
        <v>369</v>
      </c>
      <c r="CV157" s="71"/>
      <c r="CW157" s="70"/>
      <c r="DB157" s="71"/>
      <c r="DE157" s="72"/>
      <c r="DH157" s="70"/>
      <c r="DW157" s="72"/>
      <c r="EC157" s="62"/>
      <c r="GO157" s="63"/>
    </row>
    <row r="158" spans="1:211" x14ac:dyDescent="0.2">
      <c r="A158" s="1106" t="s">
        <v>370</v>
      </c>
      <c r="CV158" s="71"/>
      <c r="CW158" s="70"/>
      <c r="DB158" s="71"/>
      <c r="DE158" s="72"/>
      <c r="DH158" s="70"/>
      <c r="DW158" s="72"/>
      <c r="EC158" s="62"/>
      <c r="GO158" s="63"/>
    </row>
    <row r="159" spans="1:211" x14ac:dyDescent="0.2">
      <c r="A159" s="1106" t="s">
        <v>371</v>
      </c>
      <c r="CV159" s="71"/>
      <c r="CW159" s="70"/>
      <c r="DB159" s="71"/>
      <c r="DE159" s="72"/>
      <c r="DH159" s="70"/>
      <c r="DW159" s="72"/>
      <c r="EC159" s="62"/>
      <c r="GO159" s="63"/>
    </row>
    <row r="160" spans="1:211" x14ac:dyDescent="0.2">
      <c r="A160" s="1106" t="s">
        <v>372</v>
      </c>
      <c r="CV160" s="71"/>
      <c r="CW160" s="70"/>
      <c r="DB160" s="71"/>
      <c r="DE160" s="72"/>
      <c r="DH160" s="70"/>
      <c r="DW160" s="72"/>
      <c r="EC160" s="62"/>
      <c r="GO160" s="63"/>
    </row>
    <row r="161" spans="100:197" x14ac:dyDescent="0.2">
      <c r="CV161" s="71"/>
      <c r="CW161" s="70"/>
      <c r="DB161" s="71"/>
      <c r="DE161" s="72"/>
      <c r="DH161" s="70"/>
      <c r="DW161" s="72"/>
      <c r="EC161" s="62"/>
      <c r="GO161" s="63"/>
    </row>
    <row r="162" spans="100:197" x14ac:dyDescent="0.2">
      <c r="CV162" s="71"/>
      <c r="CW162" s="70"/>
      <c r="DB162" s="71"/>
      <c r="DE162" s="72"/>
      <c r="DH162" s="70"/>
      <c r="DW162" s="72"/>
      <c r="EC162" s="62"/>
      <c r="GO162" s="63"/>
    </row>
    <row r="163" spans="100:197" x14ac:dyDescent="0.2">
      <c r="CV163" s="71"/>
      <c r="CW163" s="70"/>
      <c r="DB163" s="71"/>
      <c r="DE163" s="72"/>
      <c r="DH163" s="70"/>
      <c r="DW163" s="72"/>
      <c r="EC163" s="62"/>
      <c r="GO163" s="63"/>
    </row>
    <row r="164" spans="100:197" x14ac:dyDescent="0.2">
      <c r="CV164" s="71"/>
      <c r="CW164" s="70"/>
      <c r="DB164" s="71"/>
      <c r="DE164" s="72"/>
      <c r="DH164" s="70"/>
      <c r="DW164" s="72"/>
      <c r="EC164" s="62"/>
      <c r="GO164" s="63"/>
    </row>
    <row r="165" spans="100:197" x14ac:dyDescent="0.2">
      <c r="CV165" s="71"/>
      <c r="CW165" s="70"/>
      <c r="DB165" s="71"/>
      <c r="DE165" s="72"/>
      <c r="DH165" s="70"/>
      <c r="DW165" s="72"/>
      <c r="EC165" s="62"/>
      <c r="GO165" s="63"/>
    </row>
    <row r="166" spans="100:197" x14ac:dyDescent="0.2">
      <c r="CV166" s="71"/>
      <c r="CW166" s="70"/>
      <c r="DB166" s="71"/>
      <c r="DE166" s="72"/>
      <c r="DH166" s="70"/>
      <c r="DW166" s="72"/>
      <c r="EC166" s="62"/>
      <c r="GO166" s="63"/>
    </row>
    <row r="167" spans="100:197" x14ac:dyDescent="0.2">
      <c r="CV167" s="71"/>
      <c r="CW167" s="70"/>
      <c r="DB167" s="71"/>
      <c r="DE167" s="72"/>
      <c r="DH167" s="70"/>
      <c r="DW167" s="72"/>
      <c r="EC167" s="62"/>
      <c r="GO167" s="63"/>
    </row>
    <row r="168" spans="100:197" x14ac:dyDescent="0.2">
      <c r="CV168" s="71"/>
      <c r="CW168" s="70"/>
      <c r="DB168" s="71"/>
      <c r="DE168" s="72"/>
      <c r="DH168" s="70"/>
      <c r="DW168" s="72"/>
      <c r="EC168" s="62"/>
      <c r="GO168" s="63"/>
    </row>
    <row r="169" spans="100:197" x14ac:dyDescent="0.2">
      <c r="CV169" s="71"/>
      <c r="CW169" s="70"/>
      <c r="DB169" s="71"/>
      <c r="DE169" s="72"/>
      <c r="DH169" s="70"/>
      <c r="DW169" s="72"/>
      <c r="EC169" s="62"/>
      <c r="GO169" s="63"/>
    </row>
    <row r="170" spans="100:197" x14ac:dyDescent="0.2">
      <c r="CV170" s="71"/>
      <c r="CW170" s="70"/>
      <c r="DB170" s="71"/>
      <c r="DE170" s="72"/>
      <c r="DH170" s="70"/>
      <c r="DW170" s="72"/>
      <c r="EC170" s="62"/>
      <c r="GO170" s="63"/>
    </row>
  </sheetData>
  <protectedRanges>
    <protectedRange password="A559" sqref="ED24:EE24 FK13:FL32 ED22:EU22" name="Obseg1"/>
    <protectedRange password="A559" sqref="ED13:EE21" name="Obseg1_1"/>
    <protectedRange password="A559" sqref="ED23:EE23" name="Obseg1_2"/>
    <protectedRange password="A559" sqref="ED30:EE30 ED26:EE26" name="Obseg1_3"/>
    <protectedRange password="A559" sqref="ED25:EE25 ED27:EE27" name="Obseg1_4"/>
    <protectedRange password="A559" sqref="ED28:EE29" name="Obseg1_5"/>
    <protectedRange password="A559" sqref="ED31:EE32" name="Obseg1_8"/>
  </protectedRanges>
  <mergeCells count="86">
    <mergeCell ref="GR6:GT6"/>
    <mergeCell ref="GU6:GW6"/>
    <mergeCell ref="GX6:GZ6"/>
    <mergeCell ref="HA6:HC6"/>
    <mergeCell ref="FZ6:GB6"/>
    <mergeCell ref="GC6:GE6"/>
    <mergeCell ref="GF6:GH6"/>
    <mergeCell ref="GI6:GK6"/>
    <mergeCell ref="GL6:GN6"/>
    <mergeCell ref="GO6:GQ6"/>
    <mergeCell ref="FW6:FY6"/>
    <mergeCell ref="EP6:ER6"/>
    <mergeCell ref="ES6:EU6"/>
    <mergeCell ref="EV6:EX6"/>
    <mergeCell ref="EY6:FA6"/>
    <mergeCell ref="FB6:FD6"/>
    <mergeCell ref="FE6:FG6"/>
    <mergeCell ref="FH6:FJ6"/>
    <mergeCell ref="FK6:FM6"/>
    <mergeCell ref="FN6:FP6"/>
    <mergeCell ref="FQ6:FS6"/>
    <mergeCell ref="FT6:FV6"/>
    <mergeCell ref="BV6:BX6"/>
    <mergeCell ref="CT6:CV6"/>
    <mergeCell ref="CW6:CY6"/>
    <mergeCell ref="CZ6:DB6"/>
    <mergeCell ref="EM6:EO6"/>
    <mergeCell ref="DF6:DH6"/>
    <mergeCell ref="DI6:DK6"/>
    <mergeCell ref="DL6:DN6"/>
    <mergeCell ref="DO6:DQ6"/>
    <mergeCell ref="DR6:DT6"/>
    <mergeCell ref="DU6:DW6"/>
    <mergeCell ref="DX6:DZ6"/>
    <mergeCell ref="EA6:EC6"/>
    <mergeCell ref="ED6:EF6"/>
    <mergeCell ref="EG6:EI6"/>
    <mergeCell ref="EJ6:EL6"/>
    <mergeCell ref="K6:M6"/>
    <mergeCell ref="N6:P6"/>
    <mergeCell ref="DC6:DE6"/>
    <mergeCell ref="T6:V6"/>
    <mergeCell ref="W6:Y6"/>
    <mergeCell ref="Z6:AB6"/>
    <mergeCell ref="AX6:AZ6"/>
    <mergeCell ref="BA6:BC6"/>
    <mergeCell ref="BD6:BF6"/>
    <mergeCell ref="CH5:CJ6"/>
    <mergeCell ref="CK5:CM6"/>
    <mergeCell ref="CN5:CP6"/>
    <mergeCell ref="CQ5:CS6"/>
    <mergeCell ref="CB5:CD6"/>
    <mergeCell ref="CE5:CG6"/>
    <mergeCell ref="BS6:BU6"/>
    <mergeCell ref="EV4:FJ4"/>
    <mergeCell ref="FK4:FY4"/>
    <mergeCell ref="FZ4:GN4"/>
    <mergeCell ref="GO4:HC4"/>
    <mergeCell ref="B5:J5"/>
    <mergeCell ref="K5:S5"/>
    <mergeCell ref="T5:AB5"/>
    <mergeCell ref="AC5:AE6"/>
    <mergeCell ref="AF5:AH6"/>
    <mergeCell ref="AI5:AK6"/>
    <mergeCell ref="ED4:EU4"/>
    <mergeCell ref="Q6:S6"/>
    <mergeCell ref="AX5:BF5"/>
    <mergeCell ref="BG5:BO5"/>
    <mergeCell ref="BP5:BX5"/>
    <mergeCell ref="BY5:CA6"/>
    <mergeCell ref="A4:A7"/>
    <mergeCell ref="B4:AW4"/>
    <mergeCell ref="AX4:CS4"/>
    <mergeCell ref="CT4:DK4"/>
    <mergeCell ref="DL4:EC4"/>
    <mergeCell ref="AL5:AN6"/>
    <mergeCell ref="AO5:AQ6"/>
    <mergeCell ref="AR5:AT6"/>
    <mergeCell ref="AU5:AW6"/>
    <mergeCell ref="BG6:BI6"/>
    <mergeCell ref="BJ6:BL6"/>
    <mergeCell ref="BM6:BO6"/>
    <mergeCell ref="BP6:BR6"/>
    <mergeCell ref="B6:D6"/>
    <mergeCell ref="E6:G6"/>
    <mergeCell ref="H6:J6"/>
  </mergeCells>
  <pageMargins left="0.51181102362204722" right="0" top="0.74803149606299213" bottom="0.55118110236220474" header="0.31496062992125984" footer="0.51181102362204722"/>
  <pageSetup paperSize="8" scale="75" orientation="landscape" r:id="rId1"/>
  <headerFooter>
    <oddHeader>&amp;LKazalniki za podorčje izobraževalne dejavnosti, 2014/2015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0"/>
  <sheetViews>
    <sheetView zoomScaleNormal="100" workbookViewId="0">
      <selection activeCell="A87" sqref="A87"/>
    </sheetView>
  </sheetViews>
  <sheetFormatPr defaultColWidth="9.140625" defaultRowHeight="12.75" x14ac:dyDescent="0.2"/>
  <cols>
    <col min="1" max="1" width="50.7109375" style="10" customWidth="1"/>
    <col min="2" max="10" width="7.7109375" style="10" customWidth="1"/>
    <col min="11" max="12" width="7.7109375" style="22" customWidth="1"/>
    <col min="13" max="13" width="7.7109375" style="10" customWidth="1"/>
    <col min="14" max="14" width="8.85546875" style="22" customWidth="1"/>
    <col min="15" max="15" width="7.85546875" style="22" customWidth="1"/>
    <col min="16" max="19" width="7.7109375" style="10" customWidth="1"/>
    <col min="20" max="20" width="12.42578125" style="10" hidden="1" customWidth="1"/>
    <col min="21" max="21" width="8" style="10" hidden="1" customWidth="1"/>
    <col min="22" max="22" width="7.7109375" style="10" hidden="1" customWidth="1"/>
    <col min="23" max="23" width="7.28515625" style="10" hidden="1" customWidth="1"/>
    <col min="24" max="26" width="9.140625" style="22" hidden="1" customWidth="1"/>
    <col min="27" max="27" width="6.5703125" style="22" hidden="1" customWidth="1"/>
    <col min="28" max="47" width="9.140625" style="10" hidden="1" customWidth="1"/>
    <col min="48" max="16384" width="9.140625" style="10"/>
  </cols>
  <sheetData>
    <row r="1" spans="1:47" x14ac:dyDescent="0.2">
      <c r="A1" s="19" t="s">
        <v>338</v>
      </c>
      <c r="B1" s="19"/>
      <c r="C1" s="19"/>
      <c r="D1" s="19"/>
      <c r="E1" s="19"/>
      <c r="F1" s="19"/>
      <c r="G1" s="19"/>
      <c r="H1" s="19"/>
      <c r="I1" s="19"/>
      <c r="J1" s="19"/>
      <c r="K1" s="14"/>
      <c r="L1" s="14"/>
      <c r="M1" s="19"/>
      <c r="N1" s="14"/>
      <c r="O1" s="14"/>
      <c r="P1" s="19"/>
      <c r="Q1" s="19"/>
      <c r="R1" s="19"/>
      <c r="S1" s="19"/>
      <c r="T1" s="19"/>
      <c r="U1" s="19"/>
      <c r="V1" s="19"/>
      <c r="W1" s="19"/>
      <c r="X1" s="14"/>
      <c r="Y1" s="14"/>
      <c r="Z1" s="14"/>
      <c r="AA1" s="14"/>
    </row>
    <row r="2" spans="1:47" x14ac:dyDescent="0.2">
      <c r="A2" s="19" t="s">
        <v>3</v>
      </c>
      <c r="B2" s="19"/>
      <c r="C2" s="19"/>
      <c r="D2" s="19"/>
      <c r="E2" s="19"/>
      <c r="F2" s="19"/>
      <c r="G2" s="19"/>
      <c r="H2" s="19"/>
      <c r="I2" s="19"/>
      <c r="J2" s="19"/>
      <c r="K2" s="14"/>
      <c r="L2" s="14"/>
      <c r="M2" s="19"/>
      <c r="N2" s="14"/>
      <c r="O2" s="14"/>
      <c r="P2" s="19"/>
      <c r="Q2" s="19"/>
      <c r="R2" s="19"/>
      <c r="S2" s="19"/>
      <c r="T2" s="19"/>
      <c r="U2" s="19"/>
      <c r="V2" s="19"/>
      <c r="W2" s="19"/>
      <c r="X2" s="14"/>
      <c r="Y2" s="14"/>
      <c r="Z2" s="14"/>
      <c r="AA2" s="14"/>
    </row>
    <row r="3" spans="1:47" x14ac:dyDescent="0.2">
      <c r="A3" s="1107" t="s">
        <v>373</v>
      </c>
    </row>
    <row r="4" spans="1:47" ht="6.75" customHeight="1" x14ac:dyDescent="0.2">
      <c r="A4" s="1318" t="s">
        <v>189</v>
      </c>
      <c r="B4" s="1321" t="s">
        <v>374</v>
      </c>
      <c r="C4" s="1322"/>
      <c r="D4" s="1322"/>
      <c r="E4" s="1322"/>
      <c r="F4" s="1322"/>
      <c r="G4" s="1322"/>
      <c r="H4" s="1322"/>
      <c r="I4" s="1322"/>
      <c r="J4" s="1323"/>
      <c r="K4" s="1327" t="s">
        <v>230</v>
      </c>
      <c r="L4" s="1328"/>
      <c r="M4" s="1328"/>
      <c r="N4" s="1328"/>
      <c r="O4" s="1328"/>
      <c r="P4" s="1328"/>
      <c r="Q4" s="1328"/>
      <c r="R4" s="1328"/>
      <c r="S4" s="1329"/>
      <c r="T4" s="1333" t="s">
        <v>217</v>
      </c>
      <c r="U4" s="1333"/>
      <c r="V4" s="1333"/>
      <c r="W4" s="1334"/>
      <c r="X4" s="1335" t="s">
        <v>172</v>
      </c>
      <c r="Y4" s="1336"/>
      <c r="Z4" s="1336"/>
      <c r="AA4" s="1337"/>
      <c r="AB4" s="1335" t="s">
        <v>152</v>
      </c>
      <c r="AC4" s="1336"/>
      <c r="AD4" s="1336"/>
      <c r="AE4" s="1336"/>
      <c r="AF4" s="1336" t="s">
        <v>116</v>
      </c>
      <c r="AG4" s="1336"/>
      <c r="AH4" s="1336"/>
      <c r="AI4" s="1336"/>
      <c r="AJ4" s="1336" t="s">
        <v>8</v>
      </c>
      <c r="AK4" s="1336"/>
      <c r="AL4" s="1336"/>
      <c r="AM4" s="1336"/>
      <c r="AN4" s="1336" t="s">
        <v>4</v>
      </c>
      <c r="AO4" s="1336"/>
      <c r="AP4" s="1336"/>
      <c r="AQ4" s="1336"/>
      <c r="AR4" s="1336" t="s">
        <v>5</v>
      </c>
      <c r="AS4" s="1336"/>
      <c r="AT4" s="1336"/>
      <c r="AU4" s="1336"/>
    </row>
    <row r="5" spans="1:47" ht="9.75" customHeight="1" x14ac:dyDescent="0.2">
      <c r="A5" s="1319"/>
      <c r="B5" s="1324"/>
      <c r="C5" s="1325"/>
      <c r="D5" s="1325"/>
      <c r="E5" s="1325"/>
      <c r="F5" s="1325"/>
      <c r="G5" s="1325"/>
      <c r="H5" s="1325"/>
      <c r="I5" s="1325"/>
      <c r="J5" s="1326"/>
      <c r="K5" s="1330"/>
      <c r="L5" s="1331"/>
      <c r="M5" s="1331"/>
      <c r="N5" s="1331"/>
      <c r="O5" s="1331"/>
      <c r="P5" s="1331"/>
      <c r="Q5" s="1331"/>
      <c r="R5" s="1331"/>
      <c r="S5" s="1332"/>
      <c r="T5" s="995" t="s">
        <v>0</v>
      </c>
      <c r="U5" s="994" t="s">
        <v>1</v>
      </c>
      <c r="V5" s="995" t="s">
        <v>6</v>
      </c>
      <c r="W5" s="996" t="s">
        <v>7</v>
      </c>
      <c r="X5" s="243" t="s">
        <v>0</v>
      </c>
      <c r="Y5" s="243" t="s">
        <v>1</v>
      </c>
      <c r="Z5" s="244" t="s">
        <v>6</v>
      </c>
      <c r="AA5" s="245" t="s">
        <v>7</v>
      </c>
      <c r="AB5" s="995" t="s">
        <v>0</v>
      </c>
      <c r="AC5" s="994" t="s">
        <v>1</v>
      </c>
      <c r="AD5" s="994" t="s">
        <v>6</v>
      </c>
      <c r="AE5" s="994" t="s">
        <v>7</v>
      </c>
      <c r="AF5" s="994" t="s">
        <v>0</v>
      </c>
      <c r="AG5" s="994" t="s">
        <v>1</v>
      </c>
      <c r="AH5" s="994" t="s">
        <v>6</v>
      </c>
      <c r="AI5" s="994" t="s">
        <v>7</v>
      </c>
      <c r="AJ5" s="994" t="s">
        <v>0</v>
      </c>
      <c r="AK5" s="994" t="s">
        <v>1</v>
      </c>
      <c r="AL5" s="994" t="s">
        <v>6</v>
      </c>
      <c r="AM5" s="994" t="s">
        <v>7</v>
      </c>
      <c r="AN5" s="994" t="s">
        <v>0</v>
      </c>
      <c r="AO5" s="994" t="s">
        <v>1</v>
      </c>
      <c r="AP5" s="994" t="s">
        <v>6</v>
      </c>
      <c r="AQ5" s="994" t="s">
        <v>7</v>
      </c>
      <c r="AR5" s="994" t="s">
        <v>0</v>
      </c>
      <c r="AS5" s="994" t="s">
        <v>1</v>
      </c>
      <c r="AT5" s="994" t="s">
        <v>6</v>
      </c>
      <c r="AU5" s="994" t="s">
        <v>7</v>
      </c>
    </row>
    <row r="6" spans="1:47" ht="62.25" customHeight="1" x14ac:dyDescent="0.2">
      <c r="A6" s="1319"/>
      <c r="B6" s="1338" t="s">
        <v>293</v>
      </c>
      <c r="C6" s="1333"/>
      <c r="D6" s="1335"/>
      <c r="E6" s="1339" t="s">
        <v>375</v>
      </c>
      <c r="F6" s="1340"/>
      <c r="G6" s="1341" t="s">
        <v>292</v>
      </c>
      <c r="H6" s="1342"/>
      <c r="I6" s="1343"/>
      <c r="J6" s="996" t="s">
        <v>7</v>
      </c>
      <c r="K6" s="1338" t="s">
        <v>293</v>
      </c>
      <c r="L6" s="1333"/>
      <c r="M6" s="1335"/>
      <c r="N6" s="1339" t="s">
        <v>376</v>
      </c>
      <c r="O6" s="1340"/>
      <c r="P6" s="1341" t="s">
        <v>292</v>
      </c>
      <c r="Q6" s="1342"/>
      <c r="R6" s="1343"/>
      <c r="S6" s="996" t="s">
        <v>7</v>
      </c>
      <c r="T6" s="995"/>
      <c r="U6" s="994"/>
      <c r="V6" s="995"/>
      <c r="W6" s="996"/>
      <c r="X6" s="243"/>
      <c r="Y6" s="243"/>
      <c r="Z6" s="244"/>
      <c r="AA6" s="245"/>
      <c r="AB6" s="995"/>
      <c r="AC6" s="994"/>
      <c r="AD6" s="994"/>
      <c r="AE6" s="994"/>
      <c r="AF6" s="994"/>
      <c r="AG6" s="994"/>
      <c r="AH6" s="994"/>
      <c r="AI6" s="994"/>
      <c r="AJ6" s="994"/>
      <c r="AK6" s="994"/>
      <c r="AL6" s="994"/>
      <c r="AM6" s="994"/>
      <c r="AN6" s="994"/>
      <c r="AO6" s="994"/>
      <c r="AP6" s="994"/>
      <c r="AQ6" s="994"/>
      <c r="AR6" s="994"/>
      <c r="AS6" s="994"/>
      <c r="AT6" s="994"/>
      <c r="AU6" s="994"/>
    </row>
    <row r="7" spans="1:47" x14ac:dyDescent="0.2">
      <c r="A7" s="1320"/>
      <c r="B7" s="994" t="s">
        <v>0</v>
      </c>
      <c r="C7" s="994" t="s">
        <v>1</v>
      </c>
      <c r="D7" s="994" t="s">
        <v>6</v>
      </c>
      <c r="E7" s="994" t="s">
        <v>0</v>
      </c>
      <c r="F7" s="994" t="s">
        <v>1</v>
      </c>
      <c r="G7" s="994" t="s">
        <v>0</v>
      </c>
      <c r="H7" s="994" t="s">
        <v>1</v>
      </c>
      <c r="I7" s="994" t="s">
        <v>6</v>
      </c>
      <c r="J7" s="994"/>
      <c r="K7" s="244" t="s">
        <v>0</v>
      </c>
      <c r="L7" s="244" t="s">
        <v>1</v>
      </c>
      <c r="M7" s="994" t="s">
        <v>6</v>
      </c>
      <c r="N7" s="244" t="s">
        <v>0</v>
      </c>
      <c r="O7" s="244" t="s">
        <v>1</v>
      </c>
      <c r="P7" s="994" t="s">
        <v>0</v>
      </c>
      <c r="Q7" s="994" t="s">
        <v>1</v>
      </c>
      <c r="R7" s="994" t="s">
        <v>6</v>
      </c>
      <c r="S7" s="994"/>
      <c r="T7" s="995"/>
      <c r="U7" s="994"/>
      <c r="V7" s="995"/>
      <c r="W7" s="996"/>
      <c r="X7" s="243"/>
      <c r="Y7" s="243"/>
      <c r="Z7" s="244"/>
      <c r="AA7" s="245"/>
      <c r="AB7" s="995"/>
      <c r="AC7" s="994"/>
      <c r="AD7" s="994"/>
      <c r="AE7" s="994"/>
      <c r="AF7" s="994"/>
      <c r="AG7" s="994"/>
      <c r="AH7" s="994"/>
      <c r="AI7" s="994"/>
      <c r="AJ7" s="994"/>
      <c r="AK7" s="994"/>
      <c r="AL7" s="994"/>
      <c r="AM7" s="994"/>
      <c r="AN7" s="994"/>
      <c r="AO7" s="994"/>
      <c r="AP7" s="994"/>
      <c r="AQ7" s="994"/>
      <c r="AR7" s="994"/>
      <c r="AS7" s="994"/>
      <c r="AT7" s="994"/>
      <c r="AU7" s="994"/>
    </row>
    <row r="8" spans="1:47" ht="9.9499999999999993" customHeight="1" x14ac:dyDescent="0.2">
      <c r="A8" s="246" t="s">
        <v>156</v>
      </c>
      <c r="B8" s="1007">
        <f>SUM(B9,B52)</f>
        <v>873</v>
      </c>
      <c r="C8" s="1007">
        <f>SUM(C9,C52)</f>
        <v>363</v>
      </c>
      <c r="D8" s="1007">
        <f>SUM(B8:C8)</f>
        <v>1236</v>
      </c>
      <c r="E8" s="247"/>
      <c r="F8" s="247"/>
      <c r="G8" s="247">
        <f>(SUM(G12:G20,G22:G31,G33:G34,G36:G45,G47:G48,G50:G51,G54,G59,G67:G69,G72:G73)/B8)</f>
        <v>66.387634593356253</v>
      </c>
      <c r="H8" s="247">
        <f>(SUM(H12:H20,H22:H31,H33:H34,H36:H45,H47:H48,H50:H51,H54,H59,H67:H69,H72:H73)/C8)</f>
        <v>62.754765840220387</v>
      </c>
      <c r="I8" s="247">
        <f>(SUM(G12:H20,G22:H31,G33:H34,G36:H45,G47:H48,G50:H51,G54:H54,G59:H59,G67:H69,G72:H73)/D8)</f>
        <v>65.320699838187707</v>
      </c>
      <c r="J8" s="246"/>
      <c r="K8" s="1007">
        <f>SUM(K9,K52)</f>
        <v>950</v>
      </c>
      <c r="L8" s="1007">
        <f>SUM(L9,L52)</f>
        <v>301</v>
      </c>
      <c r="M8" s="1007">
        <f>SUM(K8:L8)</f>
        <v>1251</v>
      </c>
      <c r="N8" s="247"/>
      <c r="O8" s="247"/>
      <c r="P8" s="247">
        <f>(SUM(P12:P20,P22:P31,P33:P34,P36:P45,P47:P48,P50:P51,P54,P59,P67:P69,P72:P73)/K8)</f>
        <v>69.03088421052631</v>
      </c>
      <c r="Q8" s="247">
        <f>(SUM(Q12:Q20,Q22:Q31,Q33:Q34,Q36:Q45,Q47:Q48,Q50:Q51,Q54,Q59,Q67:Q69,Q72:Q73)/L8)</f>
        <v>70.430033222591376</v>
      </c>
      <c r="R8" s="247">
        <f>(SUM(P12:Q20,P22:Q31,P33:Q34,P36:Q45,P47:Q48,P50:Q51,P54:Q54,P59:Q59,P67:Q69,P72:Q73)/M8)</f>
        <v>69.367529976019185</v>
      </c>
      <c r="S8" s="246"/>
      <c r="T8" s="248">
        <f t="shared" ref="T8" si="0">AVERAGE(T9,T52)</f>
        <v>71.093803571428566</v>
      </c>
      <c r="U8" s="247">
        <f>AVERAGE(U9,U52)</f>
        <v>64.916666666666671</v>
      </c>
      <c r="V8" s="247">
        <f t="shared" ref="V8" si="1">AVERAGE(V9,V52)</f>
        <v>67.564845238095245</v>
      </c>
      <c r="W8" s="249"/>
      <c r="X8" s="248">
        <f t="shared" ref="X8:Z8" si="2">AVERAGE(X9,X52)</f>
        <v>72.230803571428567</v>
      </c>
      <c r="Y8" s="247">
        <f>AVERAGE(Y9,Y52)</f>
        <v>65.578333333333333</v>
      </c>
      <c r="Z8" s="247">
        <f t="shared" si="2"/>
        <v>69.491220238095224</v>
      </c>
      <c r="AA8" s="250"/>
      <c r="AB8" s="248">
        <f t="shared" ref="AB8:AU8" si="3">AVERAGE(AB9,AB52)</f>
        <v>70.64799851190476</v>
      </c>
      <c r="AC8" s="247">
        <f t="shared" si="3"/>
        <v>63.449999999999996</v>
      </c>
      <c r="AD8" s="247">
        <f t="shared" si="3"/>
        <v>66.573091104497365</v>
      </c>
      <c r="AE8" s="247">
        <f t="shared" si="3"/>
        <v>56.083333333333336</v>
      </c>
      <c r="AF8" s="247">
        <f t="shared" si="3"/>
        <v>74.185000000000002</v>
      </c>
      <c r="AG8" s="247">
        <f t="shared" si="3"/>
        <v>66.904999999999987</v>
      </c>
      <c r="AH8" s="247">
        <f t="shared" si="3"/>
        <v>70.803749999999994</v>
      </c>
      <c r="AI8" s="247">
        <f t="shared" si="3"/>
        <v>68</v>
      </c>
      <c r="AJ8" s="247">
        <f t="shared" si="3"/>
        <v>72.034166666666678</v>
      </c>
      <c r="AK8" s="247">
        <f t="shared" si="3"/>
        <v>65.89</v>
      </c>
      <c r="AL8" s="247">
        <f t="shared" si="3"/>
        <v>69.106666666666669</v>
      </c>
      <c r="AM8" s="247">
        <f t="shared" si="3"/>
        <v>65.5</v>
      </c>
      <c r="AN8" s="247">
        <f t="shared" si="3"/>
        <v>72.004166666666663</v>
      </c>
      <c r="AO8" s="247">
        <f t="shared" si="3"/>
        <v>66.683888888888887</v>
      </c>
      <c r="AP8" s="247">
        <f t="shared" si="3"/>
        <v>68.617291666666674</v>
      </c>
      <c r="AQ8" s="247">
        <f t="shared" si="3"/>
        <v>51.513888888888893</v>
      </c>
      <c r="AR8" s="247">
        <f t="shared" si="3"/>
        <v>72.481666666666669</v>
      </c>
      <c r="AS8" s="247">
        <f t="shared" si="3"/>
        <v>65.566666666666663</v>
      </c>
      <c r="AT8" s="247">
        <f t="shared" si="3"/>
        <v>68.370833333333337</v>
      </c>
      <c r="AU8" s="247">
        <f t="shared" si="3"/>
        <v>72.5</v>
      </c>
    </row>
    <row r="9" spans="1:47" ht="9.9499999999999993" customHeight="1" x14ac:dyDescent="0.2">
      <c r="A9" s="1108" t="s">
        <v>255</v>
      </c>
      <c r="B9" s="1109">
        <f>SUM(B10,B32,B35,B46,B49)</f>
        <v>349</v>
      </c>
      <c r="C9" s="1109">
        <f>SUM(C10,C32,C35,C46,C49)</f>
        <v>0</v>
      </c>
      <c r="D9" s="1109">
        <f>SUM(B9:C9)</f>
        <v>349</v>
      </c>
      <c r="E9" s="1110"/>
      <c r="F9" s="1110"/>
      <c r="G9" s="1111">
        <f>(SUM(G12:G20,G22:G31,G33:G34,G36:G45,G47:G48,G50:G51)/B9)</f>
        <v>64.590128939828091</v>
      </c>
      <c r="H9" s="1111" t="e">
        <f>(SUM(H12:H20,H22:H31,H33:H34,H36:H45,H47:H48,H50:H51)/C9)</f>
        <v>#DIV/0!</v>
      </c>
      <c r="I9" s="1111">
        <f>(SUM(G12:H20,G22:H31,G33:H34,G36:H45,G47:H48,G50:H51)/D9)</f>
        <v>64.590128939828091</v>
      </c>
      <c r="J9" s="1108"/>
      <c r="K9" s="1112">
        <f>SUM(K10,K32,K35,K46,K49)</f>
        <v>426</v>
      </c>
      <c r="L9" s="1112">
        <f>SUM(L10,L32,L35,L46,L49)</f>
        <v>0</v>
      </c>
      <c r="M9" s="1109">
        <f>SUM(K9:L9)</f>
        <v>426</v>
      </c>
      <c r="N9" s="1113"/>
      <c r="O9" s="1113"/>
      <c r="P9" s="1111">
        <f>(SUM(P12:P20,P22:P31,P33:P34,P36:P45,P47:P48,P50:P51)/K9)</f>
        <v>68.879694835680752</v>
      </c>
      <c r="Q9" s="1111" t="e">
        <f>(SUM(Q12:Q20,Q22:Q31,Q33:Q34,Q36:Q45,Q47:Q48,Q50:Q51)/L9)</f>
        <v>#DIV/0!</v>
      </c>
      <c r="R9" s="1111">
        <f>(SUM(P12:Q20,P22:Q31,P33:Q34,P36:Q45,P47:Q48,P50:Q51)/M9)</f>
        <v>69.103169014084514</v>
      </c>
      <c r="S9" s="1108"/>
      <c r="T9" s="252">
        <f>AVERAGE(T10,T21,T32,T35,T46,T49)</f>
        <v>66.217607142857148</v>
      </c>
      <c r="U9" s="253"/>
      <c r="V9" s="252">
        <f>AVERAGE(V10,V21,V32,V35,V46,V49)</f>
        <v>66.532607142857145</v>
      </c>
      <c r="W9" s="254"/>
      <c r="X9" s="252">
        <f>AVERAGE(X10,X21,X32,X35,X46,X49)</f>
        <v>67.827440476190461</v>
      </c>
      <c r="Y9" s="253"/>
      <c r="Z9" s="252">
        <f>AVERAGE(Z10,Z21,Z32,Z35,Z46,Z49)</f>
        <v>67.827440476190461</v>
      </c>
      <c r="AA9" s="255"/>
      <c r="AB9" s="252">
        <f>AVERAGE(AB10,AB21,AB32,AB35,AB46,AB49)</f>
        <v>66.19433035714286</v>
      </c>
      <c r="AC9" s="256" t="s">
        <v>68</v>
      </c>
      <c r="AD9" s="251">
        <f>AVERAGE(AD10,AD21,AD32,AD35,AD46,AD49)</f>
        <v>66.19433035714286</v>
      </c>
      <c r="AE9" s="251">
        <f>AVERAGE(AE10,AE21,AE32,AE35,AE46,AE49)</f>
        <v>56.083333333333336</v>
      </c>
      <c r="AF9" s="257"/>
      <c r="AG9" s="257"/>
      <c r="AH9" s="257"/>
      <c r="AI9" s="257"/>
      <c r="AJ9" s="257"/>
      <c r="AK9" s="257"/>
      <c r="AL9" s="257"/>
      <c r="AM9" s="257"/>
      <c r="AN9" s="257"/>
      <c r="AO9" s="257"/>
      <c r="AP9" s="257"/>
      <c r="AQ9" s="257"/>
      <c r="AR9" s="257"/>
      <c r="AS9" s="257"/>
      <c r="AT9" s="257"/>
      <c r="AU9" s="257"/>
    </row>
    <row r="10" spans="1:47" ht="9.9499999999999993" hidden="1" customHeight="1" x14ac:dyDescent="0.2">
      <c r="A10" s="1114" t="s">
        <v>52</v>
      </c>
      <c r="B10" s="1093">
        <f>SUM(B11,B21)</f>
        <v>48</v>
      </c>
      <c r="C10" s="1093">
        <f>SUM(C11,C21)</f>
        <v>0</v>
      </c>
      <c r="D10" s="1093">
        <f>SUM(B10:C10)</f>
        <v>48</v>
      </c>
      <c r="E10" s="382"/>
      <c r="F10" s="382"/>
      <c r="G10" s="382">
        <f>(SUM(G12:G20,G22:G31)/B10)</f>
        <v>67.319895833333348</v>
      </c>
      <c r="H10" s="382" t="e">
        <f>(SUM(H12:H20,H22:H31)/C10)</f>
        <v>#DIV/0!</v>
      </c>
      <c r="I10" s="382">
        <f>(SUM(G12:H20,G22:H31)/D10)</f>
        <v>67.319895833333348</v>
      </c>
      <c r="J10" s="1114"/>
      <c r="K10" s="1093">
        <f>SUM(K11,K21)</f>
        <v>63</v>
      </c>
      <c r="L10" s="1093">
        <f>SUM(L11,L21)</f>
        <v>0</v>
      </c>
      <c r="M10" s="1093">
        <f>SUM(K10:L10)</f>
        <v>63</v>
      </c>
      <c r="N10" s="382"/>
      <c r="O10" s="382"/>
      <c r="P10" s="382">
        <f>(SUM(P12:P20,P22:P31)/K10)</f>
        <v>63.985714285714288</v>
      </c>
      <c r="Q10" s="382" t="e">
        <f>(SUM(Q12:Q20,Q22:Q31)/L10)</f>
        <v>#DIV/0!</v>
      </c>
      <c r="R10" s="382">
        <f>(SUM(P12:Q20,P22:Q31)/M10)</f>
        <v>63.985714285714288</v>
      </c>
      <c r="S10" s="1114"/>
      <c r="T10" s="112">
        <f>AVERAGE(T11,T21)</f>
        <v>64.104285714285709</v>
      </c>
      <c r="U10" s="112" t="s">
        <v>68</v>
      </c>
      <c r="V10" s="74">
        <f t="shared" ref="V10" si="4">AVERAGE(V11,V21)</f>
        <v>64.104285714285709</v>
      </c>
      <c r="W10" s="259"/>
      <c r="X10" s="112">
        <f>AVERAGE(X11,X21)</f>
        <v>68.860476190476192</v>
      </c>
      <c r="Y10" s="112" t="s">
        <v>68</v>
      </c>
      <c r="Z10" s="74">
        <f t="shared" ref="Z10" si="5">AVERAGE(Z11,Z21)</f>
        <v>68.860476190476192</v>
      </c>
      <c r="AA10" s="109"/>
      <c r="AB10" s="260">
        <f>AVERAGE(AB11,AB21)</f>
        <v>66.687232142857141</v>
      </c>
      <c r="AC10" s="74" t="s">
        <v>68</v>
      </c>
      <c r="AD10" s="261">
        <f>AVERAGE(AD11,AD21)</f>
        <v>66.687232142857141</v>
      </c>
      <c r="AE10" s="261">
        <f>AVERAGE(AE11,AE32,AE35,AE46,AE49)</f>
        <v>56.083333333333336</v>
      </c>
      <c r="AF10" s="261">
        <f>AVERAGE(AF11,AF21)</f>
        <v>64.509722222222223</v>
      </c>
      <c r="AG10" s="261">
        <v>0</v>
      </c>
      <c r="AH10" s="261">
        <f>AVERAGE(AH11,AH21)</f>
        <v>64.509722222222223</v>
      </c>
      <c r="AI10" s="258"/>
      <c r="AJ10" s="261">
        <f>AVERAGE(AJ11,AJ21)</f>
        <v>63.641111111111108</v>
      </c>
      <c r="AK10" s="74" t="s">
        <v>68</v>
      </c>
      <c r="AL10" s="261">
        <f>AVERAGE(AL11,AL21)</f>
        <v>63.641111111111108</v>
      </c>
      <c r="AM10" s="258"/>
      <c r="AN10" s="261">
        <f>AVERAGE(AN11,AN21)</f>
        <v>62.648888888888891</v>
      </c>
      <c r="AO10" s="261">
        <f>AVERAGE(AO11,AO21)</f>
        <v>63.38</v>
      </c>
      <c r="AP10" s="261">
        <f>AVERAGE(AP11,AP21)</f>
        <v>62.803333333333335</v>
      </c>
      <c r="AQ10" s="262"/>
      <c r="AR10" s="261">
        <f t="shared" ref="AR10:AT10" si="6">AVERAGE(AR12:AR20)</f>
        <v>62.577500000000001</v>
      </c>
      <c r="AS10" s="261">
        <f t="shared" si="6"/>
        <v>57.7</v>
      </c>
      <c r="AT10" s="261">
        <f t="shared" si="6"/>
        <v>62.230625000000003</v>
      </c>
      <c r="AU10" s="262"/>
    </row>
    <row r="11" spans="1:47" s="20" customFormat="1" ht="9.9499999999999993" hidden="1" customHeight="1" x14ac:dyDescent="0.2">
      <c r="A11" s="633" t="s">
        <v>186</v>
      </c>
      <c r="B11" s="1062">
        <f>SUM(B12:B20)</f>
        <v>37</v>
      </c>
      <c r="C11" s="1062">
        <f>SUM(C12:C20)</f>
        <v>0</v>
      </c>
      <c r="D11" s="1062">
        <f>SUM(B11:C11)</f>
        <v>37</v>
      </c>
      <c r="E11" s="384"/>
      <c r="F11" s="384"/>
      <c r="G11" s="384">
        <f>(SUM(G12:G20)/B11)</f>
        <v>68.055405405405409</v>
      </c>
      <c r="H11" s="384" t="e">
        <f>(SUM(H12:H20)/C11)</f>
        <v>#DIV/0!</v>
      </c>
      <c r="I11" s="384">
        <f>(SUM(G12:H20)/D11)</f>
        <v>68.055405405405409</v>
      </c>
      <c r="J11" s="384"/>
      <c r="K11" s="1062">
        <f>SUM(K12:K20)</f>
        <v>49</v>
      </c>
      <c r="L11" s="1062">
        <f>SUM(L12:L20)</f>
        <v>0</v>
      </c>
      <c r="M11" s="1062">
        <f>SUM(K11:L11)</f>
        <v>49</v>
      </c>
      <c r="N11" s="384"/>
      <c r="O11" s="384"/>
      <c r="P11" s="384">
        <f>(SUM(P12:P20)/K11)</f>
        <v>63.950612244897961</v>
      </c>
      <c r="Q11" s="384" t="e">
        <f>(SUM(Q12:Q20)/L11)</f>
        <v>#DIV/0!</v>
      </c>
      <c r="R11" s="384">
        <f>(SUM(P12:Q20)/M11)</f>
        <v>63.950612244897961</v>
      </c>
      <c r="S11" s="384"/>
      <c r="T11" s="264">
        <f>AVERAGE(T12:T20)</f>
        <v>64.104285714285709</v>
      </c>
      <c r="U11" s="263"/>
      <c r="V11" s="264">
        <f>AVERAGE(V12:V20)</f>
        <v>64.104285714285709</v>
      </c>
      <c r="W11" s="265"/>
      <c r="X11" s="264">
        <f>AVERAGE(X12:X20)</f>
        <v>65.594285714285718</v>
      </c>
      <c r="Y11" s="264" t="s">
        <v>68</v>
      </c>
      <c r="Z11" s="266">
        <f t="shared" ref="Z11" si="7">AVERAGE(Z12:Z20)</f>
        <v>65.594285714285718</v>
      </c>
      <c r="AA11" s="267"/>
      <c r="AB11" s="268">
        <f>AVERAGE(AB12:AB20)</f>
        <v>65.11571428571429</v>
      </c>
      <c r="AC11" s="75" t="s">
        <v>68</v>
      </c>
      <c r="AD11" s="269">
        <f>AVERAGE(AD12:AD20)</f>
        <v>65.11571428571429</v>
      </c>
      <c r="AE11" s="263"/>
      <c r="AF11" s="269">
        <f>AVERAGE(AF12:AF20)</f>
        <v>61.364444444444445</v>
      </c>
      <c r="AG11" s="75" t="s">
        <v>68</v>
      </c>
      <c r="AH11" s="269">
        <f>AVERAGE(AH12:AH20)</f>
        <v>61.364444444444445</v>
      </c>
      <c r="AI11" s="269"/>
      <c r="AJ11" s="269">
        <f>AVERAGE(AJ12:AJ20)</f>
        <v>63.641111111111108</v>
      </c>
      <c r="AK11" s="75" t="s">
        <v>68</v>
      </c>
      <c r="AL11" s="269">
        <f t="shared" ref="AL11" si="8">AVERAGE(AL12:AL20)</f>
        <v>63.641111111111108</v>
      </c>
      <c r="AM11" s="263"/>
      <c r="AN11" s="269">
        <f>AVERAGE(AN12:AN20)</f>
        <v>62.648888888888891</v>
      </c>
      <c r="AO11" s="269">
        <f t="shared" ref="AO11:AP11" si="9">AVERAGE(AO12:AO20)</f>
        <v>63.38</v>
      </c>
      <c r="AP11" s="269">
        <f t="shared" si="9"/>
        <v>62.803333333333335</v>
      </c>
      <c r="AQ11" s="270"/>
      <c r="AR11" s="269">
        <f>AVERAGE(AR12:AR20)</f>
        <v>62.577500000000001</v>
      </c>
      <c r="AS11" s="269">
        <f t="shared" ref="AS11:AT11" si="10">AVERAGE(AS12:AS20)</f>
        <v>57.7</v>
      </c>
      <c r="AT11" s="269">
        <f t="shared" si="10"/>
        <v>62.230625000000003</v>
      </c>
      <c r="AU11" s="270"/>
    </row>
    <row r="12" spans="1:47" ht="9.9499999999999993" hidden="1" customHeight="1" x14ac:dyDescent="0.2">
      <c r="A12" s="1115" t="s">
        <v>110</v>
      </c>
      <c r="B12" s="137">
        <v>0</v>
      </c>
      <c r="C12" s="137">
        <v>0</v>
      </c>
      <c r="D12" s="1087">
        <f>SUM(B12:C12)</f>
        <v>0</v>
      </c>
      <c r="E12" s="277">
        <v>0</v>
      </c>
      <c r="F12" s="277">
        <v>0</v>
      </c>
      <c r="G12" s="277">
        <f>SUM(B12*E12)</f>
        <v>0</v>
      </c>
      <c r="H12" s="277">
        <f t="shared" ref="H12:H20" si="11">SUM(C12*F12)</f>
        <v>0</v>
      </c>
      <c r="I12" s="388" t="e">
        <f>(SUM(G12:H12)/D12)</f>
        <v>#DIV/0!</v>
      </c>
      <c r="J12" s="277"/>
      <c r="K12" s="137">
        <v>0</v>
      </c>
      <c r="L12" s="137">
        <v>0</v>
      </c>
      <c r="M12" s="1087">
        <f>SUM(K12:L12)</f>
        <v>0</v>
      </c>
      <c r="N12" s="277">
        <v>0</v>
      </c>
      <c r="O12" s="277">
        <v>0</v>
      </c>
      <c r="P12" s="277">
        <f>SUM(K12*N12)</f>
        <v>0</v>
      </c>
      <c r="Q12" s="277">
        <f t="shared" ref="Q12:Q20" si="12">SUM(L12*O12)</f>
        <v>0</v>
      </c>
      <c r="R12" s="388" t="e">
        <f>(SUM(P12:Q12)/M12)</f>
        <v>#DIV/0!</v>
      </c>
      <c r="S12" s="277"/>
      <c r="T12" s="271"/>
      <c r="U12" s="80"/>
      <c r="V12" s="271"/>
      <c r="W12" s="272"/>
      <c r="X12" s="222"/>
      <c r="Y12" s="222"/>
      <c r="Z12" s="223"/>
      <c r="AA12" s="273"/>
      <c r="AB12" s="203">
        <v>64.099999999999994</v>
      </c>
      <c r="AC12" s="274" t="s">
        <v>68</v>
      </c>
      <c r="AD12" s="275">
        <v>64.099999999999994</v>
      </c>
      <c r="AE12" s="274"/>
      <c r="AF12" s="274">
        <v>61.35</v>
      </c>
      <c r="AG12" s="274" t="s">
        <v>68</v>
      </c>
      <c r="AH12" s="274">
        <v>61.35</v>
      </c>
      <c r="AI12" s="274" t="s">
        <v>70</v>
      </c>
      <c r="AJ12" s="276">
        <v>76.2</v>
      </c>
      <c r="AK12" s="274" t="s">
        <v>68</v>
      </c>
      <c r="AL12" s="276">
        <v>76.2</v>
      </c>
      <c r="AM12" s="274" t="s">
        <v>70</v>
      </c>
      <c r="AN12" s="277">
        <v>64.03</v>
      </c>
      <c r="AO12" s="274" t="s">
        <v>68</v>
      </c>
      <c r="AP12" s="277">
        <f>AVERAGE(AN12:AO12)</f>
        <v>64.03</v>
      </c>
      <c r="AQ12" s="274" t="s">
        <v>70</v>
      </c>
      <c r="AR12" s="276">
        <v>69.88</v>
      </c>
      <c r="AS12" s="274" t="s">
        <v>68</v>
      </c>
      <c r="AT12" s="276">
        <v>69.88</v>
      </c>
      <c r="AU12" s="274" t="s">
        <v>70</v>
      </c>
    </row>
    <row r="13" spans="1:47" s="20" customFormat="1" ht="9.9499999999999993" hidden="1" customHeight="1" x14ac:dyDescent="0.2">
      <c r="A13" s="406" t="s">
        <v>87</v>
      </c>
      <c r="B13" s="137">
        <v>3</v>
      </c>
      <c r="C13" s="137">
        <v>0</v>
      </c>
      <c r="D13" s="1087">
        <f t="shared" ref="D13:D20" si="13">SUM(B13:C13)</f>
        <v>3</v>
      </c>
      <c r="E13" s="277">
        <v>66.67</v>
      </c>
      <c r="F13" s="277">
        <v>0</v>
      </c>
      <c r="G13" s="277">
        <f t="shared" ref="G13:G20" si="14">SUM(B13*E13)</f>
        <v>200.01</v>
      </c>
      <c r="H13" s="277">
        <f t="shared" si="11"/>
        <v>0</v>
      </c>
      <c r="I13" s="388">
        <f t="shared" ref="I13:I20" si="15">(SUM(G13:H13)/D13)</f>
        <v>66.67</v>
      </c>
      <c r="J13" s="277"/>
      <c r="K13" s="137">
        <v>3</v>
      </c>
      <c r="L13" s="137">
        <v>0</v>
      </c>
      <c r="M13" s="1087">
        <f t="shared" ref="M13:M20" si="16">SUM(K13:L13)</f>
        <v>3</v>
      </c>
      <c r="N13" s="277">
        <v>56.17</v>
      </c>
      <c r="O13" s="277">
        <v>0</v>
      </c>
      <c r="P13" s="277">
        <f t="shared" ref="P13:P20" si="17">SUM(K13*N13)</f>
        <v>168.51</v>
      </c>
      <c r="Q13" s="277">
        <f t="shared" si="12"/>
        <v>0</v>
      </c>
      <c r="R13" s="388">
        <f t="shared" ref="R13:R20" si="18">(SUM(P13:Q13)/M13)</f>
        <v>56.169999999999995</v>
      </c>
      <c r="S13" s="277"/>
      <c r="T13" s="222">
        <v>71.28</v>
      </c>
      <c r="U13" s="222" t="s">
        <v>68</v>
      </c>
      <c r="V13" s="222">
        <v>71.28</v>
      </c>
      <c r="W13" s="278"/>
      <c r="X13" s="222">
        <v>51.88</v>
      </c>
      <c r="Y13" s="222" t="s">
        <v>68</v>
      </c>
      <c r="Z13" s="223">
        <v>51.88</v>
      </c>
      <c r="AA13" s="278" t="s">
        <v>70</v>
      </c>
      <c r="AB13" s="203">
        <v>62.62</v>
      </c>
      <c r="AC13" s="274" t="s">
        <v>68</v>
      </c>
      <c r="AD13" s="275">
        <v>62.62</v>
      </c>
      <c r="AE13" s="274"/>
      <c r="AF13" s="274">
        <v>57.85</v>
      </c>
      <c r="AG13" s="274" t="s">
        <v>68</v>
      </c>
      <c r="AH13" s="274">
        <v>57.85</v>
      </c>
      <c r="AI13" s="274" t="s">
        <v>70</v>
      </c>
      <c r="AJ13" s="276">
        <v>52.32</v>
      </c>
      <c r="AK13" s="274" t="s">
        <v>68</v>
      </c>
      <c r="AL13" s="276">
        <v>52.32</v>
      </c>
      <c r="AM13" s="274" t="s">
        <v>70</v>
      </c>
      <c r="AN13" s="277">
        <v>57.75</v>
      </c>
      <c r="AO13" s="274" t="s">
        <v>68</v>
      </c>
      <c r="AP13" s="277">
        <v>57.75</v>
      </c>
      <c r="AQ13" s="274" t="s">
        <v>70</v>
      </c>
      <c r="AR13" s="276">
        <v>57.75</v>
      </c>
      <c r="AS13" s="274" t="s">
        <v>68</v>
      </c>
      <c r="AT13" s="276">
        <v>57.75</v>
      </c>
      <c r="AU13" s="274" t="s">
        <v>70</v>
      </c>
    </row>
    <row r="14" spans="1:47" s="20" customFormat="1" ht="9.9499999999999993" hidden="1" customHeight="1" x14ac:dyDescent="0.2">
      <c r="A14" s="406" t="s">
        <v>111</v>
      </c>
      <c r="B14" s="137">
        <v>6</v>
      </c>
      <c r="C14" s="137">
        <v>0</v>
      </c>
      <c r="D14" s="1087">
        <f t="shared" si="13"/>
        <v>6</v>
      </c>
      <c r="E14" s="277">
        <v>69.19</v>
      </c>
      <c r="F14" s="277">
        <v>0</v>
      </c>
      <c r="G14" s="277">
        <f t="shared" si="14"/>
        <v>415.14</v>
      </c>
      <c r="H14" s="277">
        <f t="shared" si="11"/>
        <v>0</v>
      </c>
      <c r="I14" s="388">
        <f t="shared" si="15"/>
        <v>69.19</v>
      </c>
      <c r="J14" s="277"/>
      <c r="K14" s="137">
        <v>6</v>
      </c>
      <c r="L14" s="137">
        <v>0</v>
      </c>
      <c r="M14" s="1087">
        <f t="shared" si="16"/>
        <v>6</v>
      </c>
      <c r="N14" s="277">
        <v>54.5</v>
      </c>
      <c r="O14" s="277">
        <v>0</v>
      </c>
      <c r="P14" s="277">
        <f t="shared" si="17"/>
        <v>327</v>
      </c>
      <c r="Q14" s="277">
        <f t="shared" si="12"/>
        <v>0</v>
      </c>
      <c r="R14" s="388">
        <f t="shared" si="18"/>
        <v>54.5</v>
      </c>
      <c r="S14" s="277"/>
      <c r="T14" s="222">
        <v>65.17</v>
      </c>
      <c r="U14" s="222" t="s">
        <v>68</v>
      </c>
      <c r="V14" s="222">
        <v>65.17</v>
      </c>
      <c r="W14" s="278"/>
      <c r="X14" s="222">
        <v>70.7</v>
      </c>
      <c r="Y14" s="222" t="s">
        <v>68</v>
      </c>
      <c r="Z14" s="223">
        <v>70.7</v>
      </c>
      <c r="AA14" s="278" t="s">
        <v>70</v>
      </c>
      <c r="AB14" s="203">
        <v>63.63</v>
      </c>
      <c r="AC14" s="274" t="s">
        <v>68</v>
      </c>
      <c r="AD14" s="275">
        <v>63.63</v>
      </c>
      <c r="AE14" s="274"/>
      <c r="AF14" s="274">
        <v>65.319999999999993</v>
      </c>
      <c r="AG14" s="274" t="s">
        <v>68</v>
      </c>
      <c r="AH14" s="274">
        <v>65.319999999999993</v>
      </c>
      <c r="AI14" s="274" t="s">
        <v>70</v>
      </c>
      <c r="AJ14" s="276">
        <v>63.07</v>
      </c>
      <c r="AK14" s="274" t="s">
        <v>68</v>
      </c>
      <c r="AL14" s="276">
        <v>63.07</v>
      </c>
      <c r="AM14" s="274" t="s">
        <v>70</v>
      </c>
      <c r="AN14" s="277">
        <v>59.28</v>
      </c>
      <c r="AO14" s="274" t="s">
        <v>68</v>
      </c>
      <c r="AP14" s="277">
        <v>59.28</v>
      </c>
      <c r="AQ14" s="274" t="s">
        <v>70</v>
      </c>
      <c r="AR14" s="276">
        <v>67.64</v>
      </c>
      <c r="AS14" s="274" t="s">
        <v>68</v>
      </c>
      <c r="AT14" s="276">
        <v>67.64</v>
      </c>
      <c r="AU14" s="274" t="s">
        <v>70</v>
      </c>
    </row>
    <row r="15" spans="1:47" s="20" customFormat="1" ht="9.9499999999999993" hidden="1" customHeight="1" x14ac:dyDescent="0.2">
      <c r="A15" s="398" t="s">
        <v>169</v>
      </c>
      <c r="B15" s="137">
        <v>0</v>
      </c>
      <c r="C15" s="137">
        <v>0</v>
      </c>
      <c r="D15" s="1087">
        <f t="shared" si="13"/>
        <v>0</v>
      </c>
      <c r="E15" s="277">
        <v>0</v>
      </c>
      <c r="F15" s="277">
        <v>0</v>
      </c>
      <c r="G15" s="277">
        <f t="shared" si="14"/>
        <v>0</v>
      </c>
      <c r="H15" s="277">
        <f t="shared" si="11"/>
        <v>0</v>
      </c>
      <c r="I15" s="388" t="e">
        <f t="shared" si="15"/>
        <v>#DIV/0!</v>
      </c>
      <c r="J15" s="277"/>
      <c r="K15" s="137">
        <v>0</v>
      </c>
      <c r="L15" s="137">
        <v>0</v>
      </c>
      <c r="M15" s="1087">
        <f t="shared" si="16"/>
        <v>0</v>
      </c>
      <c r="N15" s="277">
        <v>0</v>
      </c>
      <c r="O15" s="277">
        <v>0</v>
      </c>
      <c r="P15" s="277">
        <f t="shared" si="17"/>
        <v>0</v>
      </c>
      <c r="Q15" s="277">
        <f t="shared" si="12"/>
        <v>0</v>
      </c>
      <c r="R15" s="388" t="e">
        <f t="shared" si="18"/>
        <v>#DIV/0!</v>
      </c>
      <c r="S15" s="277"/>
      <c r="T15" s="222">
        <v>52.5</v>
      </c>
      <c r="U15" s="222" t="s">
        <v>68</v>
      </c>
      <c r="V15" s="222">
        <v>52.5</v>
      </c>
      <c r="W15" s="278"/>
      <c r="X15" s="222">
        <v>75.400000000000006</v>
      </c>
      <c r="Y15" s="222" t="s">
        <v>68</v>
      </c>
      <c r="Z15" s="223">
        <v>75.400000000000006</v>
      </c>
      <c r="AA15" s="278" t="s">
        <v>70</v>
      </c>
      <c r="AB15" s="279" t="s">
        <v>68</v>
      </c>
      <c r="AC15" s="274" t="s">
        <v>68</v>
      </c>
      <c r="AD15" s="274" t="s">
        <v>68</v>
      </c>
      <c r="AE15" s="274"/>
      <c r="AF15" s="274">
        <v>65.92</v>
      </c>
      <c r="AG15" s="274" t="s">
        <v>68</v>
      </c>
      <c r="AH15" s="274">
        <v>65.92</v>
      </c>
      <c r="AI15" s="274" t="s">
        <v>70</v>
      </c>
      <c r="AJ15" s="276">
        <v>67.680000000000007</v>
      </c>
      <c r="AK15" s="274" t="s">
        <v>68</v>
      </c>
      <c r="AL15" s="276">
        <v>67.680000000000007</v>
      </c>
      <c r="AM15" s="274" t="s">
        <v>70</v>
      </c>
      <c r="AN15" s="277">
        <v>58.19</v>
      </c>
      <c r="AO15" s="274" t="s">
        <v>68</v>
      </c>
      <c r="AP15" s="277">
        <v>58.19</v>
      </c>
      <c r="AQ15" s="274" t="s">
        <v>70</v>
      </c>
      <c r="AR15" s="276">
        <v>62.32</v>
      </c>
      <c r="AS15" s="274" t="s">
        <v>68</v>
      </c>
      <c r="AT15" s="276">
        <v>62.32</v>
      </c>
      <c r="AU15" s="274" t="s">
        <v>70</v>
      </c>
    </row>
    <row r="16" spans="1:47" s="20" customFormat="1" ht="9.9499999999999993" hidden="1" customHeight="1" x14ac:dyDescent="0.2">
      <c r="A16" s="406" t="s">
        <v>88</v>
      </c>
      <c r="B16" s="137">
        <v>6</v>
      </c>
      <c r="C16" s="137">
        <v>0</v>
      </c>
      <c r="D16" s="1087">
        <f t="shared" si="13"/>
        <v>6</v>
      </c>
      <c r="E16" s="277">
        <v>61.13</v>
      </c>
      <c r="F16" s="277">
        <v>0</v>
      </c>
      <c r="G16" s="277">
        <f t="shared" si="14"/>
        <v>366.78000000000003</v>
      </c>
      <c r="H16" s="277">
        <f t="shared" si="11"/>
        <v>0</v>
      </c>
      <c r="I16" s="388">
        <f t="shared" si="15"/>
        <v>61.13</v>
      </c>
      <c r="J16" s="277"/>
      <c r="K16" s="137">
        <v>13</v>
      </c>
      <c r="L16" s="137">
        <v>0</v>
      </c>
      <c r="M16" s="1087">
        <f t="shared" si="16"/>
        <v>13</v>
      </c>
      <c r="N16" s="277">
        <v>75.25</v>
      </c>
      <c r="O16" s="277">
        <v>0</v>
      </c>
      <c r="P16" s="277">
        <f t="shared" si="17"/>
        <v>978.25</v>
      </c>
      <c r="Q16" s="277">
        <f t="shared" si="12"/>
        <v>0</v>
      </c>
      <c r="R16" s="388">
        <f t="shared" si="18"/>
        <v>75.25</v>
      </c>
      <c r="S16" s="277"/>
      <c r="T16" s="222">
        <v>62.29</v>
      </c>
      <c r="U16" s="222" t="s">
        <v>68</v>
      </c>
      <c r="V16" s="222">
        <v>62.29</v>
      </c>
      <c r="W16" s="278"/>
      <c r="X16" s="222">
        <v>63.3</v>
      </c>
      <c r="Y16" s="222" t="s">
        <v>68</v>
      </c>
      <c r="Z16" s="223">
        <v>63.3</v>
      </c>
      <c r="AA16" s="278" t="s">
        <v>70</v>
      </c>
      <c r="AB16" s="203">
        <v>62.69</v>
      </c>
      <c r="AC16" s="274" t="s">
        <v>68</v>
      </c>
      <c r="AD16" s="275">
        <v>62.69</v>
      </c>
      <c r="AE16" s="274"/>
      <c r="AF16" s="274">
        <v>59.23</v>
      </c>
      <c r="AG16" s="274" t="s">
        <v>68</v>
      </c>
      <c r="AH16" s="274">
        <v>59.23</v>
      </c>
      <c r="AI16" s="274" t="s">
        <v>70</v>
      </c>
      <c r="AJ16" s="276">
        <v>57.52</v>
      </c>
      <c r="AK16" s="274" t="s">
        <v>68</v>
      </c>
      <c r="AL16" s="276">
        <v>57.52</v>
      </c>
      <c r="AM16" s="274" t="s">
        <v>70</v>
      </c>
      <c r="AN16" s="277">
        <v>60.6</v>
      </c>
      <c r="AO16" s="274">
        <v>63.38</v>
      </c>
      <c r="AP16" s="277">
        <f>AVERAGE(AN16:AO16)</f>
        <v>61.99</v>
      </c>
      <c r="AQ16" s="274" t="s">
        <v>70</v>
      </c>
      <c r="AR16" s="276">
        <v>63.25</v>
      </c>
      <c r="AS16" s="276">
        <v>57.7</v>
      </c>
      <c r="AT16" s="277">
        <f>AVERAGE(AR16:AS16)</f>
        <v>60.475000000000001</v>
      </c>
      <c r="AU16" s="274" t="s">
        <v>70</v>
      </c>
    </row>
    <row r="17" spans="1:47" s="20" customFormat="1" ht="9.9499999999999993" hidden="1" customHeight="1" x14ac:dyDescent="0.2">
      <c r="A17" s="406" t="s">
        <v>89</v>
      </c>
      <c r="B17" s="137">
        <v>17</v>
      </c>
      <c r="C17" s="137">
        <v>0</v>
      </c>
      <c r="D17" s="1087">
        <f t="shared" si="13"/>
        <v>17</v>
      </c>
      <c r="E17" s="277">
        <v>72.58</v>
      </c>
      <c r="F17" s="277">
        <v>0</v>
      </c>
      <c r="G17" s="277">
        <f t="shared" si="14"/>
        <v>1233.8599999999999</v>
      </c>
      <c r="H17" s="277">
        <f t="shared" si="11"/>
        <v>0</v>
      </c>
      <c r="I17" s="388">
        <f t="shared" si="15"/>
        <v>72.58</v>
      </c>
      <c r="J17" s="277"/>
      <c r="K17" s="137">
        <v>19</v>
      </c>
      <c r="L17" s="137">
        <v>0</v>
      </c>
      <c r="M17" s="1087">
        <f t="shared" si="16"/>
        <v>19</v>
      </c>
      <c r="N17" s="277">
        <v>58.48</v>
      </c>
      <c r="O17" s="277">
        <v>0</v>
      </c>
      <c r="P17" s="277">
        <f t="shared" si="17"/>
        <v>1111.1199999999999</v>
      </c>
      <c r="Q17" s="277">
        <f t="shared" si="12"/>
        <v>0</v>
      </c>
      <c r="R17" s="388">
        <f t="shared" si="18"/>
        <v>58.48</v>
      </c>
      <c r="S17" s="277"/>
      <c r="T17" s="222">
        <v>65.540000000000006</v>
      </c>
      <c r="U17" s="222" t="s">
        <v>68</v>
      </c>
      <c r="V17" s="222">
        <v>65.540000000000006</v>
      </c>
      <c r="W17" s="278"/>
      <c r="X17" s="222">
        <v>66.86</v>
      </c>
      <c r="Y17" s="222" t="s">
        <v>68</v>
      </c>
      <c r="Z17" s="223">
        <v>66.86</v>
      </c>
      <c r="AA17" s="278" t="s">
        <v>70</v>
      </c>
      <c r="AB17" s="203">
        <v>67.48</v>
      </c>
      <c r="AC17" s="274" t="s">
        <v>68</v>
      </c>
      <c r="AD17" s="275">
        <v>67.48</v>
      </c>
      <c r="AE17" s="274"/>
      <c r="AF17" s="274">
        <v>65.95</v>
      </c>
      <c r="AG17" s="274" t="s">
        <v>68</v>
      </c>
      <c r="AH17" s="274">
        <v>65.95</v>
      </c>
      <c r="AI17" s="274" t="s">
        <v>70</v>
      </c>
      <c r="AJ17" s="276">
        <v>66.5</v>
      </c>
      <c r="AK17" s="274" t="s">
        <v>68</v>
      </c>
      <c r="AL17" s="276">
        <v>66.5</v>
      </c>
      <c r="AM17" s="274" t="s">
        <v>70</v>
      </c>
      <c r="AN17" s="277">
        <v>66.81</v>
      </c>
      <c r="AO17" s="274" t="s">
        <v>68</v>
      </c>
      <c r="AP17" s="277">
        <v>66.81</v>
      </c>
      <c r="AQ17" s="274" t="s">
        <v>70</v>
      </c>
      <c r="AR17" s="274" t="s">
        <v>68</v>
      </c>
      <c r="AS17" s="274" t="s">
        <v>68</v>
      </c>
      <c r="AT17" s="274" t="s">
        <v>68</v>
      </c>
      <c r="AU17" s="274" t="s">
        <v>68</v>
      </c>
    </row>
    <row r="18" spans="1:47" s="20" customFormat="1" ht="9.9499999999999993" hidden="1" customHeight="1" x14ac:dyDescent="0.2">
      <c r="A18" s="406" t="s">
        <v>117</v>
      </c>
      <c r="B18" s="137">
        <v>1</v>
      </c>
      <c r="C18" s="137">
        <v>0</v>
      </c>
      <c r="D18" s="1087">
        <f t="shared" si="13"/>
        <v>1</v>
      </c>
      <c r="E18" s="277">
        <v>56.5</v>
      </c>
      <c r="F18" s="277">
        <v>0</v>
      </c>
      <c r="G18" s="277">
        <f t="shared" si="14"/>
        <v>56.5</v>
      </c>
      <c r="H18" s="277">
        <f t="shared" si="11"/>
        <v>0</v>
      </c>
      <c r="I18" s="388">
        <f t="shared" si="15"/>
        <v>56.5</v>
      </c>
      <c r="J18" s="277"/>
      <c r="K18" s="137">
        <v>2</v>
      </c>
      <c r="L18" s="137">
        <v>0</v>
      </c>
      <c r="M18" s="1087">
        <f t="shared" si="16"/>
        <v>2</v>
      </c>
      <c r="N18" s="277">
        <v>83.25</v>
      </c>
      <c r="O18" s="277">
        <v>0</v>
      </c>
      <c r="P18" s="277">
        <f t="shared" si="17"/>
        <v>166.5</v>
      </c>
      <c r="Q18" s="277">
        <f t="shared" si="12"/>
        <v>0</v>
      </c>
      <c r="R18" s="388">
        <f t="shared" si="18"/>
        <v>83.25</v>
      </c>
      <c r="S18" s="277"/>
      <c r="T18" s="222">
        <v>71.95</v>
      </c>
      <c r="U18" s="222" t="s">
        <v>68</v>
      </c>
      <c r="V18" s="222">
        <v>71.95</v>
      </c>
      <c r="W18" s="278"/>
      <c r="X18" s="222">
        <v>63.33</v>
      </c>
      <c r="Y18" s="222" t="s">
        <v>68</v>
      </c>
      <c r="Z18" s="223">
        <v>63.33</v>
      </c>
      <c r="AA18" s="278" t="s">
        <v>70</v>
      </c>
      <c r="AB18" s="203">
        <v>62.79</v>
      </c>
      <c r="AC18" s="274" t="s">
        <v>68</v>
      </c>
      <c r="AD18" s="275">
        <v>62.79</v>
      </c>
      <c r="AE18" s="274"/>
      <c r="AF18" s="274">
        <v>60.75</v>
      </c>
      <c r="AG18" s="274" t="s">
        <v>68</v>
      </c>
      <c r="AH18" s="274">
        <v>60.75</v>
      </c>
      <c r="AI18" s="274" t="s">
        <v>70</v>
      </c>
      <c r="AJ18" s="276">
        <v>67.48</v>
      </c>
      <c r="AK18" s="274" t="s">
        <v>68</v>
      </c>
      <c r="AL18" s="276">
        <v>67.48</v>
      </c>
      <c r="AM18" s="274" t="s">
        <v>70</v>
      </c>
      <c r="AN18" s="277">
        <v>63.83</v>
      </c>
      <c r="AO18" s="280"/>
      <c r="AP18" s="277">
        <v>63.83</v>
      </c>
      <c r="AQ18" s="274" t="s">
        <v>70</v>
      </c>
      <c r="AR18" s="276">
        <v>64.92</v>
      </c>
      <c r="AS18" s="274" t="s">
        <v>68</v>
      </c>
      <c r="AT18" s="276">
        <v>64.92</v>
      </c>
      <c r="AU18" s="274" t="s">
        <v>70</v>
      </c>
    </row>
    <row r="19" spans="1:47" ht="9.9499999999999993" hidden="1" customHeight="1" x14ac:dyDescent="0.2">
      <c r="A19" s="1115" t="s">
        <v>119</v>
      </c>
      <c r="B19" s="137">
        <v>0</v>
      </c>
      <c r="C19" s="137">
        <v>0</v>
      </c>
      <c r="D19" s="1087">
        <f t="shared" si="13"/>
        <v>0</v>
      </c>
      <c r="E19" s="277">
        <v>0</v>
      </c>
      <c r="F19" s="277">
        <v>0</v>
      </c>
      <c r="G19" s="277">
        <f t="shared" si="14"/>
        <v>0</v>
      </c>
      <c r="H19" s="277">
        <f t="shared" si="11"/>
        <v>0</v>
      </c>
      <c r="I19" s="388" t="e">
        <f t="shared" si="15"/>
        <v>#DIV/0!</v>
      </c>
      <c r="J19" s="277"/>
      <c r="K19" s="137">
        <v>0</v>
      </c>
      <c r="L19" s="137">
        <v>0</v>
      </c>
      <c r="M19" s="1087">
        <f t="shared" si="16"/>
        <v>0</v>
      </c>
      <c r="N19" s="277">
        <v>0</v>
      </c>
      <c r="O19" s="277">
        <v>0</v>
      </c>
      <c r="P19" s="277">
        <f t="shared" si="17"/>
        <v>0</v>
      </c>
      <c r="Q19" s="277">
        <f t="shared" si="12"/>
        <v>0</v>
      </c>
      <c r="R19" s="388" t="e">
        <f t="shared" si="18"/>
        <v>#DIV/0!</v>
      </c>
      <c r="S19" s="277"/>
      <c r="T19" s="222"/>
      <c r="U19" s="223"/>
      <c r="V19" s="222"/>
      <c r="W19" s="278"/>
      <c r="X19" s="222"/>
      <c r="Y19" s="222"/>
      <c r="Z19" s="223"/>
      <c r="AA19" s="223"/>
      <c r="AB19" s="279"/>
      <c r="AC19" s="274"/>
      <c r="AD19" s="274"/>
      <c r="AE19" s="274"/>
      <c r="AF19" s="274">
        <v>56.5</v>
      </c>
      <c r="AG19" s="274" t="s">
        <v>68</v>
      </c>
      <c r="AH19" s="274">
        <v>56.5</v>
      </c>
      <c r="AI19" s="274" t="s">
        <v>70</v>
      </c>
      <c r="AJ19" s="276">
        <v>62.62</v>
      </c>
      <c r="AK19" s="274" t="s">
        <v>68</v>
      </c>
      <c r="AL19" s="276">
        <v>62.62</v>
      </c>
      <c r="AM19" s="274" t="s">
        <v>70</v>
      </c>
      <c r="AN19" s="277">
        <v>69</v>
      </c>
      <c r="AO19" s="274" t="s">
        <v>68</v>
      </c>
      <c r="AP19" s="277">
        <v>69</v>
      </c>
      <c r="AQ19" s="274" t="s">
        <v>70</v>
      </c>
      <c r="AR19" s="276">
        <v>52.2</v>
      </c>
      <c r="AS19" s="274" t="s">
        <v>68</v>
      </c>
      <c r="AT19" s="276">
        <v>52.2</v>
      </c>
      <c r="AU19" s="274" t="s">
        <v>70</v>
      </c>
    </row>
    <row r="20" spans="1:47" s="20" customFormat="1" ht="9.9499999999999993" hidden="1" customHeight="1" x14ac:dyDescent="0.2">
      <c r="A20" s="406" t="s">
        <v>112</v>
      </c>
      <c r="B20" s="137">
        <v>4</v>
      </c>
      <c r="C20" s="137">
        <v>0</v>
      </c>
      <c r="D20" s="1087">
        <f t="shared" si="13"/>
        <v>4</v>
      </c>
      <c r="E20" s="277">
        <v>61.44</v>
      </c>
      <c r="F20" s="277">
        <v>0</v>
      </c>
      <c r="G20" s="277">
        <f t="shared" si="14"/>
        <v>245.76</v>
      </c>
      <c r="H20" s="277">
        <f t="shared" si="11"/>
        <v>0</v>
      </c>
      <c r="I20" s="388">
        <f t="shared" si="15"/>
        <v>61.44</v>
      </c>
      <c r="J20" s="277"/>
      <c r="K20" s="137">
        <v>6</v>
      </c>
      <c r="L20" s="137">
        <v>0</v>
      </c>
      <c r="M20" s="1087">
        <f t="shared" si="16"/>
        <v>6</v>
      </c>
      <c r="N20" s="277">
        <v>63.7</v>
      </c>
      <c r="O20" s="277">
        <v>0</v>
      </c>
      <c r="P20" s="277">
        <f t="shared" si="17"/>
        <v>382.20000000000005</v>
      </c>
      <c r="Q20" s="277">
        <f t="shared" si="12"/>
        <v>0</v>
      </c>
      <c r="R20" s="388">
        <f t="shared" si="18"/>
        <v>63.70000000000001</v>
      </c>
      <c r="S20" s="277"/>
      <c r="T20" s="222">
        <v>60</v>
      </c>
      <c r="U20" s="222" t="s">
        <v>68</v>
      </c>
      <c r="V20" s="222">
        <v>60</v>
      </c>
      <c r="W20" s="278"/>
      <c r="X20" s="222">
        <v>67.69</v>
      </c>
      <c r="Y20" s="222" t="s">
        <v>68</v>
      </c>
      <c r="Z20" s="223">
        <v>67.69</v>
      </c>
      <c r="AA20" s="278" t="s">
        <v>70</v>
      </c>
      <c r="AB20" s="203">
        <v>72.5</v>
      </c>
      <c r="AC20" s="274" t="s">
        <v>68</v>
      </c>
      <c r="AD20" s="275">
        <v>72.5</v>
      </c>
      <c r="AE20" s="274"/>
      <c r="AF20" s="274">
        <v>59.41</v>
      </c>
      <c r="AG20" s="274" t="s">
        <v>68</v>
      </c>
      <c r="AH20" s="274">
        <v>59.41</v>
      </c>
      <c r="AI20" s="274" t="s">
        <v>70</v>
      </c>
      <c r="AJ20" s="276">
        <v>59.38</v>
      </c>
      <c r="AK20" s="274" t="s">
        <v>68</v>
      </c>
      <c r="AL20" s="276">
        <v>59.38</v>
      </c>
      <c r="AM20" s="274" t="s">
        <v>70</v>
      </c>
      <c r="AN20" s="277">
        <v>64.349999999999994</v>
      </c>
      <c r="AO20" s="274" t="s">
        <v>68</v>
      </c>
      <c r="AP20" s="277">
        <v>64.349999999999994</v>
      </c>
      <c r="AQ20" s="274" t="s">
        <v>70</v>
      </c>
      <c r="AR20" s="276">
        <v>62.66</v>
      </c>
      <c r="AS20" s="274" t="s">
        <v>68</v>
      </c>
      <c r="AT20" s="276">
        <v>62.66</v>
      </c>
      <c r="AU20" s="274" t="s">
        <v>70</v>
      </c>
    </row>
    <row r="21" spans="1:47" ht="9.9499999999999993" hidden="1" customHeight="1" x14ac:dyDescent="0.2">
      <c r="A21" s="1116" t="s">
        <v>97</v>
      </c>
      <c r="B21" s="1062">
        <f>SUM(B22:B31)</f>
        <v>11</v>
      </c>
      <c r="C21" s="1062">
        <f>SUM(C22:C31)</f>
        <v>0</v>
      </c>
      <c r="D21" s="1062">
        <f>SUM(D22:D31)</f>
        <v>11</v>
      </c>
      <c r="E21" s="384"/>
      <c r="F21" s="384"/>
      <c r="G21" s="382">
        <f>(SUM(G22:G31)/B21)</f>
        <v>64.845909090909089</v>
      </c>
      <c r="H21" s="384" t="e">
        <f>(SUM(H22:H31)/C21)</f>
        <v>#DIV/0!</v>
      </c>
      <c r="I21" s="384">
        <f>(SUM(G22:H31)/D21)</f>
        <v>64.845909090909089</v>
      </c>
      <c r="J21" s="1117"/>
      <c r="K21" s="1062">
        <f>SUM(K22:K31)</f>
        <v>14</v>
      </c>
      <c r="L21" s="1062">
        <f>SUM(L22:L31)</f>
        <v>0</v>
      </c>
      <c r="M21" s="1062">
        <f>SUM(M22:M31)</f>
        <v>14</v>
      </c>
      <c r="N21" s="384"/>
      <c r="O21" s="384"/>
      <c r="P21" s="384">
        <f>(SUM(P22:P31)/K21)</f>
        <v>64.108571428571423</v>
      </c>
      <c r="Q21" s="384" t="e">
        <f>(SUM(Q22:Q31)/L21)</f>
        <v>#DIV/0!</v>
      </c>
      <c r="R21" s="384">
        <f>(SUM(P22:Q31)/M21)</f>
        <v>64.108571428571423</v>
      </c>
      <c r="S21" s="1117"/>
      <c r="T21" s="282"/>
      <c r="U21" s="281" t="s">
        <v>68</v>
      </c>
      <c r="V21" s="282"/>
      <c r="W21" s="283"/>
      <c r="X21" s="284">
        <f>AVERAGE(X22:X30)</f>
        <v>72.126666666666665</v>
      </c>
      <c r="Y21" s="284" t="s">
        <v>68</v>
      </c>
      <c r="Z21" s="285">
        <f t="shared" ref="Z21" si="19">AVERAGE(Z22:Z30)</f>
        <v>72.126666666666665</v>
      </c>
      <c r="AA21" s="283"/>
      <c r="AB21" s="284">
        <f>AVERAGE(AB22:AB30)</f>
        <v>68.258749999999992</v>
      </c>
      <c r="AC21" s="285"/>
      <c r="AD21" s="285">
        <f>AVERAGE(AD22:AD30)</f>
        <v>68.258749999999992</v>
      </c>
      <c r="AE21" s="285"/>
      <c r="AF21" s="285">
        <f>AVERAGE(AF22:AF30)</f>
        <v>67.655000000000001</v>
      </c>
      <c r="AG21" s="285"/>
      <c r="AH21" s="285">
        <f>AVERAGE(AH22:AH30)</f>
        <v>67.655000000000001</v>
      </c>
      <c r="AI21" s="285"/>
      <c r="AJ21" s="270"/>
      <c r="AK21" s="286"/>
      <c r="AL21" s="270"/>
      <c r="AM21" s="286"/>
      <c r="AN21" s="287"/>
      <c r="AO21" s="286"/>
      <c r="AP21" s="287"/>
      <c r="AQ21" s="286"/>
      <c r="AR21" s="270"/>
      <c r="AS21" s="286"/>
      <c r="AT21" s="270"/>
      <c r="AU21" s="286"/>
    </row>
    <row r="22" spans="1:47" s="20" customFormat="1" ht="9.9499999999999993" hidden="1" customHeight="1" x14ac:dyDescent="0.2">
      <c r="A22" s="974" t="s">
        <v>94</v>
      </c>
      <c r="B22" s="1071">
        <v>1</v>
      </c>
      <c r="C22" s="1071">
        <v>0</v>
      </c>
      <c r="D22" s="1118">
        <f t="shared" ref="D22:D51" si="20">SUM(B22:C22)</f>
        <v>1</v>
      </c>
      <c r="E22" s="968">
        <v>61.25</v>
      </c>
      <c r="F22" s="968">
        <v>0</v>
      </c>
      <c r="G22" s="968">
        <f>SUM(B22*E22)</f>
        <v>61.25</v>
      </c>
      <c r="H22" s="968">
        <f t="shared" ref="H22:H31" si="21">SUM(C22*F22)</f>
        <v>0</v>
      </c>
      <c r="I22" s="1119">
        <f t="shared" ref="I22:I51" si="22">(SUM(G22:H22)/D22)</f>
        <v>61.25</v>
      </c>
      <c r="J22" s="275"/>
      <c r="K22" s="1071">
        <v>1.5</v>
      </c>
      <c r="L22" s="1071">
        <v>0</v>
      </c>
      <c r="M22" s="1118">
        <f t="shared" ref="M22:M31" si="23">SUM(K22:L22)</f>
        <v>1.5</v>
      </c>
      <c r="N22" s="968">
        <v>77.33</v>
      </c>
      <c r="O22" s="968">
        <v>0</v>
      </c>
      <c r="P22" s="968">
        <f>SUM(K22*N22)</f>
        <v>115.995</v>
      </c>
      <c r="Q22" s="968">
        <f t="shared" ref="Q22:Q31" si="24">SUM(L22*O22)</f>
        <v>0</v>
      </c>
      <c r="R22" s="1119">
        <f t="shared" ref="R22:R31" si="25">(SUM(P22:Q22)/M22)</f>
        <v>77.33</v>
      </c>
      <c r="S22" s="275"/>
      <c r="T22" s="222">
        <v>74.989999999999995</v>
      </c>
      <c r="U22" s="222" t="s">
        <v>68</v>
      </c>
      <c r="V22" s="222">
        <v>74.989999999999995</v>
      </c>
      <c r="W22" s="278"/>
      <c r="X22" s="222">
        <v>68.84</v>
      </c>
      <c r="Y22" s="222" t="s">
        <v>68</v>
      </c>
      <c r="Z22" s="223">
        <v>68.84</v>
      </c>
      <c r="AA22" s="278" t="s">
        <v>70</v>
      </c>
      <c r="AB22" s="203">
        <v>66.959999999999994</v>
      </c>
      <c r="AC22" s="274" t="s">
        <v>68</v>
      </c>
      <c r="AD22" s="275">
        <v>66.959999999999994</v>
      </c>
      <c r="AE22" s="274"/>
      <c r="AF22" s="274">
        <v>54.8</v>
      </c>
      <c r="AG22" s="274" t="s">
        <v>68</v>
      </c>
      <c r="AH22" s="274">
        <v>54.8</v>
      </c>
      <c r="AI22" s="274" t="s">
        <v>70</v>
      </c>
      <c r="AJ22" s="276"/>
      <c r="AK22" s="274"/>
      <c r="AL22" s="276"/>
      <c r="AM22" s="274"/>
      <c r="AN22" s="277"/>
      <c r="AO22" s="274"/>
      <c r="AP22" s="277"/>
      <c r="AQ22" s="274"/>
      <c r="AR22" s="276"/>
      <c r="AS22" s="274"/>
      <c r="AT22" s="276"/>
      <c r="AU22" s="274"/>
    </row>
    <row r="23" spans="1:47" ht="9.9499999999999993" hidden="1" customHeight="1" x14ac:dyDescent="0.2">
      <c r="A23" s="974" t="s">
        <v>93</v>
      </c>
      <c r="B23" s="1071">
        <v>0</v>
      </c>
      <c r="C23" s="1071">
        <v>0</v>
      </c>
      <c r="D23" s="1118">
        <f t="shared" si="20"/>
        <v>0</v>
      </c>
      <c r="E23" s="968">
        <v>0</v>
      </c>
      <c r="F23" s="968">
        <v>0</v>
      </c>
      <c r="G23" s="968">
        <f t="shared" ref="G23:G31" si="26">SUM(B23*E23)</f>
        <v>0</v>
      </c>
      <c r="H23" s="968">
        <f t="shared" si="21"/>
        <v>0</v>
      </c>
      <c r="I23" s="1119" t="e">
        <f t="shared" si="22"/>
        <v>#DIV/0!</v>
      </c>
      <c r="J23" s="275"/>
      <c r="K23" s="1071">
        <v>0</v>
      </c>
      <c r="L23" s="1071">
        <v>0</v>
      </c>
      <c r="M23" s="1118">
        <f t="shared" si="23"/>
        <v>0</v>
      </c>
      <c r="N23" s="968">
        <v>0</v>
      </c>
      <c r="O23" s="968">
        <v>0</v>
      </c>
      <c r="P23" s="968">
        <f t="shared" ref="P23:P31" si="27">SUM(K23*N23)</f>
        <v>0</v>
      </c>
      <c r="Q23" s="968">
        <f t="shared" si="24"/>
        <v>0</v>
      </c>
      <c r="R23" s="1119" t="e">
        <f t="shared" si="25"/>
        <v>#DIV/0!</v>
      </c>
      <c r="S23" s="275"/>
      <c r="T23" s="222"/>
      <c r="U23" s="222"/>
      <c r="V23" s="222"/>
      <c r="W23" s="278"/>
      <c r="X23" s="222"/>
      <c r="Y23" s="222"/>
      <c r="Z23" s="223"/>
      <c r="AA23" s="223"/>
      <c r="AB23" s="279" t="s">
        <v>68</v>
      </c>
      <c r="AC23" s="274" t="s">
        <v>68</v>
      </c>
      <c r="AD23" s="274" t="s">
        <v>68</v>
      </c>
      <c r="AE23" s="274"/>
      <c r="AF23" s="274">
        <v>82.87</v>
      </c>
      <c r="AG23" s="274" t="s">
        <v>68</v>
      </c>
      <c r="AH23" s="274">
        <v>82.87</v>
      </c>
      <c r="AI23" s="274" t="s">
        <v>70</v>
      </c>
      <c r="AJ23" s="276"/>
      <c r="AK23" s="274"/>
      <c r="AL23" s="276"/>
      <c r="AM23" s="274"/>
      <c r="AN23" s="277"/>
      <c r="AO23" s="274"/>
      <c r="AP23" s="277"/>
      <c r="AQ23" s="274"/>
      <c r="AR23" s="276"/>
      <c r="AS23" s="274"/>
      <c r="AT23" s="276"/>
      <c r="AU23" s="274"/>
    </row>
    <row r="24" spans="1:47" s="20" customFormat="1" ht="9.9499999999999993" hidden="1" customHeight="1" x14ac:dyDescent="0.2">
      <c r="A24" s="974" t="s">
        <v>95</v>
      </c>
      <c r="B24" s="1071">
        <v>4.5</v>
      </c>
      <c r="C24" s="1071">
        <v>0</v>
      </c>
      <c r="D24" s="1118">
        <f t="shared" si="20"/>
        <v>4.5</v>
      </c>
      <c r="E24" s="968">
        <v>67.069999999999993</v>
      </c>
      <c r="F24" s="968">
        <v>0</v>
      </c>
      <c r="G24" s="968">
        <f t="shared" si="26"/>
        <v>301.81499999999994</v>
      </c>
      <c r="H24" s="968">
        <f t="shared" si="21"/>
        <v>0</v>
      </c>
      <c r="I24" s="1119">
        <f t="shared" si="22"/>
        <v>67.069999999999993</v>
      </c>
      <c r="J24" s="275"/>
      <c r="K24" s="1071">
        <v>4</v>
      </c>
      <c r="L24" s="1071">
        <v>0</v>
      </c>
      <c r="M24" s="1118">
        <f t="shared" si="23"/>
        <v>4</v>
      </c>
      <c r="N24" s="968">
        <v>62.88</v>
      </c>
      <c r="O24" s="968">
        <v>0</v>
      </c>
      <c r="P24" s="968">
        <f t="shared" si="27"/>
        <v>251.52</v>
      </c>
      <c r="Q24" s="968">
        <f t="shared" si="24"/>
        <v>0</v>
      </c>
      <c r="R24" s="1119">
        <f t="shared" si="25"/>
        <v>62.88</v>
      </c>
      <c r="S24" s="275"/>
      <c r="T24" s="222">
        <v>70.680000000000007</v>
      </c>
      <c r="U24" s="222" t="s">
        <v>68</v>
      </c>
      <c r="V24" s="222">
        <v>70.680000000000007</v>
      </c>
      <c r="W24" s="278"/>
      <c r="X24" s="222">
        <v>71</v>
      </c>
      <c r="Y24" s="222" t="s">
        <v>68</v>
      </c>
      <c r="Z24" s="223">
        <v>71</v>
      </c>
      <c r="AA24" s="278" t="s">
        <v>70</v>
      </c>
      <c r="AB24" s="203">
        <v>55.9</v>
      </c>
      <c r="AC24" s="274" t="s">
        <v>68</v>
      </c>
      <c r="AD24" s="275">
        <v>55.9</v>
      </c>
      <c r="AE24" s="274"/>
      <c r="AF24" s="274">
        <v>61.88</v>
      </c>
      <c r="AG24" s="274" t="s">
        <v>68</v>
      </c>
      <c r="AH24" s="274">
        <v>61.88</v>
      </c>
      <c r="AI24" s="274" t="s">
        <v>70</v>
      </c>
      <c r="AJ24" s="276"/>
      <c r="AK24" s="274"/>
      <c r="AL24" s="276"/>
      <c r="AM24" s="274"/>
      <c r="AN24" s="277"/>
      <c r="AO24" s="274"/>
      <c r="AP24" s="277"/>
      <c r="AQ24" s="274"/>
      <c r="AR24" s="276"/>
      <c r="AS24" s="274"/>
      <c r="AT24" s="276"/>
      <c r="AU24" s="274"/>
    </row>
    <row r="25" spans="1:47" ht="9.9499999999999993" hidden="1" customHeight="1" x14ac:dyDescent="0.2">
      <c r="A25" s="974" t="s">
        <v>96</v>
      </c>
      <c r="B25" s="1071">
        <v>0</v>
      </c>
      <c r="C25" s="1071">
        <v>0</v>
      </c>
      <c r="D25" s="1118">
        <f t="shared" si="20"/>
        <v>0</v>
      </c>
      <c r="E25" s="968">
        <v>0</v>
      </c>
      <c r="F25" s="968">
        <v>0</v>
      </c>
      <c r="G25" s="968">
        <f t="shared" si="26"/>
        <v>0</v>
      </c>
      <c r="H25" s="968">
        <f t="shared" si="21"/>
        <v>0</v>
      </c>
      <c r="I25" s="1119" t="e">
        <f t="shared" si="22"/>
        <v>#DIV/0!</v>
      </c>
      <c r="J25" s="275"/>
      <c r="K25" s="1071">
        <v>0</v>
      </c>
      <c r="L25" s="1071">
        <v>0</v>
      </c>
      <c r="M25" s="1118">
        <f t="shared" si="23"/>
        <v>0</v>
      </c>
      <c r="N25" s="968">
        <v>0</v>
      </c>
      <c r="O25" s="968">
        <v>0</v>
      </c>
      <c r="P25" s="968">
        <f t="shared" si="27"/>
        <v>0</v>
      </c>
      <c r="Q25" s="968">
        <f t="shared" si="24"/>
        <v>0</v>
      </c>
      <c r="R25" s="1119" t="e">
        <f t="shared" si="25"/>
        <v>#DIV/0!</v>
      </c>
      <c r="S25" s="275"/>
      <c r="T25" s="222"/>
      <c r="U25" s="222"/>
      <c r="V25" s="222"/>
      <c r="W25" s="278"/>
      <c r="X25" s="222"/>
      <c r="Y25" s="222"/>
      <c r="Z25" s="223"/>
      <c r="AA25" s="223"/>
      <c r="AB25" s="203">
        <v>50.17</v>
      </c>
      <c r="AC25" s="274" t="s">
        <v>68</v>
      </c>
      <c r="AD25" s="275">
        <v>50.17</v>
      </c>
      <c r="AE25" s="274"/>
      <c r="AF25" s="274">
        <v>71.069999999999993</v>
      </c>
      <c r="AG25" s="274" t="s">
        <v>68</v>
      </c>
      <c r="AH25" s="274">
        <v>71.069999999999993</v>
      </c>
      <c r="AI25" s="274" t="s">
        <v>70</v>
      </c>
      <c r="AJ25" s="276"/>
      <c r="AK25" s="274"/>
      <c r="AL25" s="276"/>
      <c r="AM25" s="274"/>
      <c r="AN25" s="277"/>
      <c r="AO25" s="274"/>
      <c r="AP25" s="277"/>
      <c r="AQ25" s="274"/>
      <c r="AR25" s="276"/>
      <c r="AS25" s="274"/>
      <c r="AT25" s="276"/>
      <c r="AU25" s="274"/>
    </row>
    <row r="26" spans="1:47" ht="9.9499999999999993" hidden="1" customHeight="1" x14ac:dyDescent="0.2">
      <c r="A26" s="1120" t="s">
        <v>159</v>
      </c>
      <c r="B26" s="1071">
        <v>0</v>
      </c>
      <c r="C26" s="1071">
        <v>0</v>
      </c>
      <c r="D26" s="1118">
        <f t="shared" si="20"/>
        <v>0</v>
      </c>
      <c r="E26" s="1121">
        <v>0</v>
      </c>
      <c r="F26" s="1121">
        <v>0</v>
      </c>
      <c r="G26" s="968">
        <f t="shared" si="26"/>
        <v>0</v>
      </c>
      <c r="H26" s="968">
        <f t="shared" si="21"/>
        <v>0</v>
      </c>
      <c r="I26" s="1119" t="e">
        <f t="shared" si="22"/>
        <v>#DIV/0!</v>
      </c>
      <c r="J26" s="1122"/>
      <c r="K26" s="1071">
        <v>0</v>
      </c>
      <c r="L26" s="1071">
        <v>0</v>
      </c>
      <c r="M26" s="1118">
        <f t="shared" si="23"/>
        <v>0</v>
      </c>
      <c r="N26" s="1121">
        <v>0</v>
      </c>
      <c r="O26" s="1121">
        <v>0</v>
      </c>
      <c r="P26" s="968">
        <f t="shared" si="27"/>
        <v>0</v>
      </c>
      <c r="Q26" s="968">
        <f t="shared" si="24"/>
        <v>0</v>
      </c>
      <c r="R26" s="1119" t="e">
        <f t="shared" si="25"/>
        <v>#DIV/0!</v>
      </c>
      <c r="S26" s="1122"/>
      <c r="T26" s="289"/>
      <c r="U26" s="289"/>
      <c r="V26" s="289"/>
      <c r="W26" s="290"/>
      <c r="X26" s="289"/>
      <c r="Y26" s="289"/>
      <c r="Z26" s="288"/>
      <c r="AA26" s="288"/>
      <c r="AB26" s="203">
        <v>75.069999999999993</v>
      </c>
      <c r="AC26" s="274" t="s">
        <v>68</v>
      </c>
      <c r="AD26" s="275">
        <v>75.069999999999993</v>
      </c>
      <c r="AE26" s="274"/>
      <c r="AF26" s="274"/>
      <c r="AG26" s="274"/>
      <c r="AH26" s="274"/>
      <c r="AI26" s="274"/>
      <c r="AJ26" s="276"/>
      <c r="AK26" s="274"/>
      <c r="AL26" s="276"/>
      <c r="AM26" s="274"/>
      <c r="AN26" s="277"/>
      <c r="AO26" s="274"/>
      <c r="AP26" s="277"/>
      <c r="AQ26" s="274"/>
      <c r="AR26" s="276"/>
      <c r="AS26" s="274"/>
      <c r="AT26" s="276"/>
      <c r="AU26" s="274"/>
    </row>
    <row r="27" spans="1:47" s="20" customFormat="1" ht="9.9499999999999993" hidden="1" customHeight="1" x14ac:dyDescent="0.2">
      <c r="A27" s="1120" t="s">
        <v>160</v>
      </c>
      <c r="B27" s="1071">
        <v>2</v>
      </c>
      <c r="C27" s="1071">
        <v>0</v>
      </c>
      <c r="D27" s="1118">
        <f t="shared" si="20"/>
        <v>2</v>
      </c>
      <c r="E27" s="1121">
        <v>64.75</v>
      </c>
      <c r="F27" s="1121">
        <v>0</v>
      </c>
      <c r="G27" s="968">
        <f t="shared" si="26"/>
        <v>129.5</v>
      </c>
      <c r="H27" s="968">
        <f t="shared" si="21"/>
        <v>0</v>
      </c>
      <c r="I27" s="1119">
        <f t="shared" si="22"/>
        <v>64.75</v>
      </c>
      <c r="J27" s="1122"/>
      <c r="K27" s="1071">
        <v>5</v>
      </c>
      <c r="L27" s="1071">
        <v>0</v>
      </c>
      <c r="M27" s="1118">
        <f t="shared" si="23"/>
        <v>5</v>
      </c>
      <c r="N27" s="1121">
        <v>62.1</v>
      </c>
      <c r="O27" s="1121">
        <v>0</v>
      </c>
      <c r="P27" s="968">
        <f t="shared" si="27"/>
        <v>310.5</v>
      </c>
      <c r="Q27" s="968">
        <f t="shared" si="24"/>
        <v>0</v>
      </c>
      <c r="R27" s="1119">
        <f t="shared" si="25"/>
        <v>62.1</v>
      </c>
      <c r="S27" s="1122"/>
      <c r="T27" s="289">
        <v>71.55</v>
      </c>
      <c r="U27" s="289" t="s">
        <v>68</v>
      </c>
      <c r="V27" s="289">
        <v>71.55</v>
      </c>
      <c r="W27" s="290"/>
      <c r="X27" s="289">
        <v>76.540000000000006</v>
      </c>
      <c r="Y27" s="289" t="s">
        <v>68</v>
      </c>
      <c r="Z27" s="288">
        <v>76.540000000000006</v>
      </c>
      <c r="AA27" s="278" t="s">
        <v>70</v>
      </c>
      <c r="AB27" s="203">
        <v>67.22</v>
      </c>
      <c r="AC27" s="274" t="s">
        <v>68</v>
      </c>
      <c r="AD27" s="275">
        <v>67.22</v>
      </c>
      <c r="AE27" s="274"/>
      <c r="AF27" s="274"/>
      <c r="AG27" s="274"/>
      <c r="AH27" s="274"/>
      <c r="AI27" s="274"/>
      <c r="AJ27" s="276"/>
      <c r="AK27" s="274"/>
      <c r="AL27" s="276"/>
      <c r="AM27" s="274"/>
      <c r="AN27" s="277"/>
      <c r="AO27" s="274"/>
      <c r="AP27" s="277"/>
      <c r="AQ27" s="274"/>
      <c r="AR27" s="276"/>
      <c r="AS27" s="274"/>
      <c r="AT27" s="276"/>
      <c r="AU27" s="274"/>
    </row>
    <row r="28" spans="1:47" ht="9.75" hidden="1" customHeight="1" x14ac:dyDescent="0.2">
      <c r="A28" s="1123" t="s">
        <v>265</v>
      </c>
      <c r="B28" s="1071">
        <v>0.5</v>
      </c>
      <c r="C28" s="1071">
        <v>0</v>
      </c>
      <c r="D28" s="1118">
        <f t="shared" si="20"/>
        <v>0.5</v>
      </c>
      <c r="E28" s="1121">
        <v>60</v>
      </c>
      <c r="F28" s="1121">
        <v>0</v>
      </c>
      <c r="G28" s="968">
        <f t="shared" si="26"/>
        <v>30</v>
      </c>
      <c r="H28" s="968">
        <f t="shared" si="21"/>
        <v>0</v>
      </c>
      <c r="I28" s="1119">
        <f t="shared" si="22"/>
        <v>60</v>
      </c>
      <c r="J28" s="1122"/>
      <c r="K28" s="1071">
        <v>1.5</v>
      </c>
      <c r="L28" s="1071">
        <v>0</v>
      </c>
      <c r="M28" s="1118">
        <f t="shared" si="23"/>
        <v>1.5</v>
      </c>
      <c r="N28" s="1121">
        <v>57.67</v>
      </c>
      <c r="O28" s="1121">
        <v>0</v>
      </c>
      <c r="P28" s="968">
        <f t="shared" si="27"/>
        <v>86.504999999999995</v>
      </c>
      <c r="Q28" s="968">
        <f t="shared" si="24"/>
        <v>0</v>
      </c>
      <c r="R28" s="1119">
        <f t="shared" si="25"/>
        <v>57.669999999999995</v>
      </c>
      <c r="S28" s="1122"/>
      <c r="T28" s="289"/>
      <c r="U28" s="289"/>
      <c r="V28" s="289"/>
      <c r="W28" s="290"/>
      <c r="X28" s="289"/>
      <c r="Y28" s="289"/>
      <c r="Z28" s="288"/>
      <c r="AA28" s="288"/>
      <c r="AB28" s="203">
        <v>64</v>
      </c>
      <c r="AC28" s="274" t="s">
        <v>68</v>
      </c>
      <c r="AD28" s="275">
        <v>64</v>
      </c>
      <c r="AE28" s="274"/>
      <c r="AF28" s="274"/>
      <c r="AG28" s="274"/>
      <c r="AH28" s="274"/>
      <c r="AI28" s="274"/>
      <c r="AJ28" s="276"/>
      <c r="AK28" s="274"/>
      <c r="AL28" s="276"/>
      <c r="AM28" s="274"/>
      <c r="AN28" s="277"/>
      <c r="AO28" s="274"/>
      <c r="AP28" s="277"/>
      <c r="AQ28" s="274"/>
      <c r="AR28" s="276"/>
      <c r="AS28" s="274"/>
      <c r="AT28" s="276"/>
      <c r="AU28" s="274"/>
    </row>
    <row r="29" spans="1:47" ht="9.9499999999999993" hidden="1" customHeight="1" x14ac:dyDescent="0.2">
      <c r="A29" s="1120" t="s">
        <v>173</v>
      </c>
      <c r="B29" s="1071">
        <v>0</v>
      </c>
      <c r="C29" s="1071">
        <v>0</v>
      </c>
      <c r="D29" s="1118">
        <f t="shared" si="20"/>
        <v>0</v>
      </c>
      <c r="E29" s="1121">
        <v>0</v>
      </c>
      <c r="F29" s="1121">
        <v>0</v>
      </c>
      <c r="G29" s="968">
        <f t="shared" si="26"/>
        <v>0</v>
      </c>
      <c r="H29" s="968">
        <f t="shared" si="21"/>
        <v>0</v>
      </c>
      <c r="I29" s="1119" t="e">
        <f t="shared" si="22"/>
        <v>#DIV/0!</v>
      </c>
      <c r="J29" s="1122"/>
      <c r="K29" s="1071">
        <v>0</v>
      </c>
      <c r="L29" s="1071">
        <v>0</v>
      </c>
      <c r="M29" s="1118">
        <f t="shared" si="23"/>
        <v>0</v>
      </c>
      <c r="N29" s="1121">
        <v>0</v>
      </c>
      <c r="O29" s="1121">
        <v>0</v>
      </c>
      <c r="P29" s="968">
        <f t="shared" si="27"/>
        <v>0</v>
      </c>
      <c r="Q29" s="968">
        <f t="shared" si="24"/>
        <v>0</v>
      </c>
      <c r="R29" s="1119" t="e">
        <f t="shared" si="25"/>
        <v>#DIV/0!</v>
      </c>
      <c r="S29" s="1122"/>
      <c r="T29" s="289"/>
      <c r="U29" s="289"/>
      <c r="V29" s="289"/>
      <c r="W29" s="290"/>
      <c r="X29" s="289"/>
      <c r="Y29" s="289"/>
      <c r="Z29" s="288"/>
      <c r="AA29" s="288"/>
      <c r="AB29" s="203">
        <v>74.349999999999994</v>
      </c>
      <c r="AC29" s="274" t="s">
        <v>68</v>
      </c>
      <c r="AD29" s="275">
        <v>74.349999999999994</v>
      </c>
      <c r="AE29" s="274"/>
      <c r="AF29" s="274"/>
      <c r="AG29" s="274"/>
      <c r="AH29" s="274"/>
      <c r="AI29" s="274"/>
      <c r="AJ29" s="276"/>
      <c r="AK29" s="274"/>
      <c r="AL29" s="276"/>
      <c r="AM29" s="274"/>
      <c r="AN29" s="277"/>
      <c r="AO29" s="274"/>
      <c r="AP29" s="277"/>
      <c r="AQ29" s="274"/>
      <c r="AR29" s="276"/>
      <c r="AS29" s="274"/>
      <c r="AT29" s="276"/>
      <c r="AU29" s="274"/>
    </row>
    <row r="30" spans="1:47" ht="9.9499999999999993" hidden="1" customHeight="1" x14ac:dyDescent="0.2">
      <c r="A30" s="974" t="s">
        <v>119</v>
      </c>
      <c r="B30" s="1071">
        <v>0</v>
      </c>
      <c r="C30" s="1071">
        <v>0</v>
      </c>
      <c r="D30" s="1118">
        <f t="shared" si="20"/>
        <v>0</v>
      </c>
      <c r="E30" s="1121">
        <v>0</v>
      </c>
      <c r="F30" s="1121">
        <v>0</v>
      </c>
      <c r="G30" s="968">
        <f t="shared" si="26"/>
        <v>0</v>
      </c>
      <c r="H30" s="968">
        <f t="shared" si="21"/>
        <v>0</v>
      </c>
      <c r="I30" s="1119" t="e">
        <f t="shared" si="22"/>
        <v>#DIV/0!</v>
      </c>
      <c r="J30" s="275"/>
      <c r="K30" s="1071">
        <v>0</v>
      </c>
      <c r="L30" s="1071">
        <v>0</v>
      </c>
      <c r="M30" s="1118">
        <f t="shared" si="23"/>
        <v>0</v>
      </c>
      <c r="N30" s="1121">
        <v>0</v>
      </c>
      <c r="O30" s="1121">
        <v>0</v>
      </c>
      <c r="P30" s="968">
        <f t="shared" si="27"/>
        <v>0</v>
      </c>
      <c r="Q30" s="968">
        <f t="shared" si="24"/>
        <v>0</v>
      </c>
      <c r="R30" s="1119" t="e">
        <f t="shared" si="25"/>
        <v>#DIV/0!</v>
      </c>
      <c r="S30" s="275"/>
      <c r="T30" s="222"/>
      <c r="U30" s="289"/>
      <c r="V30" s="222"/>
      <c r="W30" s="278"/>
      <c r="X30" s="289"/>
      <c r="Y30" s="289"/>
      <c r="Z30" s="288"/>
      <c r="AA30" s="288"/>
      <c r="AB30" s="203">
        <v>92.4</v>
      </c>
      <c r="AC30" s="274" t="s">
        <v>68</v>
      </c>
      <c r="AD30" s="275">
        <v>92.4</v>
      </c>
      <c r="AE30" s="274"/>
      <c r="AF30" s="274"/>
      <c r="AG30" s="274"/>
      <c r="AH30" s="274"/>
      <c r="AI30" s="274"/>
      <c r="AJ30" s="276"/>
      <c r="AK30" s="274"/>
      <c r="AL30" s="276"/>
      <c r="AM30" s="274"/>
      <c r="AN30" s="277"/>
      <c r="AO30" s="274"/>
      <c r="AP30" s="277"/>
      <c r="AQ30" s="274"/>
      <c r="AR30" s="276"/>
      <c r="AS30" s="274"/>
      <c r="AT30" s="276"/>
      <c r="AU30" s="274"/>
    </row>
    <row r="31" spans="1:47" s="20" customFormat="1" ht="9.9499999999999993" hidden="1" customHeight="1" x14ac:dyDescent="0.2">
      <c r="A31" s="975" t="s">
        <v>170</v>
      </c>
      <c r="B31" s="1071">
        <v>3</v>
      </c>
      <c r="C31" s="1071">
        <v>0</v>
      </c>
      <c r="D31" s="1118">
        <f t="shared" si="20"/>
        <v>3</v>
      </c>
      <c r="E31" s="1121">
        <v>63.58</v>
      </c>
      <c r="F31" s="1121">
        <v>0</v>
      </c>
      <c r="G31" s="968">
        <f t="shared" si="26"/>
        <v>190.74</v>
      </c>
      <c r="H31" s="968">
        <f t="shared" si="21"/>
        <v>0</v>
      </c>
      <c r="I31" s="1119">
        <f t="shared" si="22"/>
        <v>63.580000000000005</v>
      </c>
      <c r="J31" s="275"/>
      <c r="K31" s="1071">
        <v>2</v>
      </c>
      <c r="L31" s="1071">
        <v>0</v>
      </c>
      <c r="M31" s="1118">
        <f t="shared" si="23"/>
        <v>2</v>
      </c>
      <c r="N31" s="1121">
        <v>66.5</v>
      </c>
      <c r="O31" s="1121">
        <v>0</v>
      </c>
      <c r="P31" s="968">
        <f t="shared" si="27"/>
        <v>133</v>
      </c>
      <c r="Q31" s="968">
        <f t="shared" si="24"/>
        <v>0</v>
      </c>
      <c r="R31" s="1119">
        <f t="shared" si="25"/>
        <v>66.5</v>
      </c>
      <c r="S31" s="275"/>
      <c r="T31" s="222">
        <v>81.38</v>
      </c>
      <c r="U31" s="289" t="s">
        <v>68</v>
      </c>
      <c r="V31" s="291">
        <v>81.38</v>
      </c>
      <c r="W31" s="292"/>
      <c r="X31" s="293">
        <v>69.19</v>
      </c>
      <c r="Y31" s="293" t="s">
        <v>68</v>
      </c>
      <c r="Z31" s="294">
        <v>69.19</v>
      </c>
      <c r="AA31" s="278" t="s">
        <v>70</v>
      </c>
      <c r="AB31" s="203"/>
      <c r="AC31" s="274"/>
      <c r="AD31" s="275"/>
      <c r="AE31" s="274"/>
      <c r="AF31" s="274"/>
      <c r="AG31" s="274"/>
      <c r="AH31" s="274"/>
      <c r="AI31" s="274"/>
      <c r="AJ31" s="276"/>
      <c r="AK31" s="274"/>
      <c r="AL31" s="276"/>
      <c r="AM31" s="274"/>
      <c r="AN31" s="277"/>
      <c r="AO31" s="274"/>
      <c r="AP31" s="277"/>
      <c r="AQ31" s="274"/>
      <c r="AR31" s="276"/>
      <c r="AS31" s="274"/>
      <c r="AT31" s="276"/>
      <c r="AU31" s="274"/>
    </row>
    <row r="32" spans="1:47" ht="9.9499999999999993" hidden="1" customHeight="1" x14ac:dyDescent="0.2">
      <c r="A32" s="1114" t="s">
        <v>53</v>
      </c>
      <c r="B32" s="1093">
        <f>SUM(B33:B34)</f>
        <v>37</v>
      </c>
      <c r="C32" s="1093">
        <f>SUM(C33:C34)</f>
        <v>0</v>
      </c>
      <c r="D32" s="1093">
        <f>SUM(D33:D34)</f>
        <v>37</v>
      </c>
      <c r="E32" s="382"/>
      <c r="F32" s="382"/>
      <c r="G32" s="382">
        <f>(SUM(G33:G34)/B32)</f>
        <v>62.895135135135135</v>
      </c>
      <c r="H32" s="382" t="e">
        <f>(SUM(H33:H34)/C32)</f>
        <v>#DIV/0!</v>
      </c>
      <c r="I32" s="382">
        <f>(SUM(G33:H34)/D32)</f>
        <v>62.895135135135135</v>
      </c>
      <c r="J32" s="1114"/>
      <c r="K32" s="1093">
        <f>SUM(K33:K34)</f>
        <v>36</v>
      </c>
      <c r="L32" s="1093">
        <f>SUM(L33)</f>
        <v>0</v>
      </c>
      <c r="M32" s="1093">
        <f>SUM(M33)</f>
        <v>33</v>
      </c>
      <c r="N32" s="382"/>
      <c r="O32" s="382"/>
      <c r="P32" s="382">
        <f>(SUM(P33)/K32)</f>
        <v>59.033333333333339</v>
      </c>
      <c r="Q32" s="382" t="e">
        <f>(SUM(Q33)/L32)</f>
        <v>#DIV/0!</v>
      </c>
      <c r="R32" s="382">
        <f>(SUM(P33:Q34)/M32)</f>
        <v>73.314848484848497</v>
      </c>
      <c r="S32" s="1114"/>
      <c r="T32" s="112">
        <f>AVERAGE(T33)</f>
        <v>60.09</v>
      </c>
      <c r="U32" s="112"/>
      <c r="V32" s="74">
        <f t="shared" ref="V32" si="28">AVERAGE(V33)</f>
        <v>60.09</v>
      </c>
      <c r="W32" s="259"/>
      <c r="X32" s="112">
        <f>AVERAGE(X33)</f>
        <v>59.69</v>
      </c>
      <c r="Y32" s="112"/>
      <c r="Z32" s="74">
        <f t="shared" ref="Z32" si="29">AVERAGE(Z33)</f>
        <v>59.69</v>
      </c>
      <c r="AA32" s="295"/>
      <c r="AB32" s="296">
        <f>AVERAGE(AB33)</f>
        <v>57.31</v>
      </c>
      <c r="AC32" s="74" t="s">
        <v>68</v>
      </c>
      <c r="AD32" s="258">
        <f t="shared" ref="AD32" si="30">AVERAGE(AD33)</f>
        <v>57.31</v>
      </c>
      <c r="AE32" s="258"/>
      <c r="AF32" s="258">
        <f>AVERAGE(AF33)</f>
        <v>60.28</v>
      </c>
      <c r="AG32" s="297" t="s">
        <v>68</v>
      </c>
      <c r="AH32" s="258">
        <f>AVERAGE(AH33)</f>
        <v>60.28</v>
      </c>
      <c r="AI32" s="258"/>
      <c r="AJ32" s="258">
        <f>AVERAGE(AJ33)</f>
        <v>60.8</v>
      </c>
      <c r="AK32" s="297" t="s">
        <v>68</v>
      </c>
      <c r="AL32" s="258">
        <f>AVERAGE(AL33)</f>
        <v>60.8</v>
      </c>
      <c r="AM32" s="258"/>
      <c r="AN32" s="258">
        <f>AVERAGE(AN33)</f>
        <v>60.44</v>
      </c>
      <c r="AO32" s="297" t="s">
        <v>68</v>
      </c>
      <c r="AP32" s="258">
        <f>AVERAGE(AP33)</f>
        <v>60.44</v>
      </c>
      <c r="AQ32" s="258"/>
      <c r="AR32" s="258">
        <f>AVERAGE(AR33)</f>
        <v>59.05</v>
      </c>
      <c r="AS32" s="262"/>
      <c r="AT32" s="258">
        <f>AVERAGE(AT33)</f>
        <v>59.05</v>
      </c>
      <c r="AU32" s="262"/>
    </row>
    <row r="33" spans="1:47" s="20" customFormat="1" ht="9.9499999999999993" hidden="1" customHeight="1" x14ac:dyDescent="0.2">
      <c r="A33" s="1124" t="s">
        <v>269</v>
      </c>
      <c r="B33" s="137">
        <v>34</v>
      </c>
      <c r="C33" s="137">
        <v>0</v>
      </c>
      <c r="D33" s="1087">
        <f t="shared" si="20"/>
        <v>34</v>
      </c>
      <c r="E33" s="277">
        <v>62.33</v>
      </c>
      <c r="F33" s="277">
        <v>0</v>
      </c>
      <c r="G33" s="277">
        <f t="shared" ref="G33" si="31">SUM(B33*E33)</f>
        <v>2119.2199999999998</v>
      </c>
      <c r="H33" s="277">
        <f t="shared" ref="H33:H34" si="32">SUM(C33*F33)</f>
        <v>0</v>
      </c>
      <c r="I33" s="388">
        <f t="shared" si="22"/>
        <v>62.329999999999991</v>
      </c>
      <c r="J33" s="275"/>
      <c r="K33" s="137">
        <v>33</v>
      </c>
      <c r="L33" s="137">
        <v>0</v>
      </c>
      <c r="M33" s="1087">
        <f t="shared" ref="M33:M34" si="33">SUM(K33:L33)</f>
        <v>33</v>
      </c>
      <c r="N33" s="277">
        <v>64.400000000000006</v>
      </c>
      <c r="O33" s="277">
        <v>0</v>
      </c>
      <c r="P33" s="277">
        <f t="shared" ref="P33:Q34" si="34">SUM(K33*N33)</f>
        <v>2125.2000000000003</v>
      </c>
      <c r="Q33" s="277">
        <f t="shared" si="34"/>
        <v>0</v>
      </c>
      <c r="R33" s="388">
        <f t="shared" ref="R33:R34" si="35">(SUM(P33:Q33)/M33)</f>
        <v>64.400000000000006</v>
      </c>
      <c r="S33" s="275"/>
      <c r="T33" s="222">
        <v>60.09</v>
      </c>
      <c r="U33" s="138" t="s">
        <v>68</v>
      </c>
      <c r="V33" s="223">
        <v>60.09</v>
      </c>
      <c r="W33" s="278"/>
      <c r="X33" s="147">
        <v>59.69</v>
      </c>
      <c r="Y33" s="147" t="s">
        <v>68</v>
      </c>
      <c r="Z33" s="138">
        <f t="shared" ref="Z33" si="36">AVERAGE(X33,Y33)</f>
        <v>59.69</v>
      </c>
      <c r="AA33" s="278" t="s">
        <v>70</v>
      </c>
      <c r="AB33" s="298">
        <v>57.31</v>
      </c>
      <c r="AC33" s="276" t="s">
        <v>68</v>
      </c>
      <c r="AD33" s="276">
        <v>57.31</v>
      </c>
      <c r="AE33" s="276"/>
      <c r="AF33" s="276">
        <v>60.28</v>
      </c>
      <c r="AG33" s="274" t="s">
        <v>68</v>
      </c>
      <c r="AH33" s="276">
        <v>60.28</v>
      </c>
      <c r="AI33" s="274" t="s">
        <v>70</v>
      </c>
      <c r="AJ33" s="276">
        <v>60.8</v>
      </c>
      <c r="AK33" s="274" t="s">
        <v>68</v>
      </c>
      <c r="AL33" s="276">
        <v>60.8</v>
      </c>
      <c r="AM33" s="274" t="s">
        <v>70</v>
      </c>
      <c r="AN33" s="276">
        <v>60.44</v>
      </c>
      <c r="AO33" s="274" t="s">
        <v>68</v>
      </c>
      <c r="AP33" s="276">
        <v>60.44</v>
      </c>
      <c r="AQ33" s="274" t="s">
        <v>70</v>
      </c>
      <c r="AR33" s="276">
        <v>59.05</v>
      </c>
      <c r="AS33" s="274" t="s">
        <v>68</v>
      </c>
      <c r="AT33" s="276">
        <v>59.05</v>
      </c>
      <c r="AU33" s="274" t="s">
        <v>70</v>
      </c>
    </row>
    <row r="34" spans="1:47" s="20" customFormat="1" ht="9.9499999999999993" hidden="1" customHeight="1" x14ac:dyDescent="0.2">
      <c r="A34" s="1124" t="s">
        <v>270</v>
      </c>
      <c r="B34" s="137">
        <v>3</v>
      </c>
      <c r="C34" s="137">
        <v>0</v>
      </c>
      <c r="D34" s="1087">
        <f t="shared" si="20"/>
        <v>3</v>
      </c>
      <c r="E34" s="277">
        <v>69.3</v>
      </c>
      <c r="F34" s="277">
        <v>0</v>
      </c>
      <c r="G34" s="277">
        <f t="shared" ref="G34" si="37">SUM(B34*E34)</f>
        <v>207.89999999999998</v>
      </c>
      <c r="H34" s="277">
        <f t="shared" si="32"/>
        <v>0</v>
      </c>
      <c r="I34" s="388">
        <f t="shared" si="22"/>
        <v>69.3</v>
      </c>
      <c r="J34" s="275"/>
      <c r="K34" s="137">
        <v>3</v>
      </c>
      <c r="L34" s="137">
        <v>1</v>
      </c>
      <c r="M34" s="1087">
        <f t="shared" si="33"/>
        <v>4</v>
      </c>
      <c r="N34" s="277">
        <v>66.33</v>
      </c>
      <c r="O34" s="277">
        <v>95.2</v>
      </c>
      <c r="P34" s="277">
        <f t="shared" si="34"/>
        <v>198.99</v>
      </c>
      <c r="Q34" s="277">
        <f t="shared" si="34"/>
        <v>95.2</v>
      </c>
      <c r="R34" s="388">
        <f t="shared" si="35"/>
        <v>73.547499999999999</v>
      </c>
      <c r="S34" s="275"/>
      <c r="T34" s="222"/>
      <c r="U34" s="147"/>
      <c r="V34" s="223"/>
      <c r="W34" s="278"/>
      <c r="X34" s="147"/>
      <c r="Y34" s="147"/>
      <c r="Z34" s="138"/>
      <c r="AA34" s="278"/>
      <c r="AB34" s="298"/>
      <c r="AC34" s="276"/>
      <c r="AD34" s="276"/>
      <c r="AE34" s="276"/>
      <c r="AF34" s="276"/>
      <c r="AG34" s="274"/>
      <c r="AH34" s="276"/>
      <c r="AI34" s="274"/>
      <c r="AJ34" s="276"/>
      <c r="AK34" s="274"/>
      <c r="AL34" s="276"/>
      <c r="AM34" s="274"/>
      <c r="AN34" s="276"/>
      <c r="AO34" s="274"/>
      <c r="AP34" s="276"/>
      <c r="AQ34" s="274"/>
      <c r="AR34" s="276"/>
      <c r="AS34" s="274"/>
      <c r="AT34" s="276"/>
      <c r="AU34" s="274"/>
    </row>
    <row r="35" spans="1:47" ht="9.9499999999999993" hidden="1" customHeight="1" x14ac:dyDescent="0.2">
      <c r="A35" s="1114" t="s">
        <v>54</v>
      </c>
      <c r="B35" s="1093">
        <f>SUM(B36:B45)</f>
        <v>86</v>
      </c>
      <c r="C35" s="1093">
        <f>SUM(C36:C45)</f>
        <v>0</v>
      </c>
      <c r="D35" s="1093">
        <f>SUM(D36:D45)</f>
        <v>86</v>
      </c>
      <c r="E35" s="382"/>
      <c r="F35" s="382"/>
      <c r="G35" s="382">
        <f>(SUM(G36:G45)/B35)</f>
        <v>65.835930232558141</v>
      </c>
      <c r="H35" s="382" t="e">
        <f>(SUM(H36:H45)/C35)</f>
        <v>#DIV/0!</v>
      </c>
      <c r="I35" s="382">
        <f>(SUM(G36:H45)/D35)</f>
        <v>65.835930232558141</v>
      </c>
      <c r="J35" s="498"/>
      <c r="K35" s="1093">
        <f>SUM(K36:K45)</f>
        <v>150</v>
      </c>
      <c r="L35" s="1093">
        <f>SUM(L36:L45)</f>
        <v>0</v>
      </c>
      <c r="M35" s="1093">
        <f>SUM(M36:M45)</f>
        <v>150</v>
      </c>
      <c r="N35" s="382"/>
      <c r="O35" s="382"/>
      <c r="P35" s="382">
        <f>(SUM(P36:P45)/K35)</f>
        <v>70.661000000000016</v>
      </c>
      <c r="Q35" s="382" t="e">
        <f>(SUM(Q36:Q45)/L35)</f>
        <v>#DIV/0!</v>
      </c>
      <c r="R35" s="382">
        <f>(SUM(P36:Q45)/M35)</f>
        <v>70.661000000000016</v>
      </c>
      <c r="S35" s="498"/>
      <c r="T35" s="112">
        <f>AVERAGE(T36:T45)</f>
        <v>68.678749999999994</v>
      </c>
      <c r="U35" s="112"/>
      <c r="V35" s="74">
        <f t="shared" ref="V35" si="38">AVERAGE(V36:V45)</f>
        <v>68.678749999999994</v>
      </c>
      <c r="W35" s="295"/>
      <c r="X35" s="112">
        <f>AVERAGE(X36:X45)</f>
        <v>67.0625</v>
      </c>
      <c r="Y35" s="112"/>
      <c r="Z35" s="74">
        <f t="shared" ref="Z35" si="39">AVERAGE(Z36:Z45)</f>
        <v>67.0625</v>
      </c>
      <c r="AA35" s="295"/>
      <c r="AB35" s="260">
        <f>AVERAGE(AB36:AB45)</f>
        <v>69.78</v>
      </c>
      <c r="AC35" s="74"/>
      <c r="AD35" s="261">
        <f t="shared" ref="AD35:AE35" si="40">AVERAGE(AD36:AD45)</f>
        <v>69.78</v>
      </c>
      <c r="AE35" s="261">
        <f t="shared" si="40"/>
        <v>67</v>
      </c>
      <c r="AF35" s="261">
        <f>AVERAGE(AF36:AF45)</f>
        <v>69.111250000000013</v>
      </c>
      <c r="AG35" s="261"/>
      <c r="AH35" s="261">
        <f>AVERAGE(AH36:AH45)</f>
        <v>69.111250000000013</v>
      </c>
      <c r="AI35" s="258"/>
      <c r="AJ35" s="261">
        <f>AVERAGE(AJ36:AJ45)</f>
        <v>64.215000000000003</v>
      </c>
      <c r="AK35" s="261"/>
      <c r="AL35" s="261">
        <f>AVERAGE(AL36:AL45)</f>
        <v>64.215000000000003</v>
      </c>
      <c r="AM35" s="258"/>
      <c r="AN35" s="262"/>
      <c r="AO35" s="262"/>
      <c r="AP35" s="262"/>
      <c r="AQ35" s="262"/>
      <c r="AR35" s="262"/>
      <c r="AS35" s="262"/>
      <c r="AT35" s="262"/>
      <c r="AU35" s="262"/>
    </row>
    <row r="36" spans="1:47" s="20" customFormat="1" ht="9.9499999999999993" hidden="1" customHeight="1" x14ac:dyDescent="0.2">
      <c r="A36" s="1125" t="s">
        <v>98</v>
      </c>
      <c r="B36" s="200">
        <v>0</v>
      </c>
      <c r="C36" s="200">
        <v>0</v>
      </c>
      <c r="D36" s="1007">
        <f t="shared" si="20"/>
        <v>0</v>
      </c>
      <c r="E36" s="505">
        <v>0</v>
      </c>
      <c r="F36" s="505">
        <v>0</v>
      </c>
      <c r="G36" s="277">
        <f t="shared" ref="G36:G45" si="41">SUM(B36*E36)</f>
        <v>0</v>
      </c>
      <c r="H36" s="277">
        <f t="shared" ref="H36:H45" si="42">SUM(C36*F36)</f>
        <v>0</v>
      </c>
      <c r="I36" s="388" t="e">
        <f t="shared" si="22"/>
        <v>#DIV/0!</v>
      </c>
      <c r="J36" s="275"/>
      <c r="K36" s="137">
        <v>42</v>
      </c>
      <c r="L36" s="137">
        <v>0</v>
      </c>
      <c r="M36" s="1087">
        <f t="shared" ref="M36:M45" si="43">SUM(K36:L36)</f>
        <v>42</v>
      </c>
      <c r="N36" s="277">
        <v>72.290000000000006</v>
      </c>
      <c r="O36" s="277">
        <v>0</v>
      </c>
      <c r="P36" s="277">
        <f t="shared" ref="P36:Q45" si="44">SUM(K36*N36)</f>
        <v>3036.1800000000003</v>
      </c>
      <c r="Q36" s="277">
        <f t="shared" si="44"/>
        <v>0</v>
      </c>
      <c r="R36" s="388">
        <f t="shared" ref="R36:R45" si="45">(SUM(P36:Q36)/M36)</f>
        <v>72.290000000000006</v>
      </c>
      <c r="S36" s="275"/>
      <c r="T36" s="222">
        <v>69.45</v>
      </c>
      <c r="U36" s="138" t="s">
        <v>68</v>
      </c>
      <c r="V36" s="223">
        <v>69.45</v>
      </c>
      <c r="W36" s="278">
        <v>73</v>
      </c>
      <c r="X36" s="147">
        <v>74.28</v>
      </c>
      <c r="Y36" s="147"/>
      <c r="Z36" s="138">
        <f t="shared" ref="Z36:Z45" si="46">AVERAGE(X36,Y36)</f>
        <v>74.28</v>
      </c>
      <c r="AA36" s="278">
        <v>60</v>
      </c>
      <c r="AB36" s="298">
        <v>77.17</v>
      </c>
      <c r="AC36" s="274" t="s">
        <v>68</v>
      </c>
      <c r="AD36" s="276">
        <v>77.17</v>
      </c>
      <c r="AE36" s="276">
        <v>67</v>
      </c>
      <c r="AF36" s="276">
        <v>70.64</v>
      </c>
      <c r="AG36" s="274" t="s">
        <v>68</v>
      </c>
      <c r="AH36" s="276">
        <v>70.64</v>
      </c>
      <c r="AI36" s="276">
        <v>60</v>
      </c>
      <c r="AJ36" s="276">
        <v>65.569999999999993</v>
      </c>
      <c r="AK36" s="274" t="s">
        <v>68</v>
      </c>
      <c r="AL36" s="276">
        <v>65.569999999999993</v>
      </c>
      <c r="AM36" s="276">
        <v>66</v>
      </c>
      <c r="AN36" s="274">
        <v>65.23</v>
      </c>
      <c r="AO36" s="299" t="s">
        <v>68</v>
      </c>
      <c r="AP36" s="274">
        <v>65.23</v>
      </c>
      <c r="AQ36" s="274" t="s">
        <v>81</v>
      </c>
      <c r="AR36" s="274" t="s">
        <v>68</v>
      </c>
      <c r="AS36" s="274" t="s">
        <v>68</v>
      </c>
      <c r="AT36" s="274" t="s">
        <v>68</v>
      </c>
      <c r="AU36" s="274" t="s">
        <v>70</v>
      </c>
    </row>
    <row r="37" spans="1:47" s="20" customFormat="1" ht="9.9499999999999993" hidden="1" customHeight="1" x14ac:dyDescent="0.2">
      <c r="A37" s="406" t="s">
        <v>99</v>
      </c>
      <c r="B37" s="137">
        <v>13</v>
      </c>
      <c r="C37" s="137">
        <v>0</v>
      </c>
      <c r="D37" s="1087">
        <f t="shared" si="20"/>
        <v>13</v>
      </c>
      <c r="E37" s="277">
        <v>70.11</v>
      </c>
      <c r="F37" s="277">
        <v>0</v>
      </c>
      <c r="G37" s="277">
        <f t="shared" si="41"/>
        <v>911.43</v>
      </c>
      <c r="H37" s="277">
        <f t="shared" si="42"/>
        <v>0</v>
      </c>
      <c r="I37" s="388">
        <f t="shared" si="22"/>
        <v>70.11</v>
      </c>
      <c r="J37" s="275"/>
      <c r="K37" s="137">
        <v>20</v>
      </c>
      <c r="L37" s="137">
        <v>0</v>
      </c>
      <c r="M37" s="1087">
        <f t="shared" si="43"/>
        <v>20</v>
      </c>
      <c r="N37" s="277">
        <v>76.790000000000006</v>
      </c>
      <c r="O37" s="277">
        <v>0</v>
      </c>
      <c r="P37" s="277">
        <f t="shared" si="44"/>
        <v>1535.8000000000002</v>
      </c>
      <c r="Q37" s="277">
        <f t="shared" si="44"/>
        <v>0</v>
      </c>
      <c r="R37" s="388">
        <f t="shared" si="45"/>
        <v>76.790000000000006</v>
      </c>
      <c r="S37" s="275"/>
      <c r="T37" s="222">
        <v>68.44</v>
      </c>
      <c r="U37" s="138" t="s">
        <v>68</v>
      </c>
      <c r="V37" s="223">
        <v>68.44</v>
      </c>
      <c r="W37" s="278"/>
      <c r="X37" s="147">
        <v>63.31</v>
      </c>
      <c r="Y37" s="147"/>
      <c r="Z37" s="138">
        <f t="shared" si="46"/>
        <v>63.31</v>
      </c>
      <c r="AA37" s="278" t="s">
        <v>70</v>
      </c>
      <c r="AB37" s="298">
        <v>64.650000000000006</v>
      </c>
      <c r="AC37" s="274" t="s">
        <v>68</v>
      </c>
      <c r="AD37" s="276">
        <v>64.650000000000006</v>
      </c>
      <c r="AE37" s="274" t="s">
        <v>70</v>
      </c>
      <c r="AF37" s="276">
        <v>63.6</v>
      </c>
      <c r="AG37" s="274" t="s">
        <v>68</v>
      </c>
      <c r="AH37" s="276">
        <v>63.6</v>
      </c>
      <c r="AI37" s="274" t="s">
        <v>70</v>
      </c>
      <c r="AJ37" s="276">
        <v>63.06</v>
      </c>
      <c r="AK37" s="274" t="s">
        <v>68</v>
      </c>
      <c r="AL37" s="276">
        <v>63.06</v>
      </c>
      <c r="AM37" s="274" t="s">
        <v>70</v>
      </c>
      <c r="AN37" s="299">
        <v>64.930000000000007</v>
      </c>
      <c r="AO37" s="299" t="s">
        <v>68</v>
      </c>
      <c r="AP37" s="299">
        <v>64.930000000000007</v>
      </c>
      <c r="AQ37" s="274" t="s">
        <v>70</v>
      </c>
      <c r="AR37" s="276">
        <v>62.64</v>
      </c>
      <c r="AS37" s="274" t="s">
        <v>68</v>
      </c>
      <c r="AT37" s="276">
        <v>62.64</v>
      </c>
      <c r="AU37" s="274" t="s">
        <v>70</v>
      </c>
    </row>
    <row r="38" spans="1:47" s="20" customFormat="1" ht="9.9499999999999993" hidden="1" customHeight="1" x14ac:dyDescent="0.2">
      <c r="A38" s="406" t="s">
        <v>100</v>
      </c>
      <c r="B38" s="137">
        <v>3</v>
      </c>
      <c r="C38" s="137">
        <v>0</v>
      </c>
      <c r="D38" s="1087">
        <f t="shared" si="20"/>
        <v>3</v>
      </c>
      <c r="E38" s="277">
        <v>71</v>
      </c>
      <c r="F38" s="277">
        <v>0</v>
      </c>
      <c r="G38" s="277">
        <f t="shared" si="41"/>
        <v>213</v>
      </c>
      <c r="H38" s="277">
        <f t="shared" si="42"/>
        <v>0</v>
      </c>
      <c r="I38" s="388">
        <f t="shared" si="22"/>
        <v>71</v>
      </c>
      <c r="J38" s="275"/>
      <c r="K38" s="137">
        <v>3</v>
      </c>
      <c r="L38" s="137">
        <v>0</v>
      </c>
      <c r="M38" s="1087">
        <f t="shared" si="43"/>
        <v>3</v>
      </c>
      <c r="N38" s="277">
        <v>77.5</v>
      </c>
      <c r="O38" s="277">
        <v>0</v>
      </c>
      <c r="P38" s="277">
        <f t="shared" si="44"/>
        <v>232.5</v>
      </c>
      <c r="Q38" s="277">
        <f t="shared" si="44"/>
        <v>0</v>
      </c>
      <c r="R38" s="388">
        <f t="shared" si="45"/>
        <v>77.5</v>
      </c>
      <c r="S38" s="275"/>
      <c r="T38" s="222">
        <v>53</v>
      </c>
      <c r="U38" s="138" t="s">
        <v>68</v>
      </c>
      <c r="V38" s="223">
        <v>53</v>
      </c>
      <c r="W38" s="278"/>
      <c r="X38" s="147">
        <v>68.400000000000006</v>
      </c>
      <c r="Y38" s="147"/>
      <c r="Z38" s="138">
        <f t="shared" si="46"/>
        <v>68.400000000000006</v>
      </c>
      <c r="AA38" s="278" t="s">
        <v>70</v>
      </c>
      <c r="AB38" s="298">
        <v>66.91</v>
      </c>
      <c r="AC38" s="274" t="s">
        <v>68</v>
      </c>
      <c r="AD38" s="276">
        <v>66.91</v>
      </c>
      <c r="AE38" s="274" t="s">
        <v>70</v>
      </c>
      <c r="AF38" s="276">
        <v>68.67</v>
      </c>
      <c r="AG38" s="274" t="s">
        <v>68</v>
      </c>
      <c r="AH38" s="276">
        <v>68.67</v>
      </c>
      <c r="AI38" s="274" t="s">
        <v>70</v>
      </c>
      <c r="AJ38" s="276">
        <v>59.25</v>
      </c>
      <c r="AK38" s="274" t="s">
        <v>68</v>
      </c>
      <c r="AL38" s="276">
        <v>59.25</v>
      </c>
      <c r="AM38" s="274" t="s">
        <v>70</v>
      </c>
      <c r="AN38" s="299">
        <v>68.349999999999994</v>
      </c>
      <c r="AO38" s="299" t="s">
        <v>68</v>
      </c>
      <c r="AP38" s="299">
        <v>68.349999999999994</v>
      </c>
      <c r="AQ38" s="274" t="s">
        <v>70</v>
      </c>
      <c r="AR38" s="276">
        <v>70</v>
      </c>
      <c r="AS38" s="274" t="s">
        <v>68</v>
      </c>
      <c r="AT38" s="276">
        <v>70</v>
      </c>
      <c r="AU38" s="274" t="s">
        <v>70</v>
      </c>
    </row>
    <row r="39" spans="1:47" s="20" customFormat="1" ht="9.9499999999999993" hidden="1" customHeight="1" x14ac:dyDescent="0.2">
      <c r="A39" s="406" t="s">
        <v>101</v>
      </c>
      <c r="B39" s="137">
        <v>40</v>
      </c>
      <c r="C39" s="137">
        <v>0</v>
      </c>
      <c r="D39" s="1087">
        <f t="shared" si="20"/>
        <v>40</v>
      </c>
      <c r="E39" s="277">
        <v>68.42</v>
      </c>
      <c r="F39" s="277">
        <v>0</v>
      </c>
      <c r="G39" s="277">
        <f t="shared" si="41"/>
        <v>2736.8</v>
      </c>
      <c r="H39" s="277">
        <f t="shared" si="42"/>
        <v>0</v>
      </c>
      <c r="I39" s="388">
        <f t="shared" si="22"/>
        <v>68.42</v>
      </c>
      <c r="J39" s="275"/>
      <c r="K39" s="137">
        <v>46</v>
      </c>
      <c r="L39" s="137">
        <v>0</v>
      </c>
      <c r="M39" s="1087">
        <f t="shared" si="43"/>
        <v>46</v>
      </c>
      <c r="N39" s="277">
        <v>70.400000000000006</v>
      </c>
      <c r="O39" s="277">
        <v>0</v>
      </c>
      <c r="P39" s="277">
        <f t="shared" si="44"/>
        <v>3238.4</v>
      </c>
      <c r="Q39" s="277">
        <f t="shared" si="44"/>
        <v>0</v>
      </c>
      <c r="R39" s="388">
        <f t="shared" si="45"/>
        <v>70.400000000000006</v>
      </c>
      <c r="S39" s="275"/>
      <c r="T39" s="222">
        <v>80.11</v>
      </c>
      <c r="U39" s="138" t="s">
        <v>68</v>
      </c>
      <c r="V39" s="223">
        <v>80.11</v>
      </c>
      <c r="W39" s="278">
        <v>64</v>
      </c>
      <c r="X39" s="147">
        <v>82.44</v>
      </c>
      <c r="Y39" s="147"/>
      <c r="Z39" s="138">
        <f t="shared" si="46"/>
        <v>82.44</v>
      </c>
      <c r="AA39" s="278">
        <v>88</v>
      </c>
      <c r="AB39" s="298">
        <v>77.13</v>
      </c>
      <c r="AC39" s="274" t="s">
        <v>68</v>
      </c>
      <c r="AD39" s="276">
        <v>77.13</v>
      </c>
      <c r="AE39" s="274" t="s">
        <v>71</v>
      </c>
      <c r="AF39" s="276">
        <v>77.61</v>
      </c>
      <c r="AG39" s="274" t="s">
        <v>68</v>
      </c>
      <c r="AH39" s="276">
        <v>77.61</v>
      </c>
      <c r="AI39" s="300" t="s">
        <v>71</v>
      </c>
      <c r="AJ39" s="276">
        <v>69.5</v>
      </c>
      <c r="AK39" s="274" t="s">
        <v>68</v>
      </c>
      <c r="AL39" s="276">
        <v>69.5</v>
      </c>
      <c r="AM39" s="300" t="s">
        <v>71</v>
      </c>
      <c r="AN39" s="276">
        <v>72.59</v>
      </c>
      <c r="AO39" s="299" t="s">
        <v>68</v>
      </c>
      <c r="AP39" s="276">
        <v>72.59</v>
      </c>
      <c r="AQ39" s="276" t="s">
        <v>80</v>
      </c>
      <c r="AR39" s="274" t="s">
        <v>68</v>
      </c>
      <c r="AS39" s="274" t="s">
        <v>68</v>
      </c>
      <c r="AT39" s="274" t="s">
        <v>68</v>
      </c>
      <c r="AU39" s="274" t="s">
        <v>70</v>
      </c>
    </row>
    <row r="40" spans="1:47" s="20" customFormat="1" ht="9.9499999999999993" hidden="1" customHeight="1" x14ac:dyDescent="0.2">
      <c r="A40" s="82" t="s">
        <v>296</v>
      </c>
      <c r="B40" s="137">
        <v>2</v>
      </c>
      <c r="C40" s="137">
        <v>0</v>
      </c>
      <c r="D40" s="1087">
        <f t="shared" si="20"/>
        <v>2</v>
      </c>
      <c r="E40" s="277">
        <v>69.8</v>
      </c>
      <c r="F40" s="277">
        <v>0</v>
      </c>
      <c r="G40" s="277">
        <f t="shared" si="41"/>
        <v>139.6</v>
      </c>
      <c r="H40" s="277">
        <f t="shared" si="42"/>
        <v>0</v>
      </c>
      <c r="I40" s="388">
        <f t="shared" si="22"/>
        <v>69.8</v>
      </c>
      <c r="J40" s="277"/>
      <c r="K40" s="137">
        <v>1</v>
      </c>
      <c r="L40" s="137">
        <v>0</v>
      </c>
      <c r="M40" s="1087">
        <f t="shared" si="43"/>
        <v>1</v>
      </c>
      <c r="N40" s="277">
        <v>67</v>
      </c>
      <c r="O40" s="277">
        <v>0</v>
      </c>
      <c r="P40" s="277">
        <f t="shared" si="44"/>
        <v>67</v>
      </c>
      <c r="Q40" s="277">
        <f t="shared" si="44"/>
        <v>0</v>
      </c>
      <c r="R40" s="388">
        <f t="shared" si="45"/>
        <v>67</v>
      </c>
      <c r="S40" s="277"/>
      <c r="T40" s="147">
        <v>96.01</v>
      </c>
      <c r="U40" s="138" t="s">
        <v>68</v>
      </c>
      <c r="V40" s="138">
        <v>96.01</v>
      </c>
      <c r="W40" s="149"/>
      <c r="X40" s="147">
        <v>72.72</v>
      </c>
      <c r="Y40" s="147"/>
      <c r="Z40" s="138">
        <f t="shared" si="46"/>
        <v>72.72</v>
      </c>
      <c r="AA40" s="278" t="s">
        <v>70</v>
      </c>
      <c r="AB40" s="298">
        <v>73.67</v>
      </c>
      <c r="AC40" s="274" t="s">
        <v>68</v>
      </c>
      <c r="AD40" s="276">
        <v>73.67</v>
      </c>
      <c r="AE40" s="274" t="s">
        <v>70</v>
      </c>
      <c r="AF40" s="276">
        <v>71.400000000000006</v>
      </c>
      <c r="AG40" s="274" t="s">
        <v>68</v>
      </c>
      <c r="AH40" s="276">
        <v>71.400000000000006</v>
      </c>
      <c r="AI40" s="274" t="s">
        <v>70</v>
      </c>
      <c r="AJ40" s="276">
        <v>70.75</v>
      </c>
      <c r="AK40" s="274" t="s">
        <v>68</v>
      </c>
      <c r="AL40" s="276">
        <v>70.75</v>
      </c>
      <c r="AM40" s="274" t="s">
        <v>70</v>
      </c>
      <c r="AN40" s="299">
        <v>70.5</v>
      </c>
      <c r="AO40" s="299" t="s">
        <v>68</v>
      </c>
      <c r="AP40" s="299">
        <v>70.5</v>
      </c>
      <c r="AQ40" s="274" t="s">
        <v>70</v>
      </c>
      <c r="AR40" s="276">
        <v>68.75</v>
      </c>
      <c r="AS40" s="274" t="s">
        <v>68</v>
      </c>
      <c r="AT40" s="276">
        <v>68.75</v>
      </c>
      <c r="AU40" s="274" t="s">
        <v>70</v>
      </c>
    </row>
    <row r="41" spans="1:47" s="20" customFormat="1" ht="9.9499999999999993" hidden="1" customHeight="1" x14ac:dyDescent="0.2">
      <c r="A41" s="82" t="s">
        <v>295</v>
      </c>
      <c r="B41" s="137">
        <v>0</v>
      </c>
      <c r="C41" s="137">
        <v>0</v>
      </c>
      <c r="D41" s="1087">
        <f t="shared" si="20"/>
        <v>0</v>
      </c>
      <c r="E41" s="277">
        <v>0</v>
      </c>
      <c r="F41" s="277">
        <v>0</v>
      </c>
      <c r="G41" s="277">
        <f t="shared" si="41"/>
        <v>0</v>
      </c>
      <c r="H41" s="277">
        <f t="shared" si="42"/>
        <v>0</v>
      </c>
      <c r="I41" s="388" t="e">
        <f t="shared" si="22"/>
        <v>#DIV/0!</v>
      </c>
      <c r="J41" s="277"/>
      <c r="K41" s="137">
        <v>0</v>
      </c>
      <c r="L41" s="137">
        <v>0</v>
      </c>
      <c r="M41" s="1087">
        <f t="shared" si="43"/>
        <v>0</v>
      </c>
      <c r="N41" s="277">
        <v>0</v>
      </c>
      <c r="O41" s="277">
        <v>0</v>
      </c>
      <c r="P41" s="277">
        <f t="shared" si="44"/>
        <v>0</v>
      </c>
      <c r="Q41" s="277">
        <f t="shared" si="44"/>
        <v>0</v>
      </c>
      <c r="R41" s="388" t="e">
        <f t="shared" si="45"/>
        <v>#DIV/0!</v>
      </c>
      <c r="S41" s="277"/>
      <c r="T41" s="147" t="s">
        <v>68</v>
      </c>
      <c r="U41" s="138" t="s">
        <v>68</v>
      </c>
      <c r="V41" s="138" t="s">
        <v>68</v>
      </c>
      <c r="W41" s="149" t="s">
        <v>68</v>
      </c>
      <c r="X41" s="301" t="s">
        <v>68</v>
      </c>
      <c r="Y41" s="138" t="s">
        <v>68</v>
      </c>
      <c r="Z41" s="138" t="s">
        <v>68</v>
      </c>
      <c r="AA41" s="149" t="s">
        <v>68</v>
      </c>
      <c r="AB41" s="298"/>
      <c r="AC41" s="274"/>
      <c r="AD41" s="276"/>
      <c r="AE41" s="274"/>
      <c r="AF41" s="276"/>
      <c r="AG41" s="274"/>
      <c r="AH41" s="276"/>
      <c r="AI41" s="274"/>
      <c r="AJ41" s="276"/>
      <c r="AK41" s="274"/>
      <c r="AL41" s="276"/>
      <c r="AM41" s="274"/>
      <c r="AN41" s="299"/>
      <c r="AO41" s="299"/>
      <c r="AP41" s="299"/>
      <c r="AQ41" s="274"/>
      <c r="AR41" s="276"/>
      <c r="AS41" s="274"/>
      <c r="AT41" s="276"/>
      <c r="AU41" s="274"/>
    </row>
    <row r="42" spans="1:47" s="20" customFormat="1" ht="9.9499999999999993" hidden="1" customHeight="1" x14ac:dyDescent="0.2">
      <c r="A42" s="406" t="s">
        <v>102</v>
      </c>
      <c r="B42" s="137">
        <v>3</v>
      </c>
      <c r="C42" s="137">
        <v>0</v>
      </c>
      <c r="D42" s="1087">
        <f t="shared" si="20"/>
        <v>3</v>
      </c>
      <c r="E42" s="277">
        <v>85.17</v>
      </c>
      <c r="F42" s="277">
        <v>0</v>
      </c>
      <c r="G42" s="277">
        <f t="shared" si="41"/>
        <v>255.51</v>
      </c>
      <c r="H42" s="277">
        <f t="shared" si="42"/>
        <v>0</v>
      </c>
      <c r="I42" s="388">
        <f t="shared" si="22"/>
        <v>85.17</v>
      </c>
      <c r="J42" s="275"/>
      <c r="K42" s="137">
        <v>5</v>
      </c>
      <c r="L42" s="137">
        <v>0</v>
      </c>
      <c r="M42" s="1087">
        <f t="shared" si="43"/>
        <v>5</v>
      </c>
      <c r="N42" s="277">
        <v>74.760000000000005</v>
      </c>
      <c r="O42" s="277">
        <v>0</v>
      </c>
      <c r="P42" s="277">
        <f t="shared" si="44"/>
        <v>373.8</v>
      </c>
      <c r="Q42" s="277">
        <f t="shared" si="44"/>
        <v>0</v>
      </c>
      <c r="R42" s="388">
        <f t="shared" si="45"/>
        <v>74.760000000000005</v>
      </c>
      <c r="S42" s="275"/>
      <c r="T42" s="222">
        <v>62.5</v>
      </c>
      <c r="U42" s="138" t="s">
        <v>68</v>
      </c>
      <c r="V42" s="223">
        <v>62.5</v>
      </c>
      <c r="W42" s="278"/>
      <c r="X42" s="147">
        <v>63.25</v>
      </c>
      <c r="Y42" s="147"/>
      <c r="Z42" s="138">
        <f t="shared" si="46"/>
        <v>63.25</v>
      </c>
      <c r="AA42" s="278" t="s">
        <v>70</v>
      </c>
      <c r="AB42" s="298">
        <v>67.63</v>
      </c>
      <c r="AC42" s="274" t="s">
        <v>68</v>
      </c>
      <c r="AD42" s="276">
        <v>67.63</v>
      </c>
      <c r="AE42" s="274" t="s">
        <v>70</v>
      </c>
      <c r="AF42" s="276">
        <v>68.959999999999994</v>
      </c>
      <c r="AG42" s="274" t="s">
        <v>68</v>
      </c>
      <c r="AH42" s="276">
        <v>68.959999999999994</v>
      </c>
      <c r="AI42" s="274" t="s">
        <v>70</v>
      </c>
      <c r="AJ42" s="276">
        <v>69.7</v>
      </c>
      <c r="AK42" s="274" t="s">
        <v>68</v>
      </c>
      <c r="AL42" s="276">
        <v>69.7</v>
      </c>
      <c r="AM42" s="274" t="s">
        <v>70</v>
      </c>
      <c r="AN42" s="276">
        <v>72.88</v>
      </c>
      <c r="AO42" s="299" t="s">
        <v>68</v>
      </c>
      <c r="AP42" s="276">
        <v>72.88</v>
      </c>
      <c r="AQ42" s="274" t="s">
        <v>70</v>
      </c>
      <c r="AR42" s="276">
        <v>75</v>
      </c>
      <c r="AS42" s="274" t="s">
        <v>68</v>
      </c>
      <c r="AT42" s="276">
        <v>75</v>
      </c>
      <c r="AU42" s="274" t="s">
        <v>70</v>
      </c>
    </row>
    <row r="43" spans="1:47" s="20" customFormat="1" ht="9.9499999999999993" hidden="1" customHeight="1" x14ac:dyDescent="0.2">
      <c r="A43" s="406" t="s">
        <v>377</v>
      </c>
      <c r="B43" s="137">
        <v>23</v>
      </c>
      <c r="C43" s="137">
        <v>0</v>
      </c>
      <c r="D43" s="1087">
        <f t="shared" si="20"/>
        <v>23</v>
      </c>
      <c r="E43" s="277">
        <v>57.35</v>
      </c>
      <c r="F43" s="277">
        <v>0</v>
      </c>
      <c r="G43" s="277">
        <f t="shared" si="41"/>
        <v>1319.05</v>
      </c>
      <c r="H43" s="277">
        <f t="shared" si="42"/>
        <v>0</v>
      </c>
      <c r="I43" s="388">
        <f t="shared" si="22"/>
        <v>57.35</v>
      </c>
      <c r="J43" s="275"/>
      <c r="K43" s="137">
        <v>31</v>
      </c>
      <c r="L43" s="137">
        <v>0</v>
      </c>
      <c r="M43" s="1087">
        <f t="shared" si="43"/>
        <v>31</v>
      </c>
      <c r="N43" s="277">
        <v>64.87</v>
      </c>
      <c r="O43" s="277">
        <v>0</v>
      </c>
      <c r="P43" s="277">
        <f t="shared" si="44"/>
        <v>2010.9700000000003</v>
      </c>
      <c r="Q43" s="277">
        <f t="shared" si="44"/>
        <v>0</v>
      </c>
      <c r="R43" s="388">
        <f t="shared" si="45"/>
        <v>64.87</v>
      </c>
      <c r="S43" s="275"/>
      <c r="T43" s="222">
        <v>61.7</v>
      </c>
      <c r="U43" s="138" t="s">
        <v>68</v>
      </c>
      <c r="V43" s="223">
        <v>61.7</v>
      </c>
      <c r="W43" s="278"/>
      <c r="X43" s="147">
        <v>60.68</v>
      </c>
      <c r="Y43" s="147"/>
      <c r="Z43" s="138">
        <f t="shared" si="46"/>
        <v>60.68</v>
      </c>
      <c r="AA43" s="278" t="s">
        <v>70</v>
      </c>
      <c r="AB43" s="298">
        <v>63.11</v>
      </c>
      <c r="AC43" s="274" t="s">
        <v>68</v>
      </c>
      <c r="AD43" s="276">
        <v>63.11</v>
      </c>
      <c r="AE43" s="274" t="s">
        <v>70</v>
      </c>
      <c r="AF43" s="276">
        <v>63.91</v>
      </c>
      <c r="AG43" s="274" t="s">
        <v>68</v>
      </c>
      <c r="AH43" s="276">
        <v>63.91</v>
      </c>
      <c r="AI43" s="274" t="s">
        <v>70</v>
      </c>
      <c r="AJ43" s="276">
        <v>62.83</v>
      </c>
      <c r="AK43" s="274" t="s">
        <v>68</v>
      </c>
      <c r="AL43" s="276">
        <v>62.83</v>
      </c>
      <c r="AM43" s="274" t="s">
        <v>70</v>
      </c>
      <c r="AN43" s="299">
        <v>62.98</v>
      </c>
      <c r="AO43" s="299" t="s">
        <v>68</v>
      </c>
      <c r="AP43" s="299">
        <v>62.98</v>
      </c>
      <c r="AQ43" s="274" t="s">
        <v>70</v>
      </c>
      <c r="AR43" s="276">
        <v>62.94</v>
      </c>
      <c r="AS43" s="274" t="s">
        <v>68</v>
      </c>
      <c r="AT43" s="276">
        <v>62.94</v>
      </c>
      <c r="AU43" s="274" t="s">
        <v>70</v>
      </c>
    </row>
    <row r="44" spans="1:47" s="20" customFormat="1" ht="9.9499999999999993" hidden="1" customHeight="1" x14ac:dyDescent="0.2">
      <c r="A44" s="1125" t="s">
        <v>378</v>
      </c>
      <c r="B44" s="137">
        <v>1</v>
      </c>
      <c r="C44" s="137">
        <v>0</v>
      </c>
      <c r="D44" s="1087">
        <f t="shared" si="20"/>
        <v>1</v>
      </c>
      <c r="E44" s="277">
        <v>40</v>
      </c>
      <c r="F44" s="277">
        <v>0</v>
      </c>
      <c r="G44" s="277">
        <f t="shared" si="41"/>
        <v>40</v>
      </c>
      <c r="H44" s="277">
        <f t="shared" si="42"/>
        <v>0</v>
      </c>
      <c r="I44" s="388">
        <f t="shared" si="22"/>
        <v>40</v>
      </c>
      <c r="J44" s="275"/>
      <c r="K44" s="137">
        <v>0</v>
      </c>
      <c r="L44" s="137">
        <v>0</v>
      </c>
      <c r="M44" s="1087">
        <f t="shared" si="43"/>
        <v>0</v>
      </c>
      <c r="N44" s="277">
        <v>0</v>
      </c>
      <c r="O44" s="277">
        <v>0</v>
      </c>
      <c r="P44" s="277">
        <f t="shared" si="44"/>
        <v>0</v>
      </c>
      <c r="Q44" s="277">
        <f t="shared" si="44"/>
        <v>0</v>
      </c>
      <c r="R44" s="388" t="e">
        <f t="shared" si="45"/>
        <v>#DIV/0!</v>
      </c>
      <c r="S44" s="275"/>
      <c r="T44" s="222"/>
      <c r="U44" s="138"/>
      <c r="V44" s="223"/>
      <c r="W44" s="278"/>
      <c r="X44" s="147"/>
      <c r="Y44" s="147"/>
      <c r="Z44" s="138"/>
      <c r="AA44" s="278"/>
      <c r="AB44" s="298"/>
      <c r="AC44" s="274"/>
      <c r="AD44" s="276"/>
      <c r="AE44" s="274"/>
      <c r="AF44" s="276"/>
      <c r="AG44" s="274"/>
      <c r="AH44" s="276"/>
      <c r="AI44" s="274"/>
      <c r="AJ44" s="276"/>
      <c r="AK44" s="274"/>
      <c r="AL44" s="276"/>
      <c r="AM44" s="274"/>
      <c r="AN44" s="299"/>
      <c r="AO44" s="299"/>
      <c r="AP44" s="299"/>
      <c r="AQ44" s="274"/>
      <c r="AR44" s="276"/>
      <c r="AS44" s="274"/>
      <c r="AT44" s="276"/>
      <c r="AU44" s="274"/>
    </row>
    <row r="45" spans="1:47" s="20" customFormat="1" ht="9.9499999999999993" hidden="1" customHeight="1" x14ac:dyDescent="0.2">
      <c r="A45" s="406" t="s">
        <v>104</v>
      </c>
      <c r="B45" s="137">
        <v>1</v>
      </c>
      <c r="C45" s="137">
        <v>0</v>
      </c>
      <c r="D45" s="1087">
        <f t="shared" si="20"/>
        <v>1</v>
      </c>
      <c r="E45" s="277">
        <v>46.5</v>
      </c>
      <c r="F45" s="277">
        <v>0</v>
      </c>
      <c r="G45" s="277">
        <f t="shared" si="41"/>
        <v>46.5</v>
      </c>
      <c r="H45" s="277">
        <f t="shared" si="42"/>
        <v>0</v>
      </c>
      <c r="I45" s="388">
        <f t="shared" si="22"/>
        <v>46.5</v>
      </c>
      <c r="J45" s="275"/>
      <c r="K45" s="137">
        <v>2</v>
      </c>
      <c r="L45" s="137">
        <v>0</v>
      </c>
      <c r="M45" s="1087">
        <f t="shared" si="43"/>
        <v>2</v>
      </c>
      <c r="N45" s="277">
        <v>52.25</v>
      </c>
      <c r="O45" s="277">
        <v>0</v>
      </c>
      <c r="P45" s="277">
        <f t="shared" si="44"/>
        <v>104.5</v>
      </c>
      <c r="Q45" s="277">
        <f t="shared" si="44"/>
        <v>0</v>
      </c>
      <c r="R45" s="388">
        <f t="shared" si="45"/>
        <v>52.25</v>
      </c>
      <c r="S45" s="275"/>
      <c r="T45" s="222">
        <v>58.22</v>
      </c>
      <c r="U45" s="138" t="s">
        <v>68</v>
      </c>
      <c r="V45" s="223">
        <v>58.22</v>
      </c>
      <c r="W45" s="278"/>
      <c r="X45" s="147">
        <v>51.42</v>
      </c>
      <c r="Y45" s="147"/>
      <c r="Z45" s="138">
        <f t="shared" si="46"/>
        <v>51.42</v>
      </c>
      <c r="AA45" s="278" t="s">
        <v>70</v>
      </c>
      <c r="AB45" s="298">
        <v>67.97</v>
      </c>
      <c r="AC45" s="274" t="s">
        <v>68</v>
      </c>
      <c r="AD45" s="276">
        <v>67.97</v>
      </c>
      <c r="AE45" s="274" t="s">
        <v>70</v>
      </c>
      <c r="AF45" s="276">
        <v>68.099999999999994</v>
      </c>
      <c r="AG45" s="274" t="s">
        <v>68</v>
      </c>
      <c r="AH45" s="276">
        <v>68.099999999999994</v>
      </c>
      <c r="AI45" s="274" t="s">
        <v>70</v>
      </c>
      <c r="AJ45" s="276">
        <v>53.06</v>
      </c>
      <c r="AK45" s="274" t="s">
        <v>68</v>
      </c>
      <c r="AL45" s="276">
        <v>53.06</v>
      </c>
      <c r="AM45" s="274" t="s">
        <v>70</v>
      </c>
      <c r="AN45" s="299">
        <v>70.19</v>
      </c>
      <c r="AO45" s="299" t="s">
        <v>68</v>
      </c>
      <c r="AP45" s="299">
        <v>70.19</v>
      </c>
      <c r="AQ45" s="274" t="s">
        <v>70</v>
      </c>
      <c r="AR45" s="276">
        <v>61.93</v>
      </c>
      <c r="AS45" s="274" t="s">
        <v>68</v>
      </c>
      <c r="AT45" s="276">
        <v>61.93</v>
      </c>
      <c r="AU45" s="274" t="s">
        <v>70</v>
      </c>
    </row>
    <row r="46" spans="1:47" ht="9.9499999999999993" hidden="1" customHeight="1" x14ac:dyDescent="0.2">
      <c r="A46" s="1114" t="s">
        <v>55</v>
      </c>
      <c r="B46" s="1093">
        <f>SUM(B47:B48)</f>
        <v>109</v>
      </c>
      <c r="C46" s="1093">
        <f>SUM(C47:C48)</f>
        <v>0</v>
      </c>
      <c r="D46" s="1093">
        <f>SUM(D47:D48)</f>
        <v>109</v>
      </c>
      <c r="E46" s="382"/>
      <c r="F46" s="382"/>
      <c r="G46" s="382">
        <f>(SUM(G47:G48)/B46)</f>
        <v>61.36935779816514</v>
      </c>
      <c r="H46" s="382" t="e">
        <f>(SUM(H47:H48)/C46)</f>
        <v>#DIV/0!</v>
      </c>
      <c r="I46" s="382">
        <f>(SUM(G47:H48)/D46)</f>
        <v>61.36935779816514</v>
      </c>
      <c r="J46" s="1114"/>
      <c r="K46" s="1093">
        <f>SUM(K47:K48)</f>
        <v>106</v>
      </c>
      <c r="L46" s="1093">
        <f>SUM(L47:L48)</f>
        <v>0</v>
      </c>
      <c r="M46" s="1093">
        <f>SUM(M47:M48)</f>
        <v>106</v>
      </c>
      <c r="N46" s="382"/>
      <c r="O46" s="382"/>
      <c r="P46" s="382">
        <f>(SUM(P47:P59)/K46)</f>
        <v>421.67769509442917</v>
      </c>
      <c r="Q46" s="382" t="e">
        <f>(SUM(Q47:Q59)/L46)</f>
        <v>#DIV/0!</v>
      </c>
      <c r="R46" s="382">
        <f>(SUM(P47:Q48)/M46)</f>
        <v>70.204339622641513</v>
      </c>
      <c r="S46" s="1114"/>
      <c r="T46" s="112">
        <f>AVERAGE(T47:T48)</f>
        <v>69.989999999999995</v>
      </c>
      <c r="U46" s="112"/>
      <c r="V46" s="112">
        <f t="shared" ref="V46" si="47">AVERAGE(V47:V48)</f>
        <v>69.989999999999995</v>
      </c>
      <c r="W46" s="259"/>
      <c r="X46" s="112">
        <f>AVERAGE(X47:X48)</f>
        <v>67.64500000000001</v>
      </c>
      <c r="Y46" s="112"/>
      <c r="Z46" s="112">
        <f t="shared" ref="Z46" si="48">AVERAGE(Z47:Z48)</f>
        <v>67.64500000000001</v>
      </c>
      <c r="AA46" s="295"/>
      <c r="AB46" s="260">
        <f>AVERAGE(AB47:AB48)</f>
        <v>67.87</v>
      </c>
      <c r="AC46" s="74" t="s">
        <v>68</v>
      </c>
      <c r="AD46" s="261">
        <f t="shared" ref="AD46:AE46" si="49">AVERAGE(AD47:AD48)</f>
        <v>67.87</v>
      </c>
      <c r="AE46" s="261">
        <f t="shared" si="49"/>
        <v>53</v>
      </c>
      <c r="AF46" s="258">
        <f>AVERAGE(AF47:AF48)</f>
        <v>68.585000000000008</v>
      </c>
      <c r="AG46" s="258"/>
      <c r="AH46" s="258">
        <f>AVERAGE(AH47:AH48)</f>
        <v>68.585000000000008</v>
      </c>
      <c r="AI46" s="258">
        <f>AVERAGE(AI47:AI48)</f>
        <v>53</v>
      </c>
      <c r="AJ46" s="258">
        <f>AVERAGE(AJ47:AJ48)</f>
        <v>66.17</v>
      </c>
      <c r="AK46" s="258"/>
      <c r="AL46" s="258">
        <f>AVERAGE(AL47:AL48)</f>
        <v>66.17</v>
      </c>
      <c r="AM46" s="258">
        <f>AVERAGE(AM47:AM48)</f>
        <v>50.625</v>
      </c>
      <c r="AN46" s="302">
        <f>AVERAGE(AN47:AN48)</f>
        <v>64.599999999999994</v>
      </c>
      <c r="AO46" s="302"/>
      <c r="AP46" s="302">
        <f>AVERAGE(AP47:AP48)</f>
        <v>64.599999999999994</v>
      </c>
      <c r="AQ46" s="303">
        <f>AVERAGE(AQ47:AQ48)</f>
        <v>51.25</v>
      </c>
      <c r="AR46" s="304">
        <v>62.89</v>
      </c>
      <c r="AS46" s="304"/>
      <c r="AT46" s="304">
        <v>62.89</v>
      </c>
      <c r="AU46" s="304">
        <v>43.5</v>
      </c>
    </row>
    <row r="47" spans="1:47" ht="9.9499999999999993" hidden="1" customHeight="1" x14ac:dyDescent="0.2">
      <c r="A47" s="90" t="s">
        <v>268</v>
      </c>
      <c r="B47" s="137">
        <v>47</v>
      </c>
      <c r="C47" s="137">
        <v>0</v>
      </c>
      <c r="D47" s="1087">
        <f t="shared" si="20"/>
        <v>47</v>
      </c>
      <c r="E47" s="277">
        <v>59.06</v>
      </c>
      <c r="F47" s="277">
        <v>0</v>
      </c>
      <c r="G47" s="277">
        <f t="shared" ref="G47:G48" si="50">SUM(B47*E47)</f>
        <v>2775.82</v>
      </c>
      <c r="H47" s="277">
        <f t="shared" ref="H47:H48" si="51">SUM(C47*F47)</f>
        <v>0</v>
      </c>
      <c r="I47" s="388">
        <f t="shared" si="22"/>
        <v>59.06</v>
      </c>
      <c r="J47" s="406"/>
      <c r="K47" s="137">
        <v>46</v>
      </c>
      <c r="L47" s="137">
        <v>0</v>
      </c>
      <c r="M47" s="1087">
        <f t="shared" ref="M47:M48" si="52">SUM(K47:L47)</f>
        <v>46</v>
      </c>
      <c r="N47" s="277">
        <v>67.510000000000005</v>
      </c>
      <c r="O47" s="277">
        <v>0</v>
      </c>
      <c r="P47" s="277">
        <f t="shared" ref="P47:Q48" si="53">SUM(K47*N47)</f>
        <v>3105.46</v>
      </c>
      <c r="Q47" s="277">
        <f t="shared" si="53"/>
        <v>0</v>
      </c>
      <c r="R47" s="388">
        <f t="shared" ref="R47:R48" si="54">(SUM(P47:Q47)/M47)</f>
        <v>67.510000000000005</v>
      </c>
      <c r="S47" s="406"/>
      <c r="T47" s="222">
        <v>68.599999999999994</v>
      </c>
      <c r="U47" s="138" t="s">
        <v>68</v>
      </c>
      <c r="V47" s="223">
        <v>68.599999999999994</v>
      </c>
      <c r="W47" s="272" t="s">
        <v>219</v>
      </c>
      <c r="X47" s="147">
        <v>64.290000000000006</v>
      </c>
      <c r="Y47" s="147" t="s">
        <v>68</v>
      </c>
      <c r="Z47" s="138">
        <f t="shared" ref="Z47:Z48" si="55">AVERAGE(X47,Y47)</f>
        <v>64.290000000000006</v>
      </c>
      <c r="AA47" s="278" t="s">
        <v>70</v>
      </c>
      <c r="AB47" s="204">
        <v>66.48</v>
      </c>
      <c r="AC47" s="277" t="s">
        <v>68</v>
      </c>
      <c r="AD47" s="277">
        <v>66.48</v>
      </c>
      <c r="AE47" s="277" t="s">
        <v>70</v>
      </c>
      <c r="AF47" s="276">
        <v>66.7</v>
      </c>
      <c r="AG47" s="274" t="s">
        <v>68</v>
      </c>
      <c r="AH47" s="276">
        <v>66.7</v>
      </c>
      <c r="AI47" s="276" t="s">
        <v>145</v>
      </c>
      <c r="AJ47" s="305">
        <v>66.53</v>
      </c>
      <c r="AK47" s="306" t="s">
        <v>68</v>
      </c>
      <c r="AL47" s="305">
        <v>66.53</v>
      </c>
      <c r="AM47" s="305">
        <v>51.25</v>
      </c>
      <c r="AN47" s="138">
        <v>65.92</v>
      </c>
      <c r="AO47" s="307" t="s">
        <v>68</v>
      </c>
      <c r="AP47" s="138">
        <v>65.92</v>
      </c>
      <c r="AQ47" s="223">
        <v>46.5</v>
      </c>
      <c r="AR47" s="223">
        <v>62.78</v>
      </c>
      <c r="AS47" s="307" t="s">
        <v>68</v>
      </c>
      <c r="AT47" s="223">
        <v>62.78</v>
      </c>
      <c r="AU47" s="306" t="s">
        <v>70</v>
      </c>
    </row>
    <row r="48" spans="1:47" ht="9.9499999999999993" hidden="1" customHeight="1" x14ac:dyDescent="0.2">
      <c r="A48" s="406" t="s">
        <v>109</v>
      </c>
      <c r="B48" s="137">
        <v>62</v>
      </c>
      <c r="C48" s="137">
        <v>0</v>
      </c>
      <c r="D48" s="1087">
        <f t="shared" si="20"/>
        <v>62</v>
      </c>
      <c r="E48" s="277">
        <v>63.12</v>
      </c>
      <c r="F48" s="277">
        <v>0</v>
      </c>
      <c r="G48" s="277">
        <f t="shared" si="50"/>
        <v>3913.44</v>
      </c>
      <c r="H48" s="277">
        <f t="shared" si="51"/>
        <v>0</v>
      </c>
      <c r="I48" s="388">
        <f t="shared" si="22"/>
        <v>63.12</v>
      </c>
      <c r="J48" s="406"/>
      <c r="K48" s="137">
        <v>60</v>
      </c>
      <c r="L48" s="137">
        <v>0</v>
      </c>
      <c r="M48" s="1087">
        <f t="shared" si="52"/>
        <v>60</v>
      </c>
      <c r="N48" s="277">
        <v>72.27</v>
      </c>
      <c r="O48" s="277">
        <v>0</v>
      </c>
      <c r="P48" s="277">
        <f t="shared" si="53"/>
        <v>4336.2</v>
      </c>
      <c r="Q48" s="277">
        <f t="shared" si="53"/>
        <v>0</v>
      </c>
      <c r="R48" s="388">
        <f t="shared" si="54"/>
        <v>72.27</v>
      </c>
      <c r="S48" s="406"/>
      <c r="T48" s="222">
        <v>71.38</v>
      </c>
      <c r="U48" s="138" t="s">
        <v>68</v>
      </c>
      <c r="V48" s="223">
        <v>71.38</v>
      </c>
      <c r="W48" s="272">
        <v>67.5</v>
      </c>
      <c r="X48" s="147">
        <v>71</v>
      </c>
      <c r="Y48" s="147" t="s">
        <v>68</v>
      </c>
      <c r="Z48" s="138">
        <f t="shared" si="55"/>
        <v>71</v>
      </c>
      <c r="AA48" s="278">
        <v>56</v>
      </c>
      <c r="AB48" s="204">
        <v>69.260000000000005</v>
      </c>
      <c r="AC48" s="277" t="s">
        <v>68</v>
      </c>
      <c r="AD48" s="277">
        <v>69.260000000000005</v>
      </c>
      <c r="AE48" s="277">
        <v>53</v>
      </c>
      <c r="AF48" s="276">
        <v>70.47</v>
      </c>
      <c r="AG48" s="274" t="s">
        <v>68</v>
      </c>
      <c r="AH48" s="276">
        <v>70.47</v>
      </c>
      <c r="AI48" s="276">
        <v>53</v>
      </c>
      <c r="AJ48" s="305">
        <v>65.81</v>
      </c>
      <c r="AK48" s="306" t="s">
        <v>68</v>
      </c>
      <c r="AL48" s="305">
        <v>65.81</v>
      </c>
      <c r="AM48" s="305">
        <v>50</v>
      </c>
      <c r="AN48" s="138">
        <v>63.28</v>
      </c>
      <c r="AO48" s="307" t="s">
        <v>68</v>
      </c>
      <c r="AP48" s="138">
        <v>63.28</v>
      </c>
      <c r="AQ48" s="223">
        <v>56</v>
      </c>
      <c r="AR48" s="223">
        <v>62.99</v>
      </c>
      <c r="AS48" s="307" t="s">
        <v>68</v>
      </c>
      <c r="AT48" s="223">
        <v>62.99</v>
      </c>
      <c r="AU48" s="221">
        <v>43.5</v>
      </c>
    </row>
    <row r="49" spans="1:47" ht="9.9499999999999993" customHeight="1" x14ac:dyDescent="0.2">
      <c r="A49" s="1114" t="s">
        <v>56</v>
      </c>
      <c r="B49" s="1093">
        <f>SUM(B50:B51)</f>
        <v>69</v>
      </c>
      <c r="C49" s="1093">
        <f>SUM(C50:C51)</f>
        <v>0</v>
      </c>
      <c r="D49" s="1093">
        <f>SUM(D50:D51)</f>
        <v>69</v>
      </c>
      <c r="E49" s="382"/>
      <c r="F49" s="382"/>
      <c r="G49" s="382">
        <f>(SUM(G50:G51)/B49)</f>
        <v>67.135217391304352</v>
      </c>
      <c r="H49" s="382" t="e">
        <f>(SUM(H50:H51)/C49)</f>
        <v>#DIV/0!</v>
      </c>
      <c r="I49" s="382">
        <f>(SUM(G50:H51)/D49)</f>
        <v>67.135217391304352</v>
      </c>
      <c r="J49" s="1114"/>
      <c r="K49" s="1093">
        <f>SUM(K50:K51)</f>
        <v>71</v>
      </c>
      <c r="L49" s="1093">
        <f>SUM(L50:L51)</f>
        <v>0</v>
      </c>
      <c r="M49" s="1093">
        <f>SUM(M50:M51)</f>
        <v>71</v>
      </c>
      <c r="N49" s="382"/>
      <c r="O49" s="382"/>
      <c r="P49" s="382">
        <f>(SUM(P50:P51)/K49)</f>
        <v>69.671126760563382</v>
      </c>
      <c r="Q49" s="382" t="e">
        <f>(SUM(Q50:Q51)/L49)</f>
        <v>#DIV/0!</v>
      </c>
      <c r="R49" s="382">
        <f>(SUM(P50:Q51)/M49)</f>
        <v>69.671126760563382</v>
      </c>
      <c r="S49" s="1114"/>
      <c r="T49" s="112">
        <f>AVERAGE(T50:T51)</f>
        <v>68.224999999999994</v>
      </c>
      <c r="U49" s="112"/>
      <c r="V49" s="74">
        <f t="shared" ref="V49" si="56">AVERAGE(V50)</f>
        <v>69.8</v>
      </c>
      <c r="W49" s="259"/>
      <c r="X49" s="112">
        <f>AVERAGE(X50:X51)</f>
        <v>71.58</v>
      </c>
      <c r="Y49" s="112"/>
      <c r="Z49" s="74">
        <f t="shared" ref="Z49" si="57">AVERAGE(Z50)</f>
        <v>71.58</v>
      </c>
      <c r="AA49" s="295"/>
      <c r="AB49" s="296">
        <f>AVERAGE(AB50)</f>
        <v>67.260000000000005</v>
      </c>
      <c r="AC49" s="297" t="s">
        <v>68</v>
      </c>
      <c r="AD49" s="258">
        <f t="shared" ref="AD49:AE49" si="58">AVERAGE(AD50)</f>
        <v>67.260000000000005</v>
      </c>
      <c r="AE49" s="258">
        <f t="shared" si="58"/>
        <v>48.25</v>
      </c>
      <c r="AF49" s="258">
        <f>AVERAGE(AF50)</f>
        <v>67.569999999999993</v>
      </c>
      <c r="AG49" s="258"/>
      <c r="AH49" s="258">
        <f t="shared" ref="AH49" si="59">AVERAGE(AH50)</f>
        <v>67.569999999999993</v>
      </c>
      <c r="AI49" s="258"/>
      <c r="AJ49" s="258">
        <f>AVERAGE(AJ50)</f>
        <v>65.91</v>
      </c>
      <c r="AK49" s="258"/>
      <c r="AL49" s="258">
        <f t="shared" ref="AL49:AT49" si="60">AVERAGE(AL50)</f>
        <v>65.91</v>
      </c>
      <c r="AM49" s="258"/>
      <c r="AN49" s="258">
        <f t="shared" si="60"/>
        <v>64.37</v>
      </c>
      <c r="AO49" s="262"/>
      <c r="AP49" s="258">
        <f t="shared" si="60"/>
        <v>64.37</v>
      </c>
      <c r="AQ49" s="262"/>
      <c r="AR49" s="258">
        <f t="shared" si="60"/>
        <v>66.319999999999993</v>
      </c>
      <c r="AS49" s="258">
        <f t="shared" si="60"/>
        <v>59.44</v>
      </c>
      <c r="AT49" s="258">
        <f t="shared" si="60"/>
        <v>61.02</v>
      </c>
      <c r="AU49" s="262"/>
    </row>
    <row r="50" spans="1:47" ht="9.9499999999999993" customHeight="1" x14ac:dyDescent="0.2">
      <c r="A50" s="406" t="s">
        <v>108</v>
      </c>
      <c r="B50" s="137">
        <v>57</v>
      </c>
      <c r="C50" s="137">
        <v>0</v>
      </c>
      <c r="D50" s="1087">
        <f t="shared" si="20"/>
        <v>57</v>
      </c>
      <c r="E50" s="277">
        <v>66.37</v>
      </c>
      <c r="F50" s="277">
        <v>0</v>
      </c>
      <c r="G50" s="277">
        <f t="shared" ref="G50:G51" si="61">SUM(B50*E50)</f>
        <v>3783.09</v>
      </c>
      <c r="H50" s="277">
        <f t="shared" ref="H50:H51" si="62">SUM(C50*F50)</f>
        <v>0</v>
      </c>
      <c r="I50" s="388">
        <f t="shared" si="22"/>
        <v>66.37</v>
      </c>
      <c r="J50" s="406"/>
      <c r="K50" s="137">
        <v>44</v>
      </c>
      <c r="L50" s="137">
        <v>0</v>
      </c>
      <c r="M50" s="1087">
        <f t="shared" ref="M50:M51" si="63">SUM(K50:L50)</f>
        <v>44</v>
      </c>
      <c r="N50" s="277">
        <v>69.5</v>
      </c>
      <c r="O50" s="277">
        <v>0</v>
      </c>
      <c r="P50" s="277">
        <f t="shared" ref="P50:Q51" si="64">SUM(K50*N50)</f>
        <v>3058</v>
      </c>
      <c r="Q50" s="277">
        <f t="shared" si="64"/>
        <v>0</v>
      </c>
      <c r="R50" s="388">
        <f t="shared" ref="R50:R51" si="65">(SUM(P50:Q50)/M50)</f>
        <v>69.5</v>
      </c>
      <c r="S50" s="406"/>
      <c r="T50" s="222">
        <v>69.8</v>
      </c>
      <c r="U50" s="138" t="s">
        <v>68</v>
      </c>
      <c r="V50" s="223">
        <v>69.8</v>
      </c>
      <c r="W50" s="272">
        <v>59.5</v>
      </c>
      <c r="X50" s="147">
        <v>71.58</v>
      </c>
      <c r="Y50" s="147" t="s">
        <v>68</v>
      </c>
      <c r="Z50" s="138">
        <f t="shared" ref="Z50" si="66">AVERAGE(X50,Y50)</f>
        <v>71.58</v>
      </c>
      <c r="AA50" s="278">
        <v>57.87</v>
      </c>
      <c r="AB50" s="298">
        <v>67.260000000000005</v>
      </c>
      <c r="AC50" s="274" t="s">
        <v>68</v>
      </c>
      <c r="AD50" s="276">
        <v>67.260000000000005</v>
      </c>
      <c r="AE50" s="276">
        <v>48.25</v>
      </c>
      <c r="AF50" s="308">
        <v>67.569999999999993</v>
      </c>
      <c r="AG50" s="308" t="s">
        <v>68</v>
      </c>
      <c r="AH50" s="308">
        <f>AVERAGE(AF50:AG50)</f>
        <v>67.569999999999993</v>
      </c>
      <c r="AI50" s="308" t="s">
        <v>70</v>
      </c>
      <c r="AJ50" s="308">
        <v>65.91</v>
      </c>
      <c r="AK50" s="308" t="s">
        <v>68</v>
      </c>
      <c r="AL50" s="308">
        <v>65.91</v>
      </c>
      <c r="AM50" s="308" t="s">
        <v>70</v>
      </c>
      <c r="AN50" s="308">
        <v>64.37</v>
      </c>
      <c r="AO50" s="308" t="s">
        <v>68</v>
      </c>
      <c r="AP50" s="308">
        <v>64.37</v>
      </c>
      <c r="AQ50" s="308" t="s">
        <v>68</v>
      </c>
      <c r="AR50" s="309">
        <v>66.319999999999993</v>
      </c>
      <c r="AS50" s="309">
        <v>59.44</v>
      </c>
      <c r="AT50" s="309">
        <v>61.02</v>
      </c>
      <c r="AU50" s="308" t="s">
        <v>68</v>
      </c>
    </row>
    <row r="51" spans="1:47" ht="9.9499999999999993" customHeight="1" x14ac:dyDescent="0.2">
      <c r="A51" s="398" t="s">
        <v>171</v>
      </c>
      <c r="B51" s="137">
        <v>12</v>
      </c>
      <c r="C51" s="137">
        <v>0</v>
      </c>
      <c r="D51" s="1087">
        <f t="shared" si="20"/>
        <v>12</v>
      </c>
      <c r="E51" s="277">
        <v>70.77</v>
      </c>
      <c r="F51" s="277">
        <v>0</v>
      </c>
      <c r="G51" s="277">
        <f t="shared" si="61"/>
        <v>849.24</v>
      </c>
      <c r="H51" s="277">
        <f t="shared" si="62"/>
        <v>0</v>
      </c>
      <c r="I51" s="388">
        <f t="shared" si="22"/>
        <v>70.77</v>
      </c>
      <c r="J51" s="398"/>
      <c r="K51" s="137">
        <v>27</v>
      </c>
      <c r="L51" s="137">
        <v>0</v>
      </c>
      <c r="M51" s="1087">
        <f t="shared" si="63"/>
        <v>27</v>
      </c>
      <c r="N51" s="277">
        <v>69.95</v>
      </c>
      <c r="O51" s="277">
        <v>0</v>
      </c>
      <c r="P51" s="277">
        <f t="shared" si="64"/>
        <v>1888.65</v>
      </c>
      <c r="Q51" s="277">
        <f t="shared" si="64"/>
        <v>0</v>
      </c>
      <c r="R51" s="388">
        <f t="shared" si="65"/>
        <v>69.95</v>
      </c>
      <c r="S51" s="398"/>
      <c r="T51" s="222">
        <v>66.650000000000006</v>
      </c>
      <c r="U51" s="138" t="s">
        <v>68</v>
      </c>
      <c r="V51" s="223">
        <v>66.650000000000006</v>
      </c>
      <c r="W51" s="310"/>
      <c r="X51" s="147"/>
      <c r="Y51" s="147"/>
      <c r="Z51" s="138"/>
      <c r="AA51" s="278"/>
      <c r="AB51" s="298"/>
      <c r="AC51" s="274"/>
      <c r="AD51" s="276"/>
      <c r="AE51" s="276"/>
      <c r="AF51" s="308"/>
      <c r="AG51" s="308"/>
      <c r="AH51" s="308"/>
      <c r="AI51" s="308"/>
      <c r="AJ51" s="308"/>
      <c r="AK51" s="308"/>
      <c r="AL51" s="308"/>
      <c r="AM51" s="308"/>
      <c r="AN51" s="308"/>
      <c r="AO51" s="308"/>
      <c r="AP51" s="308"/>
      <c r="AQ51" s="308"/>
      <c r="AR51" s="309"/>
      <c r="AS51" s="309"/>
      <c r="AT51" s="309"/>
      <c r="AU51" s="308"/>
    </row>
    <row r="52" spans="1:47" ht="9.9499999999999993" customHeight="1" x14ac:dyDescent="0.2">
      <c r="A52" s="1108" t="s">
        <v>256</v>
      </c>
      <c r="B52" s="1112">
        <f>SUM(B53,B58,B66,B70)</f>
        <v>524</v>
      </c>
      <c r="C52" s="1112">
        <f>SUM(C53,C58,C66,C70)</f>
        <v>363</v>
      </c>
      <c r="D52" s="1112">
        <f>SUM(B52:C52)</f>
        <v>887</v>
      </c>
      <c r="E52" s="1113"/>
      <c r="F52" s="1113"/>
      <c r="G52" s="1111">
        <f>(SUM(G54,G59,G67:G69,G71:G73)/B52)</f>
        <v>75.100916030534364</v>
      </c>
      <c r="H52" s="1111">
        <f>(SUM(H54,H59,H67:H69,H71:H73)/C52)</f>
        <v>62.754765840220387</v>
      </c>
      <c r="I52" s="1111">
        <f>(SUM(G54:H54,G59:H59,G67:H69,G71:H73)/D52)</f>
        <v>70.048320180383314</v>
      </c>
      <c r="J52" s="1108"/>
      <c r="K52" s="1112">
        <f>SUM(K53,K58,K66,K70)</f>
        <v>524</v>
      </c>
      <c r="L52" s="1112">
        <f>SUM(L53,L58,L66,L70)</f>
        <v>301</v>
      </c>
      <c r="M52" s="1112">
        <f>SUM(K52:L52)</f>
        <v>825</v>
      </c>
      <c r="N52" s="1113"/>
      <c r="O52" s="1113"/>
      <c r="P52" s="1111">
        <f>(SUM(P54,P59,P67:P69,P72:P74)/K52)</f>
        <v>78.861431297709927</v>
      </c>
      <c r="Q52" s="1111">
        <f>(SUM(Q54,Q59,Q67:Q69,Q72:Q74)/L52)</f>
        <v>78.748970099667787</v>
      </c>
      <c r="R52" s="1111">
        <f>(SUM(P54:Q54,P59:Q59,P67:Q69,P72:Q73)/M52)</f>
        <v>69.504036363636359</v>
      </c>
      <c r="S52" s="1108"/>
      <c r="T52" s="311">
        <f>(T53+T58+T66+T70)/4</f>
        <v>75.97</v>
      </c>
      <c r="U52" s="256">
        <f>AVERAGE(U53,U58,U66,U70)</f>
        <v>64.916666666666671</v>
      </c>
      <c r="V52" s="256">
        <f>AVERAGE(V53,V58,V66,V70)</f>
        <v>68.59708333333333</v>
      </c>
      <c r="W52" s="254"/>
      <c r="X52" s="252">
        <f>AVERAGE(X53,X58,X66,X70)</f>
        <v>76.634166666666658</v>
      </c>
      <c r="Y52" s="251">
        <f>AVERAGE(Y53,Y58,Y66,Y70)</f>
        <v>65.578333333333333</v>
      </c>
      <c r="Z52" s="251">
        <f>AVERAGE(Z53,Z58,Z66,Z70)</f>
        <v>71.155000000000001</v>
      </c>
      <c r="AA52" s="255"/>
      <c r="AB52" s="252">
        <f>AVERAGE(AB53,AB58,AB66,AB70)</f>
        <v>75.101666666666659</v>
      </c>
      <c r="AC52" s="251">
        <f>AVERAGE(AC53,AC58,AC66,AC70)</f>
        <v>63.449999999999996</v>
      </c>
      <c r="AD52" s="251">
        <f>AVERAGE(AD53,AD58,AD66,AD70)</f>
        <v>66.951851851851856</v>
      </c>
      <c r="AE52" s="257"/>
      <c r="AF52" s="251">
        <f t="shared" ref="AF52:AU52" si="67">AVERAGE(AF53,AF58,AF66,AF70)</f>
        <v>74.185000000000002</v>
      </c>
      <c r="AG52" s="251">
        <f t="shared" si="67"/>
        <v>66.904999999999987</v>
      </c>
      <c r="AH52" s="251">
        <f t="shared" si="67"/>
        <v>70.803749999999994</v>
      </c>
      <c r="AI52" s="251">
        <f t="shared" si="67"/>
        <v>68</v>
      </c>
      <c r="AJ52" s="251">
        <f t="shared" si="67"/>
        <v>72.034166666666678</v>
      </c>
      <c r="AK52" s="251">
        <f t="shared" si="67"/>
        <v>65.89</v>
      </c>
      <c r="AL52" s="251">
        <f t="shared" si="67"/>
        <v>69.106666666666669</v>
      </c>
      <c r="AM52" s="251">
        <f t="shared" si="67"/>
        <v>65.5</v>
      </c>
      <c r="AN52" s="251">
        <f t="shared" si="67"/>
        <v>72.004166666666663</v>
      </c>
      <c r="AO52" s="251">
        <f t="shared" si="67"/>
        <v>66.683888888888887</v>
      </c>
      <c r="AP52" s="251">
        <f t="shared" si="67"/>
        <v>68.617291666666674</v>
      </c>
      <c r="AQ52" s="251">
        <f t="shared" si="67"/>
        <v>51.513888888888893</v>
      </c>
      <c r="AR52" s="251">
        <f t="shared" si="67"/>
        <v>72.481666666666669</v>
      </c>
      <c r="AS52" s="251">
        <f t="shared" si="67"/>
        <v>65.566666666666663</v>
      </c>
      <c r="AT52" s="251">
        <f t="shared" si="67"/>
        <v>68.370833333333337</v>
      </c>
      <c r="AU52" s="251">
        <f t="shared" si="67"/>
        <v>72.5</v>
      </c>
    </row>
    <row r="53" spans="1:47" ht="9.9499999999999993" hidden="1" customHeight="1" x14ac:dyDescent="0.2">
      <c r="A53" s="1114" t="s">
        <v>53</v>
      </c>
      <c r="B53" s="1093">
        <f>SUM(B54)</f>
        <v>203</v>
      </c>
      <c r="C53" s="1093">
        <f>SUM(C54)</f>
        <v>0</v>
      </c>
      <c r="D53" s="1093">
        <f>SUM(B53:C53)</f>
        <v>203</v>
      </c>
      <c r="E53" s="382"/>
      <c r="F53" s="382"/>
      <c r="G53" s="382">
        <f>(SUM(G54)/B53)</f>
        <v>67.109704433497541</v>
      </c>
      <c r="H53" s="382" t="e">
        <f>(SUM(H54)/C53)</f>
        <v>#DIV/0!</v>
      </c>
      <c r="I53" s="382">
        <f>(SUM(G54:H54)/D53)</f>
        <v>67.109704433497541</v>
      </c>
      <c r="J53" s="1114"/>
      <c r="K53" s="1093">
        <f>SUM(K54)</f>
        <v>205</v>
      </c>
      <c r="L53" s="1093">
        <f>SUM(L54)</f>
        <v>0</v>
      </c>
      <c r="M53" s="1093">
        <f>SUM(K53:L53)</f>
        <v>205</v>
      </c>
      <c r="N53" s="382"/>
      <c r="O53" s="382"/>
      <c r="P53" s="382">
        <f>(SUM(P54)/K53)</f>
        <v>67.643121951219513</v>
      </c>
      <c r="Q53" s="382" t="e">
        <f>(SUM(Q54)/L53)</f>
        <v>#DIV/0!</v>
      </c>
      <c r="R53" s="382">
        <f>(SUM(P54:Q54)/M53)</f>
        <v>67.643121951219513</v>
      </c>
      <c r="S53" s="1114"/>
      <c r="T53" s="112">
        <f>AVERAGE(T54)</f>
        <v>63.426666666666669</v>
      </c>
      <c r="U53" s="112"/>
      <c r="V53" s="74">
        <f t="shared" ref="V53" si="68">AVERAGE(V54)</f>
        <v>63.43</v>
      </c>
      <c r="W53" s="259"/>
      <c r="X53" s="112">
        <f>AVERAGE(X54)</f>
        <v>66.63</v>
      </c>
      <c r="Y53" s="112"/>
      <c r="Z53" s="74">
        <f t="shared" ref="Z53" si="69">AVERAGE(Z54)</f>
        <v>66.63</v>
      </c>
      <c r="AA53" s="295"/>
      <c r="AB53" s="296">
        <f>AVERAGE(AB54)</f>
        <v>62.26</v>
      </c>
      <c r="AC53" s="297" t="s">
        <v>68</v>
      </c>
      <c r="AD53" s="258">
        <f>AVERAGE(AD54)</f>
        <v>62.26</v>
      </c>
      <c r="AE53" s="258"/>
      <c r="AF53" s="258">
        <f>AVERAGE(AF54)</f>
        <v>62.4</v>
      </c>
      <c r="AG53" s="258"/>
      <c r="AH53" s="258">
        <f>AVERAGE(AH54)</f>
        <v>62.4</v>
      </c>
      <c r="AI53" s="258"/>
      <c r="AJ53" s="258">
        <f>AVERAGE(AJ54)</f>
        <v>63.08</v>
      </c>
      <c r="AK53" s="258"/>
      <c r="AL53" s="258">
        <f>AVERAGE(AL54)</f>
        <v>63.08</v>
      </c>
      <c r="AM53" s="258"/>
      <c r="AN53" s="258">
        <f>AVERAGE(AN54)</f>
        <v>64.37</v>
      </c>
      <c r="AO53" s="262"/>
      <c r="AP53" s="258">
        <f>AVERAGE(AP54)</f>
        <v>64.37</v>
      </c>
      <c r="AQ53" s="262"/>
      <c r="AR53" s="258">
        <f>AVERAGE(AR54)</f>
        <v>64.37</v>
      </c>
      <c r="AS53" s="262"/>
      <c r="AT53" s="258">
        <f>AVERAGE(AT54)</f>
        <v>64.37</v>
      </c>
      <c r="AU53" s="262"/>
    </row>
    <row r="54" spans="1:47" s="20" customFormat="1" ht="9.9499999999999993" hidden="1" customHeight="1" x14ac:dyDescent="0.2">
      <c r="A54" s="1126" t="s">
        <v>278</v>
      </c>
      <c r="B54" s="1127">
        <f>SUM(B55:B57)</f>
        <v>203</v>
      </c>
      <c r="C54" s="1127">
        <f>SUM(C55:C57)</f>
        <v>0</v>
      </c>
      <c r="D54" s="1079">
        <f t="shared" ref="D54:D57" si="70">SUM(B54:C54)</f>
        <v>203</v>
      </c>
      <c r="E54" s="1128"/>
      <c r="F54" s="1128"/>
      <c r="G54" s="580">
        <f>SUM(G55:G57)</f>
        <v>13623.27</v>
      </c>
      <c r="H54" s="580">
        <f>SUM(H55:H57)</f>
        <v>0</v>
      </c>
      <c r="I54" s="580">
        <f t="shared" ref="I54:I57" si="71">(SUM(G54:H54)/D54)</f>
        <v>67.109704433497541</v>
      </c>
      <c r="J54" s="406"/>
      <c r="K54" s="1127">
        <f>SUM(K55:K57)</f>
        <v>205</v>
      </c>
      <c r="L54" s="1127">
        <f>SUM(L55:L57)</f>
        <v>0</v>
      </c>
      <c r="M54" s="1079">
        <f t="shared" ref="M54:M57" si="72">SUM(K54:L54)</f>
        <v>205</v>
      </c>
      <c r="N54" s="1129"/>
      <c r="O54" s="1129"/>
      <c r="P54" s="580">
        <f>SUM(P55:P57)</f>
        <v>13866.84</v>
      </c>
      <c r="Q54" s="580">
        <f>SUM(Q55:Q57)</f>
        <v>0</v>
      </c>
      <c r="R54" s="580">
        <f t="shared" ref="R54:R57" si="73">(SUM(P54:Q54)/M54)</f>
        <v>67.643121951219513</v>
      </c>
      <c r="S54" s="406"/>
      <c r="T54" s="147">
        <f>(65.74+62.42+62.12)/3</f>
        <v>63.426666666666669</v>
      </c>
      <c r="U54" s="138" t="s">
        <v>68</v>
      </c>
      <c r="V54" s="223">
        <v>63.43</v>
      </c>
      <c r="W54" s="272" t="s">
        <v>218</v>
      </c>
      <c r="X54" s="147">
        <v>66.63</v>
      </c>
      <c r="Y54" s="147" t="s">
        <v>68</v>
      </c>
      <c r="Z54" s="138">
        <f t="shared" ref="Z54" si="74">AVERAGE(X54,Y54)</f>
        <v>66.63</v>
      </c>
      <c r="AA54" s="278" t="s">
        <v>70</v>
      </c>
      <c r="AB54" s="298">
        <v>62.26</v>
      </c>
      <c r="AC54" s="274" t="s">
        <v>68</v>
      </c>
      <c r="AD54" s="276">
        <v>62.26</v>
      </c>
      <c r="AE54" s="276" t="s">
        <v>153</v>
      </c>
      <c r="AF54" s="276">
        <v>62.4</v>
      </c>
      <c r="AG54" s="274" t="s">
        <v>68</v>
      </c>
      <c r="AH54" s="276">
        <v>62.4</v>
      </c>
      <c r="AI54" s="274" t="s">
        <v>70</v>
      </c>
      <c r="AJ54" s="276">
        <v>63.08</v>
      </c>
      <c r="AK54" s="274" t="s">
        <v>68</v>
      </c>
      <c r="AL54" s="276">
        <v>63.08</v>
      </c>
      <c r="AM54" s="274" t="s">
        <v>70</v>
      </c>
      <c r="AN54" s="276">
        <v>64.37</v>
      </c>
      <c r="AO54" s="299" t="s">
        <v>68</v>
      </c>
      <c r="AP54" s="276">
        <v>64.37</v>
      </c>
      <c r="AQ54" s="274" t="s">
        <v>70</v>
      </c>
      <c r="AR54" s="276">
        <v>64.37</v>
      </c>
      <c r="AS54" s="299" t="s">
        <v>68</v>
      </c>
      <c r="AT54" s="276">
        <v>64.37</v>
      </c>
      <c r="AU54" s="274" t="s">
        <v>70</v>
      </c>
    </row>
    <row r="55" spans="1:47" s="20" customFormat="1" ht="9.9499999999999993" hidden="1" customHeight="1" x14ac:dyDescent="0.2">
      <c r="A55" s="1130" t="s">
        <v>271</v>
      </c>
      <c r="B55" s="1082">
        <v>100</v>
      </c>
      <c r="C55" s="1082">
        <v>0</v>
      </c>
      <c r="D55" s="1131">
        <f t="shared" si="70"/>
        <v>100</v>
      </c>
      <c r="E55" s="858">
        <v>67.64</v>
      </c>
      <c r="F55" s="858">
        <v>0</v>
      </c>
      <c r="G55" s="858">
        <f t="shared" ref="G55:G57" si="75">SUM(B55*E55)</f>
        <v>6764</v>
      </c>
      <c r="H55" s="858">
        <f t="shared" ref="H55:H57" si="76">SUM(C55*F55)</f>
        <v>0</v>
      </c>
      <c r="I55" s="1132">
        <f t="shared" si="71"/>
        <v>67.64</v>
      </c>
      <c r="J55" s="406"/>
      <c r="K55" s="1082">
        <v>113</v>
      </c>
      <c r="L55" s="1082">
        <v>0</v>
      </c>
      <c r="M55" s="1131">
        <f t="shared" si="72"/>
        <v>113</v>
      </c>
      <c r="N55" s="858">
        <v>68.2</v>
      </c>
      <c r="O55" s="858">
        <v>0</v>
      </c>
      <c r="P55" s="858">
        <f t="shared" ref="P55:Q57" si="77">SUM(K55*N55)</f>
        <v>7706.6</v>
      </c>
      <c r="Q55" s="858">
        <f t="shared" si="77"/>
        <v>0</v>
      </c>
      <c r="R55" s="1132">
        <f t="shared" si="73"/>
        <v>68.2</v>
      </c>
      <c r="S55" s="406"/>
      <c r="T55" s="147"/>
      <c r="U55" s="147"/>
      <c r="V55" s="223"/>
      <c r="W55" s="272"/>
      <c r="X55" s="147"/>
      <c r="Y55" s="147"/>
      <c r="Z55" s="138"/>
      <c r="AA55" s="278"/>
      <c r="AB55" s="298"/>
      <c r="AC55" s="274"/>
      <c r="AD55" s="276"/>
      <c r="AE55" s="276"/>
      <c r="AF55" s="276"/>
      <c r="AG55" s="274"/>
      <c r="AH55" s="276"/>
      <c r="AI55" s="274"/>
      <c r="AJ55" s="276"/>
      <c r="AK55" s="274"/>
      <c r="AL55" s="276"/>
      <c r="AM55" s="274"/>
      <c r="AN55" s="276"/>
      <c r="AO55" s="299"/>
      <c r="AP55" s="276"/>
      <c r="AQ55" s="274"/>
      <c r="AR55" s="276"/>
      <c r="AS55" s="299"/>
      <c r="AT55" s="276"/>
      <c r="AU55" s="274"/>
    </row>
    <row r="56" spans="1:47" s="20" customFormat="1" ht="9.9499999999999993" hidden="1" customHeight="1" x14ac:dyDescent="0.2">
      <c r="A56" s="1130" t="s">
        <v>272</v>
      </c>
      <c r="B56" s="1082">
        <v>51</v>
      </c>
      <c r="C56" s="1082">
        <v>0</v>
      </c>
      <c r="D56" s="1131">
        <f t="shared" si="70"/>
        <v>51</v>
      </c>
      <c r="E56" s="858">
        <v>66.61</v>
      </c>
      <c r="F56" s="858">
        <v>0</v>
      </c>
      <c r="G56" s="858">
        <f t="shared" si="75"/>
        <v>3397.11</v>
      </c>
      <c r="H56" s="858">
        <f t="shared" si="76"/>
        <v>0</v>
      </c>
      <c r="I56" s="1132">
        <f t="shared" si="71"/>
        <v>66.61</v>
      </c>
      <c r="J56" s="406"/>
      <c r="K56" s="1082">
        <v>35</v>
      </c>
      <c r="L56" s="1082">
        <v>0</v>
      </c>
      <c r="M56" s="1131">
        <f t="shared" si="72"/>
        <v>35</v>
      </c>
      <c r="N56" s="858">
        <v>65.72</v>
      </c>
      <c r="O56" s="858">
        <v>0</v>
      </c>
      <c r="P56" s="858">
        <f t="shared" si="77"/>
        <v>2300.1999999999998</v>
      </c>
      <c r="Q56" s="858">
        <f t="shared" si="77"/>
        <v>0</v>
      </c>
      <c r="R56" s="1132">
        <f t="shared" si="73"/>
        <v>65.72</v>
      </c>
      <c r="S56" s="406"/>
      <c r="T56" s="147"/>
      <c r="U56" s="147"/>
      <c r="V56" s="223"/>
      <c r="W56" s="272"/>
      <c r="X56" s="147"/>
      <c r="Y56" s="147"/>
      <c r="Z56" s="138"/>
      <c r="AA56" s="278"/>
      <c r="AB56" s="298"/>
      <c r="AC56" s="274"/>
      <c r="AD56" s="276"/>
      <c r="AE56" s="276"/>
      <c r="AF56" s="276"/>
      <c r="AG56" s="274"/>
      <c r="AH56" s="276"/>
      <c r="AI56" s="274"/>
      <c r="AJ56" s="276"/>
      <c r="AK56" s="274"/>
      <c r="AL56" s="276"/>
      <c r="AM56" s="274"/>
      <c r="AN56" s="276"/>
      <c r="AO56" s="299"/>
      <c r="AP56" s="276"/>
      <c r="AQ56" s="274"/>
      <c r="AR56" s="276"/>
      <c r="AS56" s="299"/>
      <c r="AT56" s="276"/>
      <c r="AU56" s="274"/>
    </row>
    <row r="57" spans="1:47" s="20" customFormat="1" ht="9.9499999999999993" hidden="1" customHeight="1" x14ac:dyDescent="0.2">
      <c r="A57" s="1133" t="s">
        <v>273</v>
      </c>
      <c r="B57" s="1082">
        <v>52</v>
      </c>
      <c r="C57" s="1082">
        <v>0</v>
      </c>
      <c r="D57" s="1131">
        <f t="shared" si="70"/>
        <v>52</v>
      </c>
      <c r="E57" s="858">
        <v>66.58</v>
      </c>
      <c r="F57" s="858">
        <v>0</v>
      </c>
      <c r="G57" s="858">
        <f t="shared" si="75"/>
        <v>3462.16</v>
      </c>
      <c r="H57" s="858">
        <f t="shared" si="76"/>
        <v>0</v>
      </c>
      <c r="I57" s="1132">
        <f t="shared" si="71"/>
        <v>66.58</v>
      </c>
      <c r="J57" s="406"/>
      <c r="K57" s="1082">
        <v>57</v>
      </c>
      <c r="L57" s="1082">
        <v>0</v>
      </c>
      <c r="M57" s="1131">
        <f t="shared" si="72"/>
        <v>57</v>
      </c>
      <c r="N57" s="858">
        <v>67.72</v>
      </c>
      <c r="O57" s="858">
        <v>0</v>
      </c>
      <c r="P57" s="858">
        <f t="shared" si="77"/>
        <v>3860.04</v>
      </c>
      <c r="Q57" s="858">
        <f t="shared" si="77"/>
        <v>0</v>
      </c>
      <c r="R57" s="1132">
        <f t="shared" si="73"/>
        <v>67.72</v>
      </c>
      <c r="S57" s="406"/>
      <c r="T57" s="147"/>
      <c r="U57" s="147"/>
      <c r="V57" s="223"/>
      <c r="W57" s="272"/>
      <c r="X57" s="147"/>
      <c r="Y57" s="147"/>
      <c r="Z57" s="138"/>
      <c r="AA57" s="278"/>
      <c r="AB57" s="298"/>
      <c r="AC57" s="274"/>
      <c r="AD57" s="276"/>
      <c r="AE57" s="276"/>
      <c r="AF57" s="276"/>
      <c r="AG57" s="274"/>
      <c r="AH57" s="276"/>
      <c r="AI57" s="274"/>
      <c r="AJ57" s="276"/>
      <c r="AK57" s="274"/>
      <c r="AL57" s="276"/>
      <c r="AM57" s="274"/>
      <c r="AN57" s="276"/>
      <c r="AO57" s="299"/>
      <c r="AP57" s="276"/>
      <c r="AQ57" s="274"/>
      <c r="AR57" s="276"/>
      <c r="AS57" s="299"/>
      <c r="AT57" s="276"/>
      <c r="AU57" s="274"/>
    </row>
    <row r="58" spans="1:47" ht="9.9499999999999993" hidden="1" customHeight="1" x14ac:dyDescent="0.2">
      <c r="A58" s="1114" t="s">
        <v>55</v>
      </c>
      <c r="B58" s="1093">
        <f>SUM(B59)</f>
        <v>62</v>
      </c>
      <c r="C58" s="1093">
        <f>SUM(C59)</f>
        <v>212</v>
      </c>
      <c r="D58" s="1093">
        <f>SUM(D59)</f>
        <v>274</v>
      </c>
      <c r="E58" s="382"/>
      <c r="F58" s="382"/>
      <c r="G58" s="382">
        <f>(SUM(G59)/B58)</f>
        <v>90.1</v>
      </c>
      <c r="H58" s="382">
        <f>(SUM(H59)/C58)</f>
        <v>75.802547169811319</v>
      </c>
      <c r="I58" s="382">
        <f>(SUM(G59:H59)/D58)</f>
        <v>79.037737226277372</v>
      </c>
      <c r="J58" s="1114"/>
      <c r="K58" s="1093">
        <f>SUM(K59)</f>
        <v>60</v>
      </c>
      <c r="L58" s="1093">
        <f>SUM(L59)</f>
        <v>209</v>
      </c>
      <c r="M58" s="1093">
        <f>SUM(M59)</f>
        <v>269</v>
      </c>
      <c r="N58" s="382"/>
      <c r="O58" s="382"/>
      <c r="P58" s="382">
        <f>(SUM(P59)/K58)</f>
        <v>71.47</v>
      </c>
      <c r="Q58" s="382">
        <f>(SUM(Q59)/L58)</f>
        <v>70.044545454545457</v>
      </c>
      <c r="R58" s="382">
        <f>(SUM(P59:Q59)/M58)</f>
        <v>70.362490706319704</v>
      </c>
      <c r="S58" s="1114"/>
      <c r="T58" s="112">
        <f>AVERAGE(T59:T62)</f>
        <v>87.98</v>
      </c>
      <c r="U58" s="112">
        <f t="shared" ref="U58:V58" si="78">AVERAGE(U59:U62)</f>
        <v>68.66</v>
      </c>
      <c r="V58" s="74">
        <f t="shared" si="78"/>
        <v>71.098333333333329</v>
      </c>
      <c r="W58" s="259"/>
      <c r="X58" s="112">
        <f>AVERAGE(X59:X62)</f>
        <v>88.13</v>
      </c>
      <c r="Y58" s="112">
        <f t="shared" ref="Y58:Z58" si="79">AVERAGE(Y59:Y62)</f>
        <v>69.91</v>
      </c>
      <c r="Z58" s="74">
        <f t="shared" si="79"/>
        <v>75.983333333333334</v>
      </c>
      <c r="AA58" s="295"/>
      <c r="AB58" s="260">
        <f>AVERAGE(AB59)</f>
        <v>87.54</v>
      </c>
      <c r="AC58" s="261">
        <f t="shared" ref="AC58:AE58" si="80">AVERAGE(AC59)</f>
        <v>70.77</v>
      </c>
      <c r="AD58" s="261">
        <f t="shared" si="80"/>
        <v>68.514074074074074</v>
      </c>
      <c r="AE58" s="261">
        <f t="shared" si="80"/>
        <v>63.5</v>
      </c>
      <c r="AF58" s="258">
        <f>AVERAGE(AF59)</f>
        <v>86.54</v>
      </c>
      <c r="AG58" s="258">
        <f t="shared" ref="AG58:AH58" si="81">AVERAGE(AG59)</f>
        <v>76.44</v>
      </c>
      <c r="AH58" s="258">
        <f t="shared" si="81"/>
        <v>81.489999999999995</v>
      </c>
      <c r="AI58" s="258"/>
      <c r="AJ58" s="258">
        <f>AVERAGE(AJ59)</f>
        <v>85.35</v>
      </c>
      <c r="AK58" s="258">
        <f t="shared" ref="AK58:AL58" si="82">AVERAGE(AK59)</f>
        <v>74.63</v>
      </c>
      <c r="AL58" s="258">
        <f t="shared" si="82"/>
        <v>80</v>
      </c>
      <c r="AM58" s="258"/>
      <c r="AN58" s="258">
        <f t="shared" ref="AN58:AU58" si="83">AVERAGE(AN59)</f>
        <v>83.21</v>
      </c>
      <c r="AO58" s="258">
        <f t="shared" si="83"/>
        <v>73.759999999999991</v>
      </c>
      <c r="AP58" s="258">
        <f t="shared" si="83"/>
        <v>76.122499999999988</v>
      </c>
      <c r="AQ58" s="258">
        <f t="shared" si="83"/>
        <v>74.875</v>
      </c>
      <c r="AR58" s="258">
        <f t="shared" si="83"/>
        <v>86.14</v>
      </c>
      <c r="AS58" s="258">
        <f t="shared" si="83"/>
        <v>79.16</v>
      </c>
      <c r="AT58" s="258">
        <f t="shared" si="83"/>
        <v>82.65</v>
      </c>
      <c r="AU58" s="258">
        <f t="shared" si="83"/>
        <v>80.5</v>
      </c>
    </row>
    <row r="59" spans="1:47" ht="9.9499999999999993" hidden="1" customHeight="1" x14ac:dyDescent="0.2">
      <c r="A59" s="1126" t="s">
        <v>279</v>
      </c>
      <c r="B59" s="1127">
        <f>SUM(B60:B65)</f>
        <v>62</v>
      </c>
      <c r="C59" s="1127">
        <f>SUM(C60:C65)</f>
        <v>212</v>
      </c>
      <c r="D59" s="1079">
        <f t="shared" ref="D59:D63" si="84">SUM(B59:C59)</f>
        <v>274</v>
      </c>
      <c r="E59" s="1128"/>
      <c r="F59" s="1128"/>
      <c r="G59" s="580">
        <f>SUM(G60:G65)</f>
        <v>5586.2</v>
      </c>
      <c r="H59" s="580">
        <f>SUM(H60:H65)</f>
        <v>16070.14</v>
      </c>
      <c r="I59" s="580">
        <f t="shared" ref="I59:I65" si="85">(SUM(G59:H59)/D59)</f>
        <v>79.037737226277372</v>
      </c>
      <c r="J59" s="406"/>
      <c r="K59" s="1127">
        <f>SUM(K60:K63)</f>
        <v>60</v>
      </c>
      <c r="L59" s="1127">
        <f>SUM(L60:L63)</f>
        <v>209</v>
      </c>
      <c r="M59" s="1079">
        <f t="shared" ref="M59:M65" si="86">SUM(K59:L59)</f>
        <v>269</v>
      </c>
      <c r="N59" s="858"/>
      <c r="O59" s="858"/>
      <c r="P59" s="580">
        <f>SUM(P60:P65)</f>
        <v>4288.2</v>
      </c>
      <c r="Q59" s="580">
        <f>SUM(Q60:Q65)</f>
        <v>14639.310000000001</v>
      </c>
      <c r="R59" s="580">
        <f t="shared" ref="R59:R65" si="87">(SUM(P59:Q59)/M59)</f>
        <v>70.362490706319704</v>
      </c>
      <c r="S59" s="406"/>
      <c r="T59" s="222"/>
      <c r="U59" s="223"/>
      <c r="V59" s="223"/>
      <c r="W59" s="272"/>
      <c r="X59" s="147">
        <v>88.13</v>
      </c>
      <c r="Y59" s="147" t="s">
        <v>68</v>
      </c>
      <c r="Z59" s="138">
        <f t="shared" ref="Z59:Z63" si="88">AVERAGE(X59,Y59)</f>
        <v>88.13</v>
      </c>
      <c r="AA59" s="278">
        <v>83.5</v>
      </c>
      <c r="AB59" s="312">
        <f>AVERAGE(AB60:AB63)</f>
        <v>87.54</v>
      </c>
      <c r="AC59" s="313">
        <f>AVERAGE(AC60:AC63)</f>
        <v>70.77</v>
      </c>
      <c r="AD59" s="313">
        <f>AVERAGE(AD60:AD63)</f>
        <v>68.514074074074074</v>
      </c>
      <c r="AE59" s="313">
        <f>AVERAGE(AE60:AE63)</f>
        <v>63.5</v>
      </c>
      <c r="AF59" s="276">
        <v>86.54</v>
      </c>
      <c r="AG59" s="276">
        <v>76.44</v>
      </c>
      <c r="AH59" s="276">
        <v>81.489999999999995</v>
      </c>
      <c r="AI59" s="276">
        <v>72.75</v>
      </c>
      <c r="AJ59" s="276">
        <v>85.35</v>
      </c>
      <c r="AK59" s="276">
        <v>74.63</v>
      </c>
      <c r="AL59" s="276">
        <v>80</v>
      </c>
      <c r="AM59" s="276">
        <v>72.92</v>
      </c>
      <c r="AN59" s="277">
        <v>83.21</v>
      </c>
      <c r="AO59" s="277">
        <v>73.759999999999991</v>
      </c>
      <c r="AP59" s="277">
        <v>76.122499999999988</v>
      </c>
      <c r="AQ59" s="275">
        <v>74.875</v>
      </c>
      <c r="AR59" s="223">
        <v>86.14</v>
      </c>
      <c r="AS59" s="223">
        <v>79.16</v>
      </c>
      <c r="AT59" s="223">
        <v>82.65</v>
      </c>
      <c r="AU59" s="223">
        <v>80.5</v>
      </c>
    </row>
    <row r="60" spans="1:47" s="20" customFormat="1" ht="9.9499999999999993" hidden="1" customHeight="1" x14ac:dyDescent="0.2">
      <c r="A60" s="1130" t="s">
        <v>274</v>
      </c>
      <c r="B60" s="1082">
        <v>62</v>
      </c>
      <c r="C60" s="1082">
        <v>66</v>
      </c>
      <c r="D60" s="1131">
        <f t="shared" si="84"/>
        <v>128</v>
      </c>
      <c r="E60" s="858">
        <v>90.1</v>
      </c>
      <c r="F60" s="858">
        <v>69.430000000000007</v>
      </c>
      <c r="G60" s="858">
        <f t="shared" ref="G60:H65" si="89">SUM(B60*E60)</f>
        <v>5586.2</v>
      </c>
      <c r="H60" s="858">
        <f t="shared" si="89"/>
        <v>4582.38</v>
      </c>
      <c r="I60" s="1132">
        <f t="shared" si="85"/>
        <v>79.442031249999999</v>
      </c>
      <c r="J60" s="406"/>
      <c r="K60" s="1082">
        <v>60</v>
      </c>
      <c r="L60" s="1082">
        <v>70</v>
      </c>
      <c r="M60" s="1131">
        <f t="shared" si="86"/>
        <v>130</v>
      </c>
      <c r="N60" s="858">
        <v>71.47</v>
      </c>
      <c r="O60" s="858">
        <v>69.39</v>
      </c>
      <c r="P60" s="858">
        <f t="shared" ref="P60:Q65" si="90">SUM(K60*N60)</f>
        <v>4288.2</v>
      </c>
      <c r="Q60" s="858">
        <f t="shared" si="90"/>
        <v>4857.3</v>
      </c>
      <c r="R60" s="1132">
        <f t="shared" si="87"/>
        <v>70.349999999999994</v>
      </c>
      <c r="S60" s="406"/>
      <c r="T60" s="222">
        <v>87.98</v>
      </c>
      <c r="U60" s="223">
        <v>73.349999999999994</v>
      </c>
      <c r="V60" s="223">
        <f>AVERAGE(T60:U60)</f>
        <v>80.664999999999992</v>
      </c>
      <c r="W60" s="272" t="s">
        <v>220</v>
      </c>
      <c r="X60" s="147" t="s">
        <v>68</v>
      </c>
      <c r="Y60" s="147">
        <v>72.34</v>
      </c>
      <c r="Z60" s="138">
        <f t="shared" si="88"/>
        <v>72.34</v>
      </c>
      <c r="AA60" s="278">
        <v>67</v>
      </c>
      <c r="AB60" s="204">
        <v>87.54</v>
      </c>
      <c r="AC60" s="277">
        <v>74.62</v>
      </c>
      <c r="AD60" s="313">
        <f>AVERAGE(AD61:AD66)</f>
        <v>67.852222222222224</v>
      </c>
      <c r="AE60" s="277" t="s">
        <v>174</v>
      </c>
      <c r="AF60" s="276"/>
      <c r="AG60" s="276"/>
      <c r="AH60" s="276"/>
      <c r="AI60" s="276"/>
      <c r="AJ60" s="276"/>
      <c r="AK60" s="276"/>
      <c r="AL60" s="276"/>
      <c r="AM60" s="276"/>
      <c r="AN60" s="277"/>
      <c r="AO60" s="277"/>
      <c r="AP60" s="277"/>
      <c r="AQ60" s="275"/>
      <c r="AR60" s="223"/>
      <c r="AS60" s="223"/>
      <c r="AT60" s="223"/>
      <c r="AU60" s="223"/>
    </row>
    <row r="61" spans="1:47" s="20" customFormat="1" ht="9.9499999999999993" hidden="1" customHeight="1" x14ac:dyDescent="0.2">
      <c r="A61" s="1130" t="s">
        <v>275</v>
      </c>
      <c r="B61" s="1082">
        <v>0</v>
      </c>
      <c r="C61" s="1082">
        <v>0</v>
      </c>
      <c r="D61" s="1131">
        <f t="shared" si="84"/>
        <v>0</v>
      </c>
      <c r="E61" s="1134">
        <v>0</v>
      </c>
      <c r="F61" s="1134">
        <v>0</v>
      </c>
      <c r="G61" s="858">
        <f t="shared" si="89"/>
        <v>0</v>
      </c>
      <c r="H61" s="858">
        <f t="shared" si="89"/>
        <v>0</v>
      </c>
      <c r="I61" s="1132" t="e">
        <f t="shared" si="85"/>
        <v>#DIV/0!</v>
      </c>
      <c r="J61" s="406"/>
      <c r="K61" s="1082">
        <v>0</v>
      </c>
      <c r="L61" s="1082">
        <v>74</v>
      </c>
      <c r="M61" s="1131">
        <f t="shared" si="86"/>
        <v>74</v>
      </c>
      <c r="N61" s="858">
        <v>0</v>
      </c>
      <c r="O61" s="858">
        <v>67.69</v>
      </c>
      <c r="P61" s="858">
        <f t="shared" si="90"/>
        <v>0</v>
      </c>
      <c r="Q61" s="858">
        <f t="shared" si="90"/>
        <v>5009.0599999999995</v>
      </c>
      <c r="R61" s="1132">
        <f t="shared" si="87"/>
        <v>67.69</v>
      </c>
      <c r="S61" s="406"/>
      <c r="T61" s="222" t="s">
        <v>68</v>
      </c>
      <c r="U61" s="223">
        <v>63.91</v>
      </c>
      <c r="V61" s="223">
        <v>63.91</v>
      </c>
      <c r="W61" s="272" t="s">
        <v>221</v>
      </c>
      <c r="X61" s="147" t="s">
        <v>68</v>
      </c>
      <c r="Y61" s="147">
        <v>67.48</v>
      </c>
      <c r="Z61" s="138">
        <f t="shared" si="88"/>
        <v>67.48</v>
      </c>
      <c r="AA61" s="278" t="s">
        <v>70</v>
      </c>
      <c r="AB61" s="204" t="s">
        <v>68</v>
      </c>
      <c r="AC61" s="277">
        <v>64.7</v>
      </c>
      <c r="AD61" s="277">
        <v>64.7</v>
      </c>
      <c r="AE61" s="277"/>
      <c r="AF61" s="276"/>
      <c r="AG61" s="276"/>
      <c r="AH61" s="276"/>
      <c r="AI61" s="276"/>
      <c r="AJ61" s="276"/>
      <c r="AK61" s="276"/>
      <c r="AL61" s="276"/>
      <c r="AM61" s="276"/>
      <c r="AN61" s="277"/>
      <c r="AO61" s="277"/>
      <c r="AP61" s="277"/>
      <c r="AQ61" s="275"/>
      <c r="AR61" s="223"/>
      <c r="AS61" s="223"/>
      <c r="AT61" s="223"/>
      <c r="AU61" s="223"/>
    </row>
    <row r="62" spans="1:47" s="20" customFormat="1" ht="9.9499999999999993" hidden="1" customHeight="1" x14ac:dyDescent="0.2">
      <c r="A62" s="1133" t="s">
        <v>276</v>
      </c>
      <c r="B62" s="1082">
        <v>0</v>
      </c>
      <c r="C62" s="1082">
        <v>0</v>
      </c>
      <c r="D62" s="1131">
        <f t="shared" si="84"/>
        <v>0</v>
      </c>
      <c r="E62" s="1134">
        <v>0</v>
      </c>
      <c r="F62" s="1134">
        <v>0</v>
      </c>
      <c r="G62" s="858">
        <f t="shared" si="89"/>
        <v>0</v>
      </c>
      <c r="H62" s="858">
        <f t="shared" si="89"/>
        <v>0</v>
      </c>
      <c r="I62" s="1132" t="e">
        <f t="shared" si="85"/>
        <v>#DIV/0!</v>
      </c>
      <c r="J62" s="406"/>
      <c r="K62" s="1082">
        <v>0</v>
      </c>
      <c r="L62" s="1082">
        <v>65</v>
      </c>
      <c r="M62" s="1131">
        <f t="shared" si="86"/>
        <v>65</v>
      </c>
      <c r="N62" s="858">
        <v>0</v>
      </c>
      <c r="O62" s="858">
        <v>73.430000000000007</v>
      </c>
      <c r="P62" s="858">
        <f t="shared" si="90"/>
        <v>0</v>
      </c>
      <c r="Q62" s="858">
        <f t="shared" si="90"/>
        <v>4772.9500000000007</v>
      </c>
      <c r="R62" s="1132">
        <f t="shared" si="87"/>
        <v>73.430000000000007</v>
      </c>
      <c r="S62" s="406"/>
      <c r="T62" s="222" t="s">
        <v>68</v>
      </c>
      <c r="U62" s="223">
        <v>68.72</v>
      </c>
      <c r="V62" s="223">
        <v>68.72</v>
      </c>
      <c r="W62" s="272">
        <v>74</v>
      </c>
      <c r="X62" s="147"/>
      <c r="Y62" s="147"/>
      <c r="Z62" s="138"/>
      <c r="AA62" s="278"/>
      <c r="AB62" s="204" t="s">
        <v>68</v>
      </c>
      <c r="AC62" s="277">
        <v>72.989999999999995</v>
      </c>
      <c r="AD62" s="277">
        <v>72.989999999999995</v>
      </c>
      <c r="AE62" s="277">
        <v>63.5</v>
      </c>
      <c r="AF62" s="276"/>
      <c r="AG62" s="276"/>
      <c r="AH62" s="276"/>
      <c r="AI62" s="276"/>
      <c r="AJ62" s="276"/>
      <c r="AK62" s="276"/>
      <c r="AL62" s="276"/>
      <c r="AM62" s="276"/>
      <c r="AN62" s="277"/>
      <c r="AO62" s="277"/>
      <c r="AP62" s="277"/>
      <c r="AQ62" s="275"/>
      <c r="AR62" s="223"/>
      <c r="AS62" s="223"/>
      <c r="AT62" s="223"/>
      <c r="AU62" s="223"/>
    </row>
    <row r="63" spans="1:47" s="20" customFormat="1" ht="9.9499999999999993" hidden="1" customHeight="1" x14ac:dyDescent="0.2">
      <c r="A63" s="1133" t="s">
        <v>277</v>
      </c>
      <c r="B63" s="1082">
        <v>0</v>
      </c>
      <c r="C63" s="1082">
        <v>0</v>
      </c>
      <c r="D63" s="1131">
        <f t="shared" si="84"/>
        <v>0</v>
      </c>
      <c r="E63" s="1134">
        <v>0</v>
      </c>
      <c r="F63" s="1134">
        <v>0</v>
      </c>
      <c r="G63" s="858">
        <f t="shared" si="89"/>
        <v>0</v>
      </c>
      <c r="H63" s="858">
        <f t="shared" si="89"/>
        <v>0</v>
      </c>
      <c r="I63" s="1132" t="e">
        <f t="shared" si="85"/>
        <v>#DIV/0!</v>
      </c>
      <c r="J63" s="275"/>
      <c r="K63" s="1082">
        <v>0</v>
      </c>
      <c r="L63" s="1082">
        <v>0</v>
      </c>
      <c r="M63" s="1131">
        <f t="shared" si="86"/>
        <v>0</v>
      </c>
      <c r="N63" s="858">
        <v>0</v>
      </c>
      <c r="O63" s="858">
        <v>0</v>
      </c>
      <c r="P63" s="858">
        <f t="shared" si="90"/>
        <v>0</v>
      </c>
      <c r="Q63" s="858">
        <f t="shared" si="90"/>
        <v>0</v>
      </c>
      <c r="R63" s="1132" t="e">
        <f t="shared" si="87"/>
        <v>#DIV/0!</v>
      </c>
      <c r="S63" s="275"/>
      <c r="T63" s="147"/>
      <c r="U63" s="147"/>
      <c r="V63" s="138"/>
      <c r="W63" s="278"/>
      <c r="X63" s="147" t="s">
        <v>68</v>
      </c>
      <c r="Y63" s="147">
        <v>64.84</v>
      </c>
      <c r="Z63" s="138">
        <f t="shared" si="88"/>
        <v>64.84</v>
      </c>
      <c r="AA63" s="278" t="s">
        <v>70</v>
      </c>
      <c r="AB63" s="204"/>
      <c r="AC63" s="277"/>
      <c r="AD63" s="277"/>
      <c r="AE63" s="277"/>
      <c r="AF63" s="276"/>
      <c r="AG63" s="276"/>
      <c r="AH63" s="276"/>
      <c r="AI63" s="276"/>
      <c r="AJ63" s="276"/>
      <c r="AK63" s="276"/>
      <c r="AL63" s="276"/>
      <c r="AM63" s="276"/>
      <c r="AN63" s="277"/>
      <c r="AO63" s="277"/>
      <c r="AP63" s="277"/>
      <c r="AQ63" s="275"/>
      <c r="AR63" s="223"/>
      <c r="AS63" s="223"/>
      <c r="AT63" s="223"/>
      <c r="AU63" s="223"/>
    </row>
    <row r="64" spans="1:47" s="20" customFormat="1" ht="9.9499999999999993" hidden="1" customHeight="1" x14ac:dyDescent="0.2">
      <c r="A64" s="1135" t="s">
        <v>379</v>
      </c>
      <c r="B64" s="1082">
        <v>0</v>
      </c>
      <c r="C64" s="1082">
        <v>72</v>
      </c>
      <c r="D64" s="1131">
        <f>SUM(B64:C64)</f>
        <v>72</v>
      </c>
      <c r="E64" s="858">
        <v>0</v>
      </c>
      <c r="F64" s="858">
        <v>78.069999999999993</v>
      </c>
      <c r="G64" s="858">
        <f t="shared" si="89"/>
        <v>0</v>
      </c>
      <c r="H64" s="858">
        <f t="shared" si="89"/>
        <v>5621.0399999999991</v>
      </c>
      <c r="I64" s="1132">
        <f t="shared" si="85"/>
        <v>78.069999999999993</v>
      </c>
      <c r="J64" s="275"/>
      <c r="K64" s="1082">
        <v>0</v>
      </c>
      <c r="L64" s="1082">
        <v>0</v>
      </c>
      <c r="M64" s="1131">
        <f t="shared" si="86"/>
        <v>0</v>
      </c>
      <c r="N64" s="858">
        <v>0</v>
      </c>
      <c r="O64" s="858">
        <v>0</v>
      </c>
      <c r="P64" s="858">
        <f t="shared" si="90"/>
        <v>0</v>
      </c>
      <c r="Q64" s="858">
        <f t="shared" si="90"/>
        <v>0</v>
      </c>
      <c r="R64" s="1132" t="e">
        <f t="shared" si="87"/>
        <v>#DIV/0!</v>
      </c>
      <c r="S64" s="275"/>
      <c r="T64" s="147"/>
      <c r="U64" s="147"/>
      <c r="V64" s="138"/>
      <c r="W64" s="278"/>
      <c r="X64" s="147"/>
      <c r="Y64" s="147"/>
      <c r="Z64" s="138"/>
      <c r="AA64" s="278"/>
      <c r="AB64" s="204"/>
      <c r="AC64" s="277"/>
      <c r="AD64" s="277"/>
      <c r="AE64" s="277"/>
      <c r="AF64" s="276"/>
      <c r="AG64" s="276"/>
      <c r="AH64" s="276"/>
      <c r="AI64" s="276"/>
      <c r="AJ64" s="276"/>
      <c r="AK64" s="276"/>
      <c r="AL64" s="276"/>
      <c r="AM64" s="276"/>
      <c r="AN64" s="277"/>
      <c r="AO64" s="277"/>
      <c r="AP64" s="277"/>
      <c r="AQ64" s="275"/>
      <c r="AR64" s="223"/>
      <c r="AS64" s="223"/>
      <c r="AT64" s="223"/>
      <c r="AU64" s="223"/>
    </row>
    <row r="65" spans="1:47" s="20" customFormat="1" ht="9.9499999999999993" hidden="1" customHeight="1" x14ac:dyDescent="0.2">
      <c r="A65" s="1135" t="s">
        <v>358</v>
      </c>
      <c r="B65" s="1082">
        <v>0</v>
      </c>
      <c r="C65" s="1082">
        <v>74</v>
      </c>
      <c r="D65" s="1131">
        <f>SUM(B65:C65)</f>
        <v>74</v>
      </c>
      <c r="E65" s="858">
        <v>0</v>
      </c>
      <c r="F65" s="858">
        <v>79.28</v>
      </c>
      <c r="G65" s="858">
        <f t="shared" si="89"/>
        <v>0</v>
      </c>
      <c r="H65" s="858">
        <f t="shared" si="89"/>
        <v>5866.72</v>
      </c>
      <c r="I65" s="1132">
        <f t="shared" si="85"/>
        <v>79.28</v>
      </c>
      <c r="J65" s="275"/>
      <c r="K65" s="1082">
        <v>0</v>
      </c>
      <c r="L65" s="1082">
        <v>0</v>
      </c>
      <c r="M65" s="1131">
        <f t="shared" si="86"/>
        <v>0</v>
      </c>
      <c r="N65" s="858">
        <v>0</v>
      </c>
      <c r="O65" s="858">
        <v>0</v>
      </c>
      <c r="P65" s="858">
        <f t="shared" si="90"/>
        <v>0</v>
      </c>
      <c r="Q65" s="858">
        <f t="shared" si="90"/>
        <v>0</v>
      </c>
      <c r="R65" s="1132" t="e">
        <f t="shared" si="87"/>
        <v>#DIV/0!</v>
      </c>
      <c r="S65" s="275"/>
      <c r="T65" s="147"/>
      <c r="U65" s="147"/>
      <c r="V65" s="138"/>
      <c r="W65" s="278"/>
      <c r="X65" s="147"/>
      <c r="Y65" s="147"/>
      <c r="Z65" s="138"/>
      <c r="AA65" s="278"/>
      <c r="AB65" s="204"/>
      <c r="AC65" s="277"/>
      <c r="AD65" s="277"/>
      <c r="AE65" s="277"/>
      <c r="AF65" s="276"/>
      <c r="AG65" s="276"/>
      <c r="AH65" s="276"/>
      <c r="AI65" s="276"/>
      <c r="AJ65" s="276"/>
      <c r="AK65" s="276"/>
      <c r="AL65" s="276"/>
      <c r="AM65" s="276"/>
      <c r="AN65" s="277"/>
      <c r="AO65" s="277"/>
      <c r="AP65" s="277"/>
      <c r="AQ65" s="275"/>
      <c r="AR65" s="223"/>
      <c r="AS65" s="223"/>
      <c r="AT65" s="223"/>
      <c r="AU65" s="223"/>
    </row>
    <row r="66" spans="1:47" ht="9.9499999999999993" customHeight="1" x14ac:dyDescent="0.2">
      <c r="A66" s="1114" t="s">
        <v>56</v>
      </c>
      <c r="B66" s="1093">
        <f>SUM(B67:B69)</f>
        <v>91</v>
      </c>
      <c r="C66" s="1093">
        <f>SUM(C67:C69)</f>
        <v>21</v>
      </c>
      <c r="D66" s="1093">
        <f>SUM(D67:D69)</f>
        <v>112</v>
      </c>
      <c r="E66" s="382"/>
      <c r="F66" s="382"/>
      <c r="G66" s="382">
        <f>(SUM(G67:G69)/B66)</f>
        <v>71.34</v>
      </c>
      <c r="H66" s="382">
        <f>(SUM(H67:H69)/C66)</f>
        <v>72.600000000000009</v>
      </c>
      <c r="I66" s="382">
        <f>(SUM(G67:H69)/D66)</f>
        <v>71.576250000000002</v>
      </c>
      <c r="J66" s="1114"/>
      <c r="K66" s="1093">
        <f>SUM(K67:K69)</f>
        <v>85</v>
      </c>
      <c r="L66" s="1093">
        <f>SUM(L67:L69)</f>
        <v>19</v>
      </c>
      <c r="M66" s="1093">
        <f>SUM(M67:M69)</f>
        <v>104</v>
      </c>
      <c r="N66" s="382"/>
      <c r="O66" s="382"/>
      <c r="P66" s="382">
        <f>(SUM(P67:P69)/K66)</f>
        <v>67.66</v>
      </c>
      <c r="Q66" s="382">
        <f>(SUM(Q67:Q69)/L66)</f>
        <v>67.77</v>
      </c>
      <c r="R66" s="382">
        <f>(SUM(P67:Q69)/M66)</f>
        <v>67.680096153846151</v>
      </c>
      <c r="S66" s="1114"/>
      <c r="T66" s="112">
        <f>AVERAGE(T67:T69)</f>
        <v>77.540000000000006</v>
      </c>
      <c r="U66" s="112">
        <f t="shared" ref="U66:V66" si="91">AVERAGE(U67:U69)</f>
        <v>63.06</v>
      </c>
      <c r="V66" s="74">
        <f t="shared" si="91"/>
        <v>70.300000000000011</v>
      </c>
      <c r="W66" s="259"/>
      <c r="X66" s="112">
        <f>AVERAGE(X67:X69)</f>
        <v>73.59</v>
      </c>
      <c r="Y66" s="112">
        <f t="shared" ref="Y66:Z66" si="92">AVERAGE(Y67:Y69)</f>
        <v>62.03</v>
      </c>
      <c r="Z66" s="74">
        <f t="shared" si="92"/>
        <v>69.736666666666679</v>
      </c>
      <c r="AA66" s="295"/>
      <c r="AB66" s="260">
        <f>AVERAGE(AB67:AB69)</f>
        <v>73.033333333333331</v>
      </c>
      <c r="AC66" s="261">
        <f t="shared" ref="AC66" si="93">AVERAGE(AC67:AC69)</f>
        <v>58.7</v>
      </c>
      <c r="AD66" s="261">
        <f>AVERAGE(AB66,AC66)</f>
        <v>65.866666666666674</v>
      </c>
      <c r="AE66" s="258"/>
      <c r="AF66" s="261">
        <f>AVERAGE(AF67:AF69)</f>
        <v>71.486666666666665</v>
      </c>
      <c r="AG66" s="261">
        <f t="shared" ref="AG66:AH66" si="94">AVERAGE(AG67:AG69)</f>
        <v>62.704999999999998</v>
      </c>
      <c r="AH66" s="261">
        <f t="shared" si="94"/>
        <v>69.128333333333345</v>
      </c>
      <c r="AI66" s="258"/>
      <c r="AJ66" s="258">
        <f>AVERAGE(AJ67:AJ69)</f>
        <v>66.61</v>
      </c>
      <c r="AK66" s="258">
        <f t="shared" ref="AK66:AL66" si="95">AVERAGE(AK67:AK69)</f>
        <v>61.49</v>
      </c>
      <c r="AL66" s="258">
        <f t="shared" si="95"/>
        <v>65.489999999999995</v>
      </c>
      <c r="AM66" s="258">
        <v>62</v>
      </c>
      <c r="AN66" s="302">
        <v>66.556666666666658</v>
      </c>
      <c r="AO66" s="302">
        <v>66.346666666666678</v>
      </c>
      <c r="AP66" s="302">
        <v>65.67</v>
      </c>
      <c r="AQ66" s="303">
        <v>15</v>
      </c>
      <c r="AR66" s="304">
        <v>68.31</v>
      </c>
      <c r="AS66" s="304">
        <v>56</v>
      </c>
      <c r="AT66" s="304">
        <v>58.959999999999987</v>
      </c>
      <c r="AU66" s="304">
        <v>60</v>
      </c>
    </row>
    <row r="67" spans="1:47" s="20" customFormat="1" ht="9.9499999999999993" customHeight="1" x14ac:dyDescent="0.2">
      <c r="A67" s="406" t="s">
        <v>106</v>
      </c>
      <c r="B67" s="137">
        <v>0</v>
      </c>
      <c r="C67" s="137">
        <v>20</v>
      </c>
      <c r="D67" s="1087">
        <f t="shared" ref="D67:D69" si="96">SUM(B67:C67)</f>
        <v>20</v>
      </c>
      <c r="E67" s="277">
        <v>0</v>
      </c>
      <c r="F67" s="277">
        <v>71.47</v>
      </c>
      <c r="G67" s="277">
        <f t="shared" ref="G67:H69" si="97">SUM(B67*E67)</f>
        <v>0</v>
      </c>
      <c r="H67" s="277">
        <f t="shared" si="97"/>
        <v>1429.4</v>
      </c>
      <c r="I67" s="388">
        <f t="shared" ref="I67:I69" si="98">(SUM(G67:H67)/D67)</f>
        <v>71.47</v>
      </c>
      <c r="J67" s="275"/>
      <c r="K67" s="137">
        <v>0</v>
      </c>
      <c r="L67" s="137">
        <v>19</v>
      </c>
      <c r="M67" s="1087">
        <f t="shared" ref="M67:M69" si="99">SUM(K67:L67)</f>
        <v>19</v>
      </c>
      <c r="N67" s="277">
        <v>0</v>
      </c>
      <c r="O67" s="277">
        <v>67.77</v>
      </c>
      <c r="P67" s="277">
        <f t="shared" ref="P67:Q69" si="100">SUM(K67*N67)</f>
        <v>0</v>
      </c>
      <c r="Q67" s="277">
        <f t="shared" si="100"/>
        <v>1287.6299999999999</v>
      </c>
      <c r="R67" s="388">
        <f t="shared" ref="R67:R69" si="101">(SUM(P67:Q67)/M67)</f>
        <v>67.77</v>
      </c>
      <c r="S67" s="275"/>
      <c r="T67" s="222" t="s">
        <v>68</v>
      </c>
      <c r="U67" s="223">
        <v>63.06</v>
      </c>
      <c r="V67" s="223">
        <v>63.06</v>
      </c>
      <c r="W67" s="278"/>
      <c r="X67" s="147" t="s">
        <v>68</v>
      </c>
      <c r="Y67" s="147">
        <v>62.03</v>
      </c>
      <c r="Z67" s="138">
        <v>62.03</v>
      </c>
      <c r="AA67" s="278" t="s">
        <v>70</v>
      </c>
      <c r="AB67" s="298">
        <v>77.17</v>
      </c>
      <c r="AC67" s="276">
        <v>60.4</v>
      </c>
      <c r="AD67" s="276">
        <v>68.78</v>
      </c>
      <c r="AE67" s="276" t="s">
        <v>154</v>
      </c>
      <c r="AF67" s="308">
        <v>74.19</v>
      </c>
      <c r="AG67" s="308">
        <v>66.48</v>
      </c>
      <c r="AH67" s="308">
        <f t="shared" ref="AH67:AH69" si="102">AVERAGE(AF67:AG67)</f>
        <v>70.335000000000008</v>
      </c>
      <c r="AI67" s="308" t="s">
        <v>144</v>
      </c>
      <c r="AJ67" s="308">
        <v>68.209999999999994</v>
      </c>
      <c r="AK67" s="308">
        <v>61.49</v>
      </c>
      <c r="AL67" s="308">
        <f>AVERAGE(AJ67:AK67)</f>
        <v>64.849999999999994</v>
      </c>
      <c r="AM67" s="208">
        <v>62</v>
      </c>
      <c r="AN67" s="308">
        <v>71.03</v>
      </c>
      <c r="AO67" s="308">
        <v>68.444999999999993</v>
      </c>
      <c r="AP67" s="308">
        <v>68.14</v>
      </c>
      <c r="AQ67" s="208">
        <v>30</v>
      </c>
      <c r="AR67" s="308">
        <v>75.650000000000006</v>
      </c>
      <c r="AS67" s="308">
        <v>54.664999999999999</v>
      </c>
      <c r="AT67" s="308">
        <v>60.08</v>
      </c>
      <c r="AU67" s="208">
        <v>60</v>
      </c>
    </row>
    <row r="68" spans="1:47" s="20" customFormat="1" ht="9.9499999999999993" customHeight="1" x14ac:dyDescent="0.2">
      <c r="A68" s="406" t="s">
        <v>107</v>
      </c>
      <c r="B68" s="137">
        <v>0</v>
      </c>
      <c r="C68" s="137">
        <v>0</v>
      </c>
      <c r="D68" s="1087">
        <f t="shared" si="96"/>
        <v>0</v>
      </c>
      <c r="E68" s="1128">
        <v>0</v>
      </c>
      <c r="F68" s="1128">
        <v>0</v>
      </c>
      <c r="G68" s="277">
        <f t="shared" si="97"/>
        <v>0</v>
      </c>
      <c r="H68" s="277">
        <f t="shared" si="97"/>
        <v>0</v>
      </c>
      <c r="I68" s="388" t="e">
        <f t="shared" si="98"/>
        <v>#DIV/0!</v>
      </c>
      <c r="J68" s="275"/>
      <c r="K68" s="137">
        <v>0</v>
      </c>
      <c r="L68" s="137">
        <v>0</v>
      </c>
      <c r="M68" s="1087">
        <f t="shared" si="99"/>
        <v>0</v>
      </c>
      <c r="N68" s="277">
        <v>0</v>
      </c>
      <c r="O68" s="277">
        <v>0</v>
      </c>
      <c r="P68" s="277">
        <f t="shared" si="100"/>
        <v>0</v>
      </c>
      <c r="Q68" s="277">
        <f t="shared" si="100"/>
        <v>0</v>
      </c>
      <c r="R68" s="388" t="e">
        <f t="shared" si="101"/>
        <v>#DIV/0!</v>
      </c>
      <c r="S68" s="275"/>
      <c r="T68" s="222"/>
      <c r="U68" s="223"/>
      <c r="V68" s="223"/>
      <c r="W68" s="278"/>
      <c r="X68" s="147">
        <v>76.14</v>
      </c>
      <c r="Y68" s="147" t="s">
        <v>68</v>
      </c>
      <c r="Z68" s="138">
        <v>76.14</v>
      </c>
      <c r="AA68" s="278">
        <v>66</v>
      </c>
      <c r="AB68" s="298">
        <v>77.83</v>
      </c>
      <c r="AC68" s="274" t="s">
        <v>68</v>
      </c>
      <c r="AD68" s="276">
        <v>77.83</v>
      </c>
      <c r="AE68" s="276">
        <v>67</v>
      </c>
      <c r="AF68" s="308">
        <v>74.900000000000006</v>
      </c>
      <c r="AG68" s="308" t="s">
        <v>68</v>
      </c>
      <c r="AH68" s="308">
        <f t="shared" si="102"/>
        <v>74.900000000000006</v>
      </c>
      <c r="AI68" s="308" t="s">
        <v>68</v>
      </c>
      <c r="AJ68" s="308">
        <v>70.38</v>
      </c>
      <c r="AK68" s="308" t="s">
        <v>68</v>
      </c>
      <c r="AL68" s="308">
        <f>AVERAGE(AJ68:AK68)</f>
        <v>70.38</v>
      </c>
      <c r="AM68" s="308" t="s">
        <v>70</v>
      </c>
      <c r="AN68" s="308">
        <f>AVERAGE(AN69:AN69)</f>
        <v>62.01</v>
      </c>
      <c r="AO68" s="308">
        <v>62.15</v>
      </c>
      <c r="AP68" s="308">
        <f>AVERAGE(AP69:AP69)</f>
        <v>62.01</v>
      </c>
      <c r="AQ68" s="308" t="s">
        <v>68</v>
      </c>
      <c r="AR68" s="308">
        <f>AVERAGE(AR69:AR69)</f>
        <v>64.48</v>
      </c>
      <c r="AS68" s="308">
        <f>AVERAGE(AS69:AS69)</f>
        <v>52.5</v>
      </c>
      <c r="AT68" s="308">
        <f>AVERAGE(AT69:AT69)</f>
        <v>58.223333333333329</v>
      </c>
      <c r="AU68" s="308" t="s">
        <v>70</v>
      </c>
    </row>
    <row r="69" spans="1:47" s="20" customFormat="1" ht="9.9499999999999993" customHeight="1" x14ac:dyDescent="0.2">
      <c r="A69" s="406" t="s">
        <v>105</v>
      </c>
      <c r="B69" s="137">
        <v>91</v>
      </c>
      <c r="C69" s="137">
        <v>1</v>
      </c>
      <c r="D69" s="1087">
        <f t="shared" si="96"/>
        <v>92</v>
      </c>
      <c r="E69" s="277">
        <v>71.34</v>
      </c>
      <c r="F69" s="277">
        <v>95.2</v>
      </c>
      <c r="G69" s="277">
        <f t="shared" si="97"/>
        <v>6491.9400000000005</v>
      </c>
      <c r="H69" s="277">
        <f t="shared" si="97"/>
        <v>95.2</v>
      </c>
      <c r="I69" s="388">
        <f t="shared" si="98"/>
        <v>71.599347826086955</v>
      </c>
      <c r="J69" s="275"/>
      <c r="K69" s="137">
        <v>85</v>
      </c>
      <c r="L69" s="137">
        <v>0</v>
      </c>
      <c r="M69" s="1087">
        <f t="shared" si="99"/>
        <v>85</v>
      </c>
      <c r="N69" s="277">
        <v>67.66</v>
      </c>
      <c r="O69" s="277">
        <v>0</v>
      </c>
      <c r="P69" s="277">
        <f t="shared" si="100"/>
        <v>5751.0999999999995</v>
      </c>
      <c r="Q69" s="277">
        <f t="shared" si="100"/>
        <v>0</v>
      </c>
      <c r="R69" s="388">
        <f t="shared" si="101"/>
        <v>67.66</v>
      </c>
      <c r="S69" s="275"/>
      <c r="T69" s="222">
        <v>77.540000000000006</v>
      </c>
      <c r="U69" s="223"/>
      <c r="V69" s="223">
        <v>77.540000000000006</v>
      </c>
      <c r="W69" s="278">
        <v>64</v>
      </c>
      <c r="X69" s="147">
        <v>71.040000000000006</v>
      </c>
      <c r="Y69" s="147" t="s">
        <v>68</v>
      </c>
      <c r="Z69" s="138">
        <v>71.040000000000006</v>
      </c>
      <c r="AA69" s="278">
        <v>61</v>
      </c>
      <c r="AB69" s="298">
        <v>64.099999999999994</v>
      </c>
      <c r="AC69" s="276">
        <v>57</v>
      </c>
      <c r="AD69" s="276">
        <v>60.55</v>
      </c>
      <c r="AE69" s="276"/>
      <c r="AF69" s="308">
        <v>65.37</v>
      </c>
      <c r="AG69" s="308">
        <v>58.93</v>
      </c>
      <c r="AH69" s="308">
        <f t="shared" si="102"/>
        <v>62.150000000000006</v>
      </c>
      <c r="AI69" s="308" t="s">
        <v>68</v>
      </c>
      <c r="AJ69" s="308">
        <v>61.24</v>
      </c>
      <c r="AK69" s="308" t="s">
        <v>68</v>
      </c>
      <c r="AL69" s="308">
        <f>AVERAGE(AJ69:AK69)</f>
        <v>61.24</v>
      </c>
      <c r="AM69" s="308" t="s">
        <v>70</v>
      </c>
      <c r="AN69" s="308">
        <v>62.01</v>
      </c>
      <c r="AO69" s="308" t="s">
        <v>68</v>
      </c>
      <c r="AP69" s="309">
        <v>62.01</v>
      </c>
      <c r="AQ69" s="308" t="s">
        <v>70</v>
      </c>
      <c r="AR69" s="309">
        <v>64.48</v>
      </c>
      <c r="AS69" s="309">
        <v>52.5</v>
      </c>
      <c r="AT69" s="309">
        <v>58.223333333333329</v>
      </c>
      <c r="AU69" s="308" t="s">
        <v>70</v>
      </c>
    </row>
    <row r="70" spans="1:47" ht="9.9499999999999993" hidden="1" customHeight="1" x14ac:dyDescent="0.2">
      <c r="A70" s="1114" t="s">
        <v>57</v>
      </c>
      <c r="B70" s="1093">
        <f>SUM(B71:B73)</f>
        <v>168</v>
      </c>
      <c r="C70" s="1093">
        <f>SUM(C71:C73)</f>
        <v>130</v>
      </c>
      <c r="D70" s="1093">
        <f>SUM(D71:D73)</f>
        <v>298</v>
      </c>
      <c r="E70" s="382"/>
      <c r="F70" s="382"/>
      <c r="G70" s="382">
        <f>(SUM(G71:G73)/B70)</f>
        <v>81.258750000000006</v>
      </c>
      <c r="H70" s="382">
        <f>(SUM(H71:H73)/C70)</f>
        <v>39.886461538461539</v>
      </c>
      <c r="I70" s="382">
        <f>(SUM(G71:H73)/D70)</f>
        <v>63.210436241610736</v>
      </c>
      <c r="J70" s="1114"/>
      <c r="K70" s="1093">
        <f>SUM(K71:K73)</f>
        <v>174</v>
      </c>
      <c r="L70" s="1093">
        <f>SUM(L71:L73)</f>
        <v>73</v>
      </c>
      <c r="M70" s="1093">
        <f>SUM(M71:M73)</f>
        <v>247</v>
      </c>
      <c r="N70" s="382"/>
      <c r="O70" s="382"/>
      <c r="P70" s="382">
        <f>(SUM(P72:P73)/K70)</f>
        <v>70.864655172413791</v>
      </c>
      <c r="Q70" s="382">
        <f>(SUM(Q72:Q73)/L70)</f>
        <v>70.921917808219177</v>
      </c>
      <c r="R70" s="382">
        <f>(SUM(P71:Q73)/M70)</f>
        <v>70.881578947368425</v>
      </c>
      <c r="S70" s="1114"/>
      <c r="T70" s="112">
        <f>AVERAGE(T72:T74)</f>
        <v>74.933333333333337</v>
      </c>
      <c r="U70" s="112">
        <f t="shared" ref="U70:V70" si="103">AVERAGE(U72:U74)</f>
        <v>63.03</v>
      </c>
      <c r="V70" s="74">
        <f t="shared" si="103"/>
        <v>69.56</v>
      </c>
      <c r="W70" s="259"/>
      <c r="X70" s="112">
        <f>AVERAGE(X72:X74)</f>
        <v>78.186666666666667</v>
      </c>
      <c r="Y70" s="112">
        <f t="shared" ref="Y70:Z70" si="104">AVERAGE(Y72:Y74)</f>
        <v>64.795000000000002</v>
      </c>
      <c r="Z70" s="74">
        <f t="shared" si="104"/>
        <v>72.27</v>
      </c>
      <c r="AA70" s="295"/>
      <c r="AB70" s="260">
        <f>AVERAGE(AB72:AB74)</f>
        <v>77.573333333333323</v>
      </c>
      <c r="AC70" s="261">
        <f t="shared" ref="AC70:AE70" si="105">AVERAGE(AC72:AC74)</f>
        <v>60.88</v>
      </c>
      <c r="AD70" s="261">
        <f t="shared" si="105"/>
        <v>71.166666666666671</v>
      </c>
      <c r="AE70" s="261">
        <f t="shared" si="105"/>
        <v>68.666666666666671</v>
      </c>
      <c r="AF70" s="261">
        <f>AVERAGE(AF72:AF74)</f>
        <v>76.313333333333333</v>
      </c>
      <c r="AG70" s="261">
        <f t="shared" ref="AG70:AI70" si="106">AVERAGE(AG72:AG74)</f>
        <v>61.569999999999993</v>
      </c>
      <c r="AH70" s="261">
        <f t="shared" si="106"/>
        <v>70.196666666666658</v>
      </c>
      <c r="AI70" s="261">
        <f t="shared" si="106"/>
        <v>68</v>
      </c>
      <c r="AJ70" s="261">
        <f>AVERAGE(AJ72:AJ74)</f>
        <v>73.096666666666678</v>
      </c>
      <c r="AK70" s="261">
        <f t="shared" ref="AK70:AU70" si="107">AVERAGE(AK72:AK74)</f>
        <v>61.55</v>
      </c>
      <c r="AL70" s="261">
        <f t="shared" si="107"/>
        <v>67.856666666666669</v>
      </c>
      <c r="AM70" s="261">
        <f t="shared" si="107"/>
        <v>69</v>
      </c>
      <c r="AN70" s="261">
        <f t="shared" si="107"/>
        <v>73.88</v>
      </c>
      <c r="AO70" s="261">
        <f t="shared" si="107"/>
        <v>59.945000000000007</v>
      </c>
      <c r="AP70" s="261">
        <f t="shared" si="107"/>
        <v>68.306666666666672</v>
      </c>
      <c r="AQ70" s="261">
        <f t="shared" si="107"/>
        <v>64.666666666666671</v>
      </c>
      <c r="AR70" s="261">
        <f t="shared" si="107"/>
        <v>71.106666666666669</v>
      </c>
      <c r="AS70" s="261">
        <f t="shared" si="107"/>
        <v>61.54</v>
      </c>
      <c r="AT70" s="261">
        <f t="shared" si="107"/>
        <v>67.50333333333333</v>
      </c>
      <c r="AU70" s="261">
        <f t="shared" si="107"/>
        <v>77</v>
      </c>
    </row>
    <row r="71" spans="1:47" s="20" customFormat="1" ht="9.9499999999999993" hidden="1" customHeight="1" x14ac:dyDescent="0.2">
      <c r="A71" s="1136" t="s">
        <v>380</v>
      </c>
      <c r="B71" s="1063">
        <v>53</v>
      </c>
      <c r="C71" s="1063">
        <v>0</v>
      </c>
      <c r="D71" s="1087">
        <f>SUM(B71:C71)</f>
        <v>53</v>
      </c>
      <c r="E71" s="277">
        <v>74.31</v>
      </c>
      <c r="F71" s="277">
        <v>0</v>
      </c>
      <c r="G71" s="277">
        <f t="shared" ref="G71:G74" si="108">SUM(B71*E71)</f>
        <v>3938.4300000000003</v>
      </c>
      <c r="H71" s="277">
        <f t="shared" ref="H71:H75" si="109">SUM(C71*F71)</f>
        <v>0</v>
      </c>
      <c r="I71" s="388">
        <f t="shared" ref="I71:I75" si="110">(SUM(G71:H71)/D71)</f>
        <v>74.31</v>
      </c>
      <c r="J71" s="1137"/>
      <c r="K71" s="200">
        <v>0</v>
      </c>
      <c r="L71" s="200">
        <v>0</v>
      </c>
      <c r="M71" s="200">
        <f>SUM(K71:L71)</f>
        <v>0</v>
      </c>
      <c r="N71" s="505">
        <v>0</v>
      </c>
      <c r="O71" s="505">
        <v>0</v>
      </c>
      <c r="P71" s="505">
        <v>0</v>
      </c>
      <c r="Q71" s="505">
        <v>0</v>
      </c>
      <c r="R71" s="247" t="e">
        <f t="shared" ref="R71:R75" si="111">(SUM(P71:Q71)/M71)</f>
        <v>#DIV/0!</v>
      </c>
      <c r="S71" s="630"/>
      <c r="T71" s="1138"/>
      <c r="U71" s="1138"/>
      <c r="V71" s="142"/>
      <c r="W71" s="1139"/>
      <c r="X71" s="1138"/>
      <c r="Y71" s="1138"/>
      <c r="Z71" s="142"/>
      <c r="AA71" s="1140"/>
      <c r="AB71" s="1141"/>
      <c r="AC71" s="1142"/>
      <c r="AD71" s="1142"/>
      <c r="AE71" s="1142"/>
      <c r="AF71" s="1142"/>
      <c r="AG71" s="1142"/>
      <c r="AH71" s="1142"/>
      <c r="AI71" s="1142"/>
      <c r="AJ71" s="1142"/>
      <c r="AK71" s="1142"/>
      <c r="AL71" s="1142"/>
      <c r="AM71" s="1142"/>
      <c r="AN71" s="1142"/>
      <c r="AO71" s="1142"/>
      <c r="AP71" s="1142"/>
      <c r="AQ71" s="1142"/>
      <c r="AR71" s="1142"/>
      <c r="AS71" s="1142"/>
      <c r="AT71" s="1142"/>
      <c r="AU71" s="1142"/>
    </row>
    <row r="72" spans="1:47" s="20" customFormat="1" ht="9.9499999999999993" hidden="1" customHeight="1" x14ac:dyDescent="0.2">
      <c r="A72" s="90" t="s">
        <v>113</v>
      </c>
      <c r="B72" s="1063">
        <v>41</v>
      </c>
      <c r="C72" s="1063">
        <v>36</v>
      </c>
      <c r="D72" s="1087">
        <f t="shared" ref="D72:D75" si="112">SUM(B72:C72)</f>
        <v>77</v>
      </c>
      <c r="E72" s="277">
        <v>87.64</v>
      </c>
      <c r="F72" s="277">
        <v>69.98</v>
      </c>
      <c r="G72" s="277">
        <f t="shared" si="108"/>
        <v>3593.2400000000002</v>
      </c>
      <c r="H72" s="277">
        <f t="shared" si="109"/>
        <v>2519.2800000000002</v>
      </c>
      <c r="I72" s="388">
        <f t="shared" si="110"/>
        <v>79.383376623376634</v>
      </c>
      <c r="J72" s="406"/>
      <c r="K72" s="137">
        <v>45</v>
      </c>
      <c r="L72" s="137">
        <v>35</v>
      </c>
      <c r="M72" s="1087">
        <f t="shared" ref="M72:M75" si="113">SUM(K72:L72)</f>
        <v>80</v>
      </c>
      <c r="N72" s="277">
        <v>71.290000000000006</v>
      </c>
      <c r="O72" s="277">
        <v>73.66</v>
      </c>
      <c r="P72" s="277">
        <f t="shared" ref="P72:Q75" si="114">SUM(K72*N72)</f>
        <v>3208.05</v>
      </c>
      <c r="Q72" s="277">
        <f t="shared" si="114"/>
        <v>2578.1</v>
      </c>
      <c r="R72" s="388">
        <f t="shared" si="111"/>
        <v>72.326875000000001</v>
      </c>
      <c r="S72" s="406"/>
      <c r="T72" s="271">
        <v>83.21</v>
      </c>
      <c r="U72" s="80">
        <v>64.58</v>
      </c>
      <c r="V72" s="80">
        <f>AVERAGE(T72:U72)</f>
        <v>73.894999999999996</v>
      </c>
      <c r="W72" s="272" t="s">
        <v>222</v>
      </c>
      <c r="X72" s="147">
        <v>84.44</v>
      </c>
      <c r="Y72" s="147">
        <v>69.03</v>
      </c>
      <c r="Z72" s="138">
        <f t="shared" ref="Z72:Z74" si="115">AVERAGE(X72,Y72)</f>
        <v>76.734999999999999</v>
      </c>
      <c r="AA72" s="278">
        <v>76</v>
      </c>
      <c r="AB72" s="298">
        <v>82.88</v>
      </c>
      <c r="AC72" s="276">
        <v>63.84</v>
      </c>
      <c r="AD72" s="276">
        <f>AVERAGE(AB72:AC72)</f>
        <v>73.36</v>
      </c>
      <c r="AE72" s="276">
        <v>74</v>
      </c>
      <c r="AF72" s="276">
        <v>82.45</v>
      </c>
      <c r="AG72" s="276">
        <v>66.16</v>
      </c>
      <c r="AH72" s="276">
        <v>74.31</v>
      </c>
      <c r="AI72" s="274">
        <v>70</v>
      </c>
      <c r="AJ72" s="276">
        <v>80.53</v>
      </c>
      <c r="AK72" s="276">
        <v>62.42</v>
      </c>
      <c r="AL72" s="276">
        <v>71.48</v>
      </c>
      <c r="AM72" s="276">
        <v>71</v>
      </c>
      <c r="AN72" s="138">
        <v>76.41</v>
      </c>
      <c r="AO72" s="138">
        <v>64.150000000000006</v>
      </c>
      <c r="AP72" s="138">
        <v>70.28</v>
      </c>
      <c r="AQ72" s="223">
        <v>67</v>
      </c>
      <c r="AR72" s="223">
        <v>72</v>
      </c>
      <c r="AS72" s="223">
        <v>62.75</v>
      </c>
      <c r="AT72" s="223">
        <v>67.38</v>
      </c>
      <c r="AU72" s="223">
        <v>77</v>
      </c>
    </row>
    <row r="73" spans="1:47" s="20" customFormat="1" ht="9.9499999999999993" hidden="1" customHeight="1" x14ac:dyDescent="0.2">
      <c r="A73" s="1143" t="s">
        <v>283</v>
      </c>
      <c r="B73" s="1144">
        <f>SUM(B74:B75)</f>
        <v>74</v>
      </c>
      <c r="C73" s="1144">
        <f>SUM(C74:C75)</f>
        <v>94</v>
      </c>
      <c r="D73" s="1079">
        <f t="shared" si="112"/>
        <v>168</v>
      </c>
      <c r="E73" s="1128"/>
      <c r="F73" s="1128"/>
      <c r="G73" s="580">
        <f>SUM(G74:G75)</f>
        <v>6119.8</v>
      </c>
      <c r="H73" s="580">
        <f>SUM(H74:H75)</f>
        <v>2665.96</v>
      </c>
      <c r="I73" s="580">
        <f t="shared" si="110"/>
        <v>52.296190476190475</v>
      </c>
      <c r="J73" s="1145"/>
      <c r="K73" s="1127">
        <f>SUM(K74:K75)</f>
        <v>129</v>
      </c>
      <c r="L73" s="1127">
        <f>SUM(L74:L75)</f>
        <v>38</v>
      </c>
      <c r="M73" s="1079">
        <f t="shared" si="113"/>
        <v>167</v>
      </c>
      <c r="N73" s="1128"/>
      <c r="O73" s="1128"/>
      <c r="P73" s="580">
        <f>SUM(P74:P75)</f>
        <v>9122.4</v>
      </c>
      <c r="Q73" s="580">
        <f>SUM(Q74:Q75)</f>
        <v>2599.2000000000003</v>
      </c>
      <c r="R73" s="580">
        <f t="shared" si="111"/>
        <v>70.189221556886224</v>
      </c>
      <c r="S73" s="1145"/>
      <c r="T73" s="904">
        <v>75.09</v>
      </c>
      <c r="U73" s="903">
        <v>61.48</v>
      </c>
      <c r="V73" s="903">
        <f>AVERAGE(T73:U73)</f>
        <v>68.284999999999997</v>
      </c>
      <c r="W73" s="905" t="s">
        <v>223</v>
      </c>
      <c r="X73" s="147">
        <v>80.650000000000006</v>
      </c>
      <c r="Y73" s="147">
        <v>60.56</v>
      </c>
      <c r="Z73" s="138">
        <f t="shared" si="115"/>
        <v>70.605000000000004</v>
      </c>
      <c r="AA73" s="278">
        <v>73</v>
      </c>
      <c r="AB73" s="298">
        <v>77.319999999999993</v>
      </c>
      <c r="AC73" s="276">
        <v>57.92</v>
      </c>
      <c r="AD73" s="276">
        <f>AVERAGE(AB73:AC73)</f>
        <v>67.62</v>
      </c>
      <c r="AE73" s="276">
        <v>70</v>
      </c>
      <c r="AF73" s="276">
        <v>77.41</v>
      </c>
      <c r="AG73" s="276">
        <v>56.98</v>
      </c>
      <c r="AH73" s="276">
        <v>67.2</v>
      </c>
      <c r="AI73" s="276">
        <v>71</v>
      </c>
      <c r="AJ73" s="276">
        <v>74.03</v>
      </c>
      <c r="AK73" s="276">
        <v>60.68</v>
      </c>
      <c r="AL73" s="276">
        <v>67.36</v>
      </c>
      <c r="AM73" s="276">
        <v>67</v>
      </c>
      <c r="AN73" s="138">
        <v>76.930000000000007</v>
      </c>
      <c r="AO73" s="138">
        <v>55.74</v>
      </c>
      <c r="AP73" s="138">
        <v>66.34</v>
      </c>
      <c r="AQ73" s="223">
        <v>69</v>
      </c>
      <c r="AR73" s="223">
        <v>72.72</v>
      </c>
      <c r="AS73" s="223">
        <v>60.33</v>
      </c>
      <c r="AT73" s="223">
        <v>66.53</v>
      </c>
      <c r="AU73" s="223" t="s">
        <v>82</v>
      </c>
    </row>
    <row r="74" spans="1:47" s="20" customFormat="1" ht="9.9499999999999993" hidden="1" customHeight="1" x14ac:dyDescent="0.2">
      <c r="A74" s="1146" t="s">
        <v>281</v>
      </c>
      <c r="B74" s="1080">
        <v>74</v>
      </c>
      <c r="C74" s="1080">
        <v>44</v>
      </c>
      <c r="D74" s="1131">
        <f t="shared" si="112"/>
        <v>118</v>
      </c>
      <c r="E74" s="858">
        <v>82.7</v>
      </c>
      <c r="F74" s="858">
        <v>60.59</v>
      </c>
      <c r="G74" s="858">
        <f t="shared" si="108"/>
        <v>6119.8</v>
      </c>
      <c r="H74" s="858">
        <f t="shared" si="109"/>
        <v>2665.96</v>
      </c>
      <c r="I74" s="1132">
        <f t="shared" si="110"/>
        <v>74.455593220338983</v>
      </c>
      <c r="J74" s="1145"/>
      <c r="K74" s="1082">
        <v>72</v>
      </c>
      <c r="L74" s="1082">
        <v>38</v>
      </c>
      <c r="M74" s="1131">
        <f t="shared" si="113"/>
        <v>110</v>
      </c>
      <c r="N74" s="858">
        <v>70.650000000000006</v>
      </c>
      <c r="O74" s="858">
        <v>68.400000000000006</v>
      </c>
      <c r="P74" s="858">
        <f t="shared" si="114"/>
        <v>5086.8</v>
      </c>
      <c r="Q74" s="858">
        <f t="shared" si="114"/>
        <v>2599.2000000000003</v>
      </c>
      <c r="R74" s="1132">
        <f t="shared" si="111"/>
        <v>69.872727272727275</v>
      </c>
      <c r="S74" s="1145"/>
      <c r="T74" s="904">
        <v>66.5</v>
      </c>
      <c r="U74" s="903" t="s">
        <v>68</v>
      </c>
      <c r="V74" s="903">
        <v>66.5</v>
      </c>
      <c r="W74" s="905">
        <v>66</v>
      </c>
      <c r="X74" s="222">
        <v>69.47</v>
      </c>
      <c r="Y74" s="279" t="s">
        <v>68</v>
      </c>
      <c r="Z74" s="223">
        <f t="shared" si="115"/>
        <v>69.47</v>
      </c>
      <c r="AA74" s="278">
        <v>59</v>
      </c>
      <c r="AB74" s="298">
        <v>72.52</v>
      </c>
      <c r="AC74" s="276"/>
      <c r="AD74" s="276">
        <v>72.52</v>
      </c>
      <c r="AE74" s="276">
        <v>62</v>
      </c>
      <c r="AF74" s="276">
        <v>69.08</v>
      </c>
      <c r="AG74" s="274" t="s">
        <v>68</v>
      </c>
      <c r="AH74" s="276">
        <v>69.08</v>
      </c>
      <c r="AI74" s="274">
        <v>63</v>
      </c>
      <c r="AJ74" s="276">
        <v>64.73</v>
      </c>
      <c r="AK74" s="274" t="s">
        <v>68</v>
      </c>
      <c r="AL74" s="276">
        <v>64.73</v>
      </c>
      <c r="AM74" s="274" t="s">
        <v>70</v>
      </c>
      <c r="AN74" s="138">
        <v>68.3</v>
      </c>
      <c r="AO74" s="274" t="s">
        <v>68</v>
      </c>
      <c r="AP74" s="138">
        <v>68.3</v>
      </c>
      <c r="AQ74" s="223">
        <v>58</v>
      </c>
      <c r="AR74" s="223">
        <v>68.599999999999994</v>
      </c>
      <c r="AS74" s="274" t="s">
        <v>68</v>
      </c>
      <c r="AT74" s="223">
        <v>68.599999999999994</v>
      </c>
      <c r="AU74" s="274" t="s">
        <v>70</v>
      </c>
    </row>
    <row r="75" spans="1:47" s="20" customFormat="1" ht="9.9499999999999993" hidden="1" customHeight="1" x14ac:dyDescent="0.2">
      <c r="A75" s="1146" t="s">
        <v>282</v>
      </c>
      <c r="B75" s="1080">
        <v>0</v>
      </c>
      <c r="C75" s="1080">
        <v>50</v>
      </c>
      <c r="D75" s="1131">
        <f t="shared" si="112"/>
        <v>50</v>
      </c>
      <c r="E75" s="858">
        <v>70.599999999999994</v>
      </c>
      <c r="F75" s="858">
        <v>0</v>
      </c>
      <c r="G75" s="858">
        <f t="shared" ref="G75" si="116">SUM(B75*E75)</f>
        <v>0</v>
      </c>
      <c r="H75" s="858">
        <f t="shared" si="109"/>
        <v>0</v>
      </c>
      <c r="I75" s="1132">
        <f t="shared" si="110"/>
        <v>0</v>
      </c>
      <c r="J75" s="1145"/>
      <c r="K75" s="1147">
        <v>57</v>
      </c>
      <c r="L75" s="1147">
        <v>0</v>
      </c>
      <c r="M75" s="1132">
        <f t="shared" si="113"/>
        <v>57</v>
      </c>
      <c r="N75" s="858">
        <v>70.8</v>
      </c>
      <c r="O75" s="858">
        <v>0</v>
      </c>
      <c r="P75" s="858">
        <f t="shared" si="114"/>
        <v>4035.6</v>
      </c>
      <c r="Q75" s="858">
        <f t="shared" si="114"/>
        <v>0</v>
      </c>
      <c r="R75" s="1132">
        <f t="shared" si="111"/>
        <v>70.8</v>
      </c>
      <c r="S75" s="1145"/>
      <c r="T75" s="906"/>
      <c r="U75" s="906"/>
      <c r="V75" s="906"/>
      <c r="W75" s="906"/>
      <c r="X75" s="8"/>
      <c r="Y75" s="53"/>
      <c r="Z75" s="8"/>
      <c r="AA75" s="8"/>
      <c r="AB75" s="54"/>
      <c r="AC75" s="54"/>
      <c r="AD75" s="54"/>
      <c r="AE75" s="54"/>
      <c r="AF75" s="54"/>
      <c r="AG75" s="53"/>
      <c r="AH75" s="54"/>
      <c r="AI75" s="53"/>
      <c r="AJ75" s="54"/>
      <c r="AK75" s="53"/>
      <c r="AL75" s="54"/>
      <c r="AM75" s="53"/>
      <c r="AN75" s="13"/>
      <c r="AO75" s="53"/>
      <c r="AP75" s="13"/>
      <c r="AQ75" s="8"/>
      <c r="AR75" s="8"/>
      <c r="AS75" s="53"/>
      <c r="AT75" s="8"/>
      <c r="AU75" s="53"/>
    </row>
    <row r="76" spans="1:47" s="21" customFormat="1" x14ac:dyDescent="0.2">
      <c r="A76" s="51"/>
      <c r="B76" s="51"/>
      <c r="C76" s="51"/>
      <c r="D76" s="51"/>
      <c r="E76" s="51"/>
      <c r="F76" s="51"/>
      <c r="G76" s="51"/>
      <c r="H76" s="51"/>
      <c r="I76" s="51"/>
      <c r="J76" s="51"/>
      <c r="K76" s="8"/>
      <c r="L76" s="8"/>
      <c r="M76" s="51"/>
      <c r="N76" s="8"/>
      <c r="O76" s="8"/>
      <c r="P76" s="51"/>
      <c r="Q76" s="51"/>
      <c r="R76" s="51"/>
      <c r="S76" s="51"/>
      <c r="T76" s="51"/>
      <c r="U76" s="51"/>
      <c r="V76" s="51"/>
      <c r="W76" s="51"/>
      <c r="X76" s="8"/>
      <c r="Y76" s="8"/>
      <c r="Z76" s="8"/>
      <c r="AA76" s="8"/>
    </row>
    <row r="77" spans="1:47" x14ac:dyDescent="0.2">
      <c r="A77" s="1148" t="s">
        <v>381</v>
      </c>
    </row>
    <row r="78" spans="1:47" x14ac:dyDescent="0.2">
      <c r="A78" s="1148" t="s">
        <v>382</v>
      </c>
    </row>
    <row r="79" spans="1:47" x14ac:dyDescent="0.2">
      <c r="A79" s="531"/>
      <c r="B79" s="531"/>
      <c r="C79" s="531"/>
      <c r="D79" s="531"/>
      <c r="E79" s="531"/>
      <c r="F79" s="531"/>
      <c r="G79" s="531"/>
      <c r="H79" s="531"/>
      <c r="I79" s="531"/>
      <c r="J79" s="531"/>
      <c r="K79" s="1149"/>
      <c r="L79" s="1149"/>
      <c r="M79" s="531"/>
      <c r="N79" s="1149"/>
      <c r="O79" s="1149"/>
      <c r="P79" s="531"/>
      <c r="Q79" s="531"/>
      <c r="R79" s="531"/>
      <c r="S79" s="531"/>
      <c r="T79" s="531"/>
      <c r="U79" s="531"/>
      <c r="V79" s="531"/>
      <c r="W79" s="531"/>
    </row>
    <row r="80" spans="1:47" x14ac:dyDescent="0.2">
      <c r="A80" s="52"/>
      <c r="B80" s="52"/>
      <c r="C80" s="52"/>
      <c r="D80" s="52"/>
      <c r="E80" s="52"/>
      <c r="F80" s="52"/>
      <c r="G80" s="52"/>
      <c r="H80" s="52"/>
      <c r="I80" s="52"/>
      <c r="J80" s="52"/>
      <c r="M80" s="52"/>
      <c r="P80" s="52"/>
      <c r="Q80" s="52"/>
      <c r="R80" s="52"/>
      <c r="S80" s="52"/>
      <c r="T80" s="52"/>
      <c r="U80" s="52"/>
      <c r="V80" s="52"/>
      <c r="W80" s="52"/>
    </row>
  </sheetData>
  <dataConsolidate/>
  <mergeCells count="16">
    <mergeCell ref="AF4:AI4"/>
    <mergeCell ref="AJ4:AM4"/>
    <mergeCell ref="AN4:AQ4"/>
    <mergeCell ref="AR4:AU4"/>
    <mergeCell ref="B6:D6"/>
    <mergeCell ref="E6:F6"/>
    <mergeCell ref="G6:I6"/>
    <mergeCell ref="K6:M6"/>
    <mergeCell ref="N6:O6"/>
    <mergeCell ref="P6:R6"/>
    <mergeCell ref="AB4:AE4"/>
    <mergeCell ref="A4:A7"/>
    <mergeCell ref="B4:J5"/>
    <mergeCell ref="K4:S5"/>
    <mergeCell ref="T4:W4"/>
    <mergeCell ref="X4:AA4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167"/>
  <sheetViews>
    <sheetView zoomScaleNormal="100" workbookViewId="0">
      <selection activeCell="A166" sqref="A166"/>
    </sheetView>
  </sheetViews>
  <sheetFormatPr defaultColWidth="9.140625" defaultRowHeight="12.75" x14ac:dyDescent="0.2"/>
  <cols>
    <col min="1" max="1" width="50.7109375" style="15" customWidth="1"/>
    <col min="2" max="13" width="7.7109375" style="16" customWidth="1"/>
    <col min="14" max="19" width="7.7109375" style="9" customWidth="1"/>
    <col min="20" max="31" width="7.7109375" style="16" customWidth="1"/>
    <col min="32" max="37" width="7.7109375" style="9" customWidth="1"/>
    <col min="38" max="46" width="8.28515625" style="16" hidden="1" customWidth="1"/>
    <col min="47" max="52" width="8.28515625" style="9" hidden="1" customWidth="1"/>
    <col min="53" max="53" width="6.28515625" style="26" hidden="1" customWidth="1"/>
    <col min="54" max="54" width="7.85546875" style="26" hidden="1" customWidth="1"/>
    <col min="55" max="55" width="7.42578125" style="26" hidden="1" customWidth="1"/>
    <col min="56" max="56" width="6.28515625" style="26" hidden="1" customWidth="1"/>
    <col min="57" max="57" width="7.85546875" style="26" hidden="1" customWidth="1"/>
    <col min="58" max="58" width="7.42578125" style="26" hidden="1" customWidth="1"/>
    <col min="59" max="59" width="6.28515625" style="26" hidden="1" customWidth="1"/>
    <col min="60" max="60" width="7.85546875" style="26" hidden="1" customWidth="1"/>
    <col min="61" max="61" width="7.42578125" style="26" hidden="1" customWidth="1"/>
    <col min="62" max="62" width="8.28515625" style="15" hidden="1" customWidth="1"/>
    <col min="63" max="63" width="8.5703125" style="15" hidden="1" customWidth="1"/>
    <col min="64" max="64" width="7.42578125" style="15" hidden="1" customWidth="1"/>
    <col min="65" max="67" width="8.5703125" style="15" hidden="1" customWidth="1"/>
    <col min="68" max="68" width="6.28515625" style="16" hidden="1" customWidth="1"/>
    <col min="69" max="69" width="7.85546875" style="16" hidden="1" customWidth="1"/>
    <col min="70" max="70" width="7.42578125" style="16" hidden="1" customWidth="1"/>
    <col min="71" max="71" width="6.28515625" style="16" hidden="1" customWidth="1"/>
    <col min="72" max="72" width="7.85546875" style="16" hidden="1" customWidth="1"/>
    <col min="73" max="73" width="7.42578125" style="16" hidden="1" customWidth="1"/>
    <col min="74" max="74" width="6.28515625" style="16" hidden="1" customWidth="1"/>
    <col min="75" max="75" width="7.85546875" style="16" hidden="1" customWidth="1"/>
    <col min="76" max="76" width="7.42578125" style="16" hidden="1" customWidth="1"/>
    <col min="77" max="82" width="8.28515625" style="9" hidden="1" customWidth="1"/>
    <col min="83" max="83" width="6.28515625" style="16" hidden="1" customWidth="1"/>
    <col min="84" max="84" width="7.85546875" style="16" hidden="1" customWidth="1"/>
    <col min="85" max="85" width="7.42578125" style="16" hidden="1" customWidth="1"/>
    <col min="86" max="86" width="6.28515625" style="16" hidden="1" customWidth="1"/>
    <col min="87" max="87" width="7.85546875" style="16" hidden="1" customWidth="1"/>
    <col min="88" max="88" width="7.42578125" style="16" hidden="1" customWidth="1"/>
    <col min="89" max="89" width="6.28515625" style="16" hidden="1" customWidth="1"/>
    <col min="90" max="90" width="7.85546875" style="16" hidden="1" customWidth="1"/>
    <col min="91" max="91" width="7.42578125" style="16" hidden="1" customWidth="1"/>
    <col min="92" max="95" width="8.28515625" style="9" hidden="1" customWidth="1"/>
    <col min="96" max="96" width="8.5703125" style="9" hidden="1" customWidth="1"/>
    <col min="97" max="97" width="8.28515625" style="9" hidden="1" customWidth="1"/>
    <col min="98" max="98" width="6.28515625" style="16" hidden="1" customWidth="1"/>
    <col min="99" max="99" width="7.85546875" style="16" hidden="1" customWidth="1"/>
    <col min="100" max="100" width="7.42578125" style="16" hidden="1" customWidth="1"/>
    <col min="101" max="101" width="6.28515625" style="16" hidden="1" customWidth="1"/>
    <col min="102" max="102" width="7.85546875" style="16" hidden="1" customWidth="1"/>
    <col min="103" max="103" width="7.42578125" style="16" hidden="1" customWidth="1"/>
    <col min="104" max="104" width="6.28515625" style="16" hidden="1" customWidth="1"/>
    <col min="105" max="105" width="7.85546875" style="16" hidden="1" customWidth="1"/>
    <col min="106" max="106" width="7.42578125" style="16" hidden="1" customWidth="1"/>
    <col min="107" max="107" width="6.28515625" style="16" hidden="1" customWidth="1"/>
    <col min="108" max="108" width="7.85546875" style="9" hidden="1" customWidth="1"/>
    <col min="109" max="109" width="7.42578125" style="9" hidden="1" customWidth="1"/>
    <col min="110" max="110" width="7.140625" style="9" hidden="1" customWidth="1"/>
    <col min="111" max="111" width="7.85546875" style="9" hidden="1" customWidth="1"/>
    <col min="112" max="112" width="7.42578125" style="9" hidden="1" customWidth="1"/>
    <col min="113" max="16384" width="9.140625" style="9"/>
  </cols>
  <sheetData>
    <row r="1" spans="1:112" x14ac:dyDescent="0.2">
      <c r="A1" s="11" t="s">
        <v>383</v>
      </c>
      <c r="BA1" s="23"/>
      <c r="BB1" s="23"/>
      <c r="BC1" s="23"/>
      <c r="BD1" s="23"/>
      <c r="BE1" s="23"/>
      <c r="BF1" s="23"/>
      <c r="BG1" s="23"/>
      <c r="BH1" s="23"/>
      <c r="BI1" s="23"/>
      <c r="BJ1" s="11"/>
      <c r="BK1" s="11"/>
      <c r="BL1" s="11"/>
      <c r="BM1" s="11"/>
      <c r="BN1" s="11"/>
      <c r="BO1" s="11"/>
      <c r="BP1" s="15"/>
      <c r="BQ1" s="15"/>
      <c r="BR1" s="15"/>
      <c r="BS1" s="15"/>
      <c r="BT1" s="15"/>
      <c r="BU1" s="15"/>
      <c r="BV1" s="15"/>
      <c r="BW1" s="15"/>
      <c r="BX1" s="15"/>
      <c r="BY1" s="15"/>
    </row>
    <row r="2" spans="1:112" ht="12" customHeight="1" x14ac:dyDescent="0.2">
      <c r="A2" s="11" t="s">
        <v>9</v>
      </c>
      <c r="BA2" s="24"/>
      <c r="BB2" s="24"/>
      <c r="BC2" s="24"/>
      <c r="BD2" s="24"/>
      <c r="BE2" s="24"/>
      <c r="BF2" s="24"/>
      <c r="BG2" s="24"/>
      <c r="BH2" s="24"/>
      <c r="BI2" s="24"/>
      <c r="BJ2" s="12"/>
      <c r="BK2" s="12"/>
      <c r="BL2" s="12"/>
      <c r="BM2" s="12"/>
      <c r="BN2" s="12"/>
      <c r="BO2" s="12"/>
      <c r="BP2" s="9"/>
      <c r="BQ2" s="9"/>
      <c r="BR2" s="9"/>
      <c r="BS2" s="9"/>
      <c r="BT2" s="9"/>
      <c r="BU2" s="9"/>
      <c r="BV2" s="9"/>
      <c r="BW2" s="9"/>
      <c r="BX2" s="9"/>
      <c r="CE2" s="9"/>
      <c r="CF2" s="9"/>
      <c r="CG2" s="9"/>
      <c r="CH2" s="9"/>
      <c r="CI2" s="9"/>
      <c r="CJ2" s="9"/>
      <c r="CK2" s="9"/>
      <c r="CL2" s="9"/>
      <c r="CM2" s="9"/>
    </row>
    <row r="3" spans="1:112" ht="15.75" customHeight="1" x14ac:dyDescent="0.2">
      <c r="A3" s="1150" t="s">
        <v>384</v>
      </c>
      <c r="BA3" s="23"/>
      <c r="BB3" s="23"/>
      <c r="BC3" s="23"/>
      <c r="BD3" s="23"/>
      <c r="BE3" s="23"/>
      <c r="BF3" s="23"/>
      <c r="BG3" s="23"/>
      <c r="BH3" s="23"/>
      <c r="BI3" s="23"/>
      <c r="BJ3" s="11"/>
      <c r="BK3" s="11"/>
      <c r="BL3" s="11"/>
      <c r="BM3" s="11"/>
      <c r="BN3" s="11"/>
      <c r="BO3" s="11"/>
    </row>
    <row r="4" spans="1:112" ht="6.75" customHeight="1" thickBot="1" x14ac:dyDescent="0.25">
      <c r="A4" s="11"/>
      <c r="BA4" s="23"/>
      <c r="BB4" s="23"/>
      <c r="BC4" s="23"/>
      <c r="BD4" s="23"/>
      <c r="BE4" s="23"/>
      <c r="BF4" s="23"/>
      <c r="BG4" s="23"/>
      <c r="BH4" s="23"/>
      <c r="BI4" s="23"/>
      <c r="BJ4" s="11"/>
      <c r="BK4" s="11"/>
      <c r="BL4" s="11"/>
      <c r="BM4" s="11"/>
      <c r="BN4" s="11"/>
      <c r="BO4" s="11"/>
    </row>
    <row r="5" spans="1:112" s="17" customFormat="1" ht="15" customHeight="1" thickBot="1" x14ac:dyDescent="0.25">
      <c r="A5" s="1344" t="s">
        <v>189</v>
      </c>
      <c r="B5" s="1347" t="s">
        <v>385</v>
      </c>
      <c r="C5" s="1348"/>
      <c r="D5" s="1348"/>
      <c r="E5" s="1348"/>
      <c r="F5" s="1348"/>
      <c r="G5" s="1348"/>
      <c r="H5" s="1348"/>
      <c r="I5" s="1348"/>
      <c r="J5" s="1348"/>
      <c r="K5" s="1348"/>
      <c r="L5" s="1348"/>
      <c r="M5" s="1348"/>
      <c r="N5" s="1348"/>
      <c r="O5" s="1348"/>
      <c r="P5" s="1348"/>
      <c r="Q5" s="1348"/>
      <c r="R5" s="1348"/>
      <c r="S5" s="1349"/>
      <c r="T5" s="1350" t="s">
        <v>231</v>
      </c>
      <c r="U5" s="1351"/>
      <c r="V5" s="1351"/>
      <c r="W5" s="1352"/>
      <c r="X5" s="1352"/>
      <c r="Y5" s="1352"/>
      <c r="Z5" s="1352"/>
      <c r="AA5" s="1352"/>
      <c r="AB5" s="1352"/>
      <c r="AC5" s="1352"/>
      <c r="AD5" s="1352"/>
      <c r="AE5" s="1352"/>
      <c r="AF5" s="1352"/>
      <c r="AG5" s="1352"/>
      <c r="AH5" s="1352"/>
      <c r="AI5" s="1352"/>
      <c r="AJ5" s="1352"/>
      <c r="AK5" s="1353"/>
      <c r="AL5" s="1354" t="s">
        <v>224</v>
      </c>
      <c r="AM5" s="1355"/>
      <c r="AN5" s="1355"/>
      <c r="AO5" s="1355"/>
      <c r="AP5" s="1355"/>
      <c r="AQ5" s="1355"/>
      <c r="AR5" s="1355"/>
      <c r="AS5" s="1355"/>
      <c r="AT5" s="1355"/>
      <c r="AU5" s="1355"/>
      <c r="AV5" s="1355"/>
      <c r="AW5" s="1355"/>
      <c r="AX5" s="1355"/>
      <c r="AY5" s="1355"/>
      <c r="AZ5" s="1356"/>
      <c r="BA5" s="1357" t="s">
        <v>175</v>
      </c>
      <c r="BB5" s="1355"/>
      <c r="BC5" s="1355"/>
      <c r="BD5" s="1355"/>
      <c r="BE5" s="1355"/>
      <c r="BF5" s="1355"/>
      <c r="BG5" s="1355"/>
      <c r="BH5" s="1355"/>
      <c r="BI5" s="1355"/>
      <c r="BJ5" s="1355"/>
      <c r="BK5" s="1355"/>
      <c r="BL5" s="1355"/>
      <c r="BM5" s="1355"/>
      <c r="BN5" s="1355"/>
      <c r="BO5" s="1356"/>
      <c r="BP5" s="1354" t="s">
        <v>155</v>
      </c>
      <c r="BQ5" s="1355"/>
      <c r="BR5" s="1355"/>
      <c r="BS5" s="1355"/>
      <c r="BT5" s="1355"/>
      <c r="BU5" s="1355"/>
      <c r="BV5" s="1355"/>
      <c r="BW5" s="1355"/>
      <c r="BX5" s="1355"/>
      <c r="BY5" s="1355"/>
      <c r="BZ5" s="1355"/>
      <c r="CA5" s="1355"/>
      <c r="CB5" s="1355"/>
      <c r="CC5" s="1355"/>
      <c r="CD5" s="1355"/>
      <c r="CE5" s="1369" t="s">
        <v>84</v>
      </c>
      <c r="CF5" s="1369"/>
      <c r="CG5" s="1369"/>
      <c r="CH5" s="1369"/>
      <c r="CI5" s="1369"/>
      <c r="CJ5" s="1369"/>
      <c r="CK5" s="1369"/>
      <c r="CL5" s="1369"/>
      <c r="CM5" s="1369"/>
      <c r="CN5" s="1369"/>
      <c r="CO5" s="1369"/>
      <c r="CP5" s="1369"/>
      <c r="CQ5" s="1369"/>
      <c r="CR5" s="1369"/>
      <c r="CS5" s="1354"/>
      <c r="CT5" s="1370" t="s">
        <v>10</v>
      </c>
      <c r="CU5" s="1355"/>
      <c r="CV5" s="1355"/>
      <c r="CW5" s="1355"/>
      <c r="CX5" s="1355"/>
      <c r="CY5" s="1355"/>
      <c r="CZ5" s="1355"/>
      <c r="DA5" s="1355"/>
      <c r="DB5" s="1355"/>
      <c r="DC5" s="1355"/>
      <c r="DD5" s="1355"/>
      <c r="DE5" s="1355"/>
      <c r="DF5" s="1355"/>
      <c r="DG5" s="1355"/>
      <c r="DH5" s="1355"/>
    </row>
    <row r="6" spans="1:112" s="17" customFormat="1" ht="32.25" customHeight="1" x14ac:dyDescent="0.2">
      <c r="A6" s="1345"/>
      <c r="B6" s="1371" t="s">
        <v>386</v>
      </c>
      <c r="C6" s="1372"/>
      <c r="D6" s="1372"/>
      <c r="E6" s="1373" t="s">
        <v>323</v>
      </c>
      <c r="F6" s="1374"/>
      <c r="G6" s="1374"/>
      <c r="H6" s="1358" t="s">
        <v>324</v>
      </c>
      <c r="I6" s="1359"/>
      <c r="J6" s="1359"/>
      <c r="K6" s="1360" t="s">
        <v>346</v>
      </c>
      <c r="L6" s="1361"/>
      <c r="M6" s="1362"/>
      <c r="N6" s="1363" t="s">
        <v>301</v>
      </c>
      <c r="O6" s="1364"/>
      <c r="P6" s="1364"/>
      <c r="Q6" s="1363" t="s">
        <v>300</v>
      </c>
      <c r="R6" s="1364"/>
      <c r="S6" s="1375"/>
      <c r="T6" s="1376" t="s">
        <v>386</v>
      </c>
      <c r="U6" s="1377"/>
      <c r="V6" s="1378"/>
      <c r="W6" s="1379" t="s">
        <v>323</v>
      </c>
      <c r="X6" s="1374"/>
      <c r="Y6" s="1374"/>
      <c r="Z6" s="1358" t="s">
        <v>324</v>
      </c>
      <c r="AA6" s="1359"/>
      <c r="AB6" s="1359"/>
      <c r="AC6" s="1360" t="s">
        <v>346</v>
      </c>
      <c r="AD6" s="1361"/>
      <c r="AE6" s="1362"/>
      <c r="AF6" s="1363" t="s">
        <v>301</v>
      </c>
      <c r="AG6" s="1364"/>
      <c r="AH6" s="1364"/>
      <c r="AI6" s="1363" t="s">
        <v>300</v>
      </c>
      <c r="AJ6" s="1364"/>
      <c r="AK6" s="1365"/>
      <c r="AL6" s="1380" t="s">
        <v>61</v>
      </c>
      <c r="AM6" s="1367"/>
      <c r="AN6" s="1367"/>
      <c r="AO6" s="1370" t="s">
        <v>62</v>
      </c>
      <c r="AP6" s="1367"/>
      <c r="AQ6" s="1367"/>
      <c r="AR6" s="1370" t="s">
        <v>63</v>
      </c>
      <c r="AS6" s="1367"/>
      <c r="AT6" s="1367"/>
      <c r="AU6" s="1381" t="s">
        <v>64</v>
      </c>
      <c r="AV6" s="1355"/>
      <c r="AW6" s="1355"/>
      <c r="AX6" s="1381" t="s">
        <v>65</v>
      </c>
      <c r="AY6" s="1355"/>
      <c r="AZ6" s="1356"/>
      <c r="BA6" s="1366" t="s">
        <v>61</v>
      </c>
      <c r="BB6" s="1367"/>
      <c r="BC6" s="1368"/>
      <c r="BD6" s="1380" t="s">
        <v>62</v>
      </c>
      <c r="BE6" s="1367"/>
      <c r="BF6" s="1368"/>
      <c r="BG6" s="1380" t="s">
        <v>63</v>
      </c>
      <c r="BH6" s="1367"/>
      <c r="BI6" s="1368"/>
      <c r="BJ6" s="1354" t="s">
        <v>64</v>
      </c>
      <c r="BK6" s="1382"/>
      <c r="BL6" s="1383"/>
      <c r="BM6" s="1354" t="s">
        <v>65</v>
      </c>
      <c r="BN6" s="1355"/>
      <c r="BO6" s="1356"/>
      <c r="BP6" s="1380" t="s">
        <v>61</v>
      </c>
      <c r="BQ6" s="1355"/>
      <c r="BR6" s="1355"/>
      <c r="BS6" s="1370" t="s">
        <v>62</v>
      </c>
      <c r="BT6" s="1355"/>
      <c r="BU6" s="1355"/>
      <c r="BV6" s="1370" t="s">
        <v>63</v>
      </c>
      <c r="BW6" s="1355"/>
      <c r="BX6" s="1355"/>
      <c r="BY6" s="1381" t="s">
        <v>64</v>
      </c>
      <c r="BZ6" s="1382"/>
      <c r="CA6" s="1382"/>
      <c r="CB6" s="1381" t="s">
        <v>65</v>
      </c>
      <c r="CC6" s="1355"/>
      <c r="CD6" s="1355"/>
      <c r="CE6" s="1380" t="s">
        <v>61</v>
      </c>
      <c r="CF6" s="1355"/>
      <c r="CG6" s="1355"/>
      <c r="CH6" s="1370" t="s">
        <v>62</v>
      </c>
      <c r="CI6" s="1355"/>
      <c r="CJ6" s="1355"/>
      <c r="CK6" s="1370" t="s">
        <v>63</v>
      </c>
      <c r="CL6" s="1355"/>
      <c r="CM6" s="1355"/>
      <c r="CN6" s="1381" t="s">
        <v>64</v>
      </c>
      <c r="CO6" s="1355"/>
      <c r="CP6" s="1355"/>
      <c r="CQ6" s="1381" t="s">
        <v>65</v>
      </c>
      <c r="CR6" s="1355"/>
      <c r="CS6" s="1355"/>
      <c r="CT6" s="1370" t="s">
        <v>61</v>
      </c>
      <c r="CU6" s="1355"/>
      <c r="CV6" s="1355"/>
      <c r="CW6" s="1370" t="s">
        <v>62</v>
      </c>
      <c r="CX6" s="1355"/>
      <c r="CY6" s="1355"/>
      <c r="CZ6" s="1370" t="s">
        <v>63</v>
      </c>
      <c r="DA6" s="1355"/>
      <c r="DB6" s="1355"/>
      <c r="DC6" s="1370" t="s">
        <v>64</v>
      </c>
      <c r="DD6" s="1355"/>
      <c r="DE6" s="1355"/>
      <c r="DF6" s="1381" t="s">
        <v>65</v>
      </c>
      <c r="DG6" s="1355"/>
      <c r="DH6" s="1355"/>
    </row>
    <row r="7" spans="1:112" s="17" customFormat="1" ht="15" customHeight="1" x14ac:dyDescent="0.2">
      <c r="A7" s="1345"/>
      <c r="B7" s="1003" t="s">
        <v>59</v>
      </c>
      <c r="C7" s="1003" t="s">
        <v>60</v>
      </c>
      <c r="D7" s="1003" t="s">
        <v>2</v>
      </c>
      <c r="E7" s="1003" t="s">
        <v>59</v>
      </c>
      <c r="F7" s="1003" t="s">
        <v>60</v>
      </c>
      <c r="G7" s="1003" t="s">
        <v>2</v>
      </c>
      <c r="H7" s="1003" t="s">
        <v>59</v>
      </c>
      <c r="I7" s="1003" t="s">
        <v>60</v>
      </c>
      <c r="J7" s="1003" t="s">
        <v>2</v>
      </c>
      <c r="K7" s="1003" t="s">
        <v>59</v>
      </c>
      <c r="L7" s="1003" t="s">
        <v>60</v>
      </c>
      <c r="M7" s="1003" t="s">
        <v>2</v>
      </c>
      <c r="N7" s="1003" t="s">
        <v>59</v>
      </c>
      <c r="O7" s="1003" t="s">
        <v>60</v>
      </c>
      <c r="P7" s="1003" t="s">
        <v>2</v>
      </c>
      <c r="Q7" s="1003" t="s">
        <v>59</v>
      </c>
      <c r="R7" s="1003" t="s">
        <v>60</v>
      </c>
      <c r="S7" s="1151" t="s">
        <v>2</v>
      </c>
      <c r="T7" s="1152" t="s">
        <v>59</v>
      </c>
      <c r="U7" s="1003" t="s">
        <v>60</v>
      </c>
      <c r="V7" s="1153" t="s">
        <v>2</v>
      </c>
      <c r="W7" s="1154" t="s">
        <v>59</v>
      </c>
      <c r="X7" s="1003" t="s">
        <v>60</v>
      </c>
      <c r="Y7" s="1003" t="s">
        <v>2</v>
      </c>
      <c r="Z7" s="1003" t="s">
        <v>59</v>
      </c>
      <c r="AA7" s="1003" t="s">
        <v>60</v>
      </c>
      <c r="AB7" s="1003" t="s">
        <v>2</v>
      </c>
      <c r="AC7" s="1003" t="s">
        <v>59</v>
      </c>
      <c r="AD7" s="1003" t="s">
        <v>60</v>
      </c>
      <c r="AE7" s="1003" t="s">
        <v>2</v>
      </c>
      <c r="AF7" s="1003" t="s">
        <v>59</v>
      </c>
      <c r="AG7" s="1003" t="s">
        <v>60</v>
      </c>
      <c r="AH7" s="1003" t="s">
        <v>2</v>
      </c>
      <c r="AI7" s="1003" t="s">
        <v>59</v>
      </c>
      <c r="AJ7" s="1003" t="s">
        <v>60</v>
      </c>
      <c r="AK7" s="1153" t="s">
        <v>2</v>
      </c>
      <c r="AL7" s="998" t="s">
        <v>59</v>
      </c>
      <c r="AM7" s="999" t="s">
        <v>60</v>
      </c>
      <c r="AN7" s="999" t="s">
        <v>2</v>
      </c>
      <c r="AO7" s="998" t="s">
        <v>59</v>
      </c>
      <c r="AP7" s="999" t="s">
        <v>60</v>
      </c>
      <c r="AQ7" s="999" t="s">
        <v>2</v>
      </c>
      <c r="AR7" s="998" t="s">
        <v>59</v>
      </c>
      <c r="AS7" s="999" t="s">
        <v>60</v>
      </c>
      <c r="AT7" s="999" t="s">
        <v>2</v>
      </c>
      <c r="AU7" s="998" t="s">
        <v>59</v>
      </c>
      <c r="AV7" s="999" t="s">
        <v>60</v>
      </c>
      <c r="AW7" s="999" t="s">
        <v>2</v>
      </c>
      <c r="AX7" s="999" t="s">
        <v>59</v>
      </c>
      <c r="AY7" s="999" t="s">
        <v>60</v>
      </c>
      <c r="AZ7" s="94" t="s">
        <v>2</v>
      </c>
      <c r="BA7" s="1001" t="s">
        <v>59</v>
      </c>
      <c r="BB7" s="999" t="s">
        <v>60</v>
      </c>
      <c r="BC7" s="95" t="s">
        <v>2</v>
      </c>
      <c r="BD7" s="998" t="s">
        <v>59</v>
      </c>
      <c r="BE7" s="999" t="s">
        <v>60</v>
      </c>
      <c r="BF7" s="95" t="s">
        <v>2</v>
      </c>
      <c r="BG7" s="998" t="s">
        <v>59</v>
      </c>
      <c r="BH7" s="999" t="s">
        <v>60</v>
      </c>
      <c r="BI7" s="95" t="s">
        <v>2</v>
      </c>
      <c r="BJ7" s="997" t="s">
        <v>59</v>
      </c>
      <c r="BK7" s="1000" t="s">
        <v>60</v>
      </c>
      <c r="BL7" s="96" t="s">
        <v>2</v>
      </c>
      <c r="BM7" s="997" t="s">
        <v>59</v>
      </c>
      <c r="BN7" s="1000" t="s">
        <v>60</v>
      </c>
      <c r="BO7" s="97" t="s">
        <v>2</v>
      </c>
      <c r="BP7" s="998" t="s">
        <v>59</v>
      </c>
      <c r="BQ7" s="999" t="s">
        <v>60</v>
      </c>
      <c r="BR7" s="999" t="s">
        <v>2</v>
      </c>
      <c r="BS7" s="999" t="s">
        <v>59</v>
      </c>
      <c r="BT7" s="999" t="s">
        <v>60</v>
      </c>
      <c r="BU7" s="999" t="s">
        <v>2</v>
      </c>
      <c r="BV7" s="999" t="s">
        <v>59</v>
      </c>
      <c r="BW7" s="999" t="s">
        <v>60</v>
      </c>
      <c r="BX7" s="999" t="s">
        <v>2</v>
      </c>
      <c r="BY7" s="98" t="s">
        <v>59</v>
      </c>
      <c r="BZ7" s="98" t="s">
        <v>60</v>
      </c>
      <c r="CA7" s="98" t="s">
        <v>2</v>
      </c>
      <c r="CB7" s="1000" t="s">
        <v>59</v>
      </c>
      <c r="CC7" s="1000" t="s">
        <v>60</v>
      </c>
      <c r="CD7" s="1000" t="s">
        <v>2</v>
      </c>
      <c r="CE7" s="998" t="s">
        <v>59</v>
      </c>
      <c r="CF7" s="999" t="s">
        <v>60</v>
      </c>
      <c r="CG7" s="999" t="s">
        <v>2</v>
      </c>
      <c r="CH7" s="999" t="s">
        <v>59</v>
      </c>
      <c r="CI7" s="999" t="s">
        <v>60</v>
      </c>
      <c r="CJ7" s="999" t="s">
        <v>2</v>
      </c>
      <c r="CK7" s="999" t="s">
        <v>59</v>
      </c>
      <c r="CL7" s="999" t="s">
        <v>60</v>
      </c>
      <c r="CM7" s="999" t="s">
        <v>2</v>
      </c>
      <c r="CN7" s="1000" t="s">
        <v>59</v>
      </c>
      <c r="CO7" s="1000" t="s">
        <v>60</v>
      </c>
      <c r="CP7" s="1000" t="s">
        <v>2</v>
      </c>
      <c r="CQ7" s="1000" t="s">
        <v>59</v>
      </c>
      <c r="CR7" s="1000" t="s">
        <v>60</v>
      </c>
      <c r="CS7" s="1000" t="s">
        <v>2</v>
      </c>
      <c r="CT7" s="999" t="s">
        <v>59</v>
      </c>
      <c r="CU7" s="999" t="s">
        <v>60</v>
      </c>
      <c r="CV7" s="999" t="s">
        <v>2</v>
      </c>
      <c r="CW7" s="999" t="s">
        <v>59</v>
      </c>
      <c r="CX7" s="999" t="s">
        <v>60</v>
      </c>
      <c r="CY7" s="999" t="s">
        <v>2</v>
      </c>
      <c r="CZ7" s="999" t="s">
        <v>59</v>
      </c>
      <c r="DA7" s="999" t="s">
        <v>60</v>
      </c>
      <c r="DB7" s="999" t="s">
        <v>2</v>
      </c>
      <c r="DC7" s="999" t="s">
        <v>59</v>
      </c>
      <c r="DD7" s="1000" t="s">
        <v>60</v>
      </c>
      <c r="DE7" s="1000" t="s">
        <v>2</v>
      </c>
      <c r="DF7" s="1000" t="s">
        <v>59</v>
      </c>
      <c r="DG7" s="1000" t="s">
        <v>60</v>
      </c>
      <c r="DH7" s="1000" t="s">
        <v>2</v>
      </c>
    </row>
    <row r="8" spans="1:112" s="17" customFormat="1" ht="9.9499999999999993" customHeight="1" x14ac:dyDescent="0.2">
      <c r="A8" s="1346"/>
      <c r="B8" s="1003" t="s">
        <v>242</v>
      </c>
      <c r="C8" s="1003" t="s">
        <v>243</v>
      </c>
      <c r="D8" s="1003" t="s">
        <v>244</v>
      </c>
      <c r="E8" s="1003" t="s">
        <v>245</v>
      </c>
      <c r="F8" s="1003" t="s">
        <v>246</v>
      </c>
      <c r="G8" s="1003" t="s">
        <v>302</v>
      </c>
      <c r="H8" s="1003" t="s">
        <v>303</v>
      </c>
      <c r="I8" s="1003" t="s">
        <v>304</v>
      </c>
      <c r="J8" s="1003" t="s">
        <v>305</v>
      </c>
      <c r="K8" s="1003" t="s">
        <v>306</v>
      </c>
      <c r="L8" s="1003" t="s">
        <v>307</v>
      </c>
      <c r="M8" s="1003" t="s">
        <v>308</v>
      </c>
      <c r="N8" s="1003" t="s">
        <v>314</v>
      </c>
      <c r="O8" s="1003" t="s">
        <v>309</v>
      </c>
      <c r="P8" s="1003" t="s">
        <v>310</v>
      </c>
      <c r="Q8" s="1003" t="s">
        <v>311</v>
      </c>
      <c r="R8" s="1003" t="s">
        <v>312</v>
      </c>
      <c r="S8" s="1151" t="s">
        <v>313</v>
      </c>
      <c r="T8" s="1152" t="s">
        <v>242</v>
      </c>
      <c r="U8" s="1003" t="s">
        <v>243</v>
      </c>
      <c r="V8" s="1153" t="s">
        <v>244</v>
      </c>
      <c r="W8" s="1154" t="s">
        <v>245</v>
      </c>
      <c r="X8" s="1003" t="s">
        <v>246</v>
      </c>
      <c r="Y8" s="1003" t="s">
        <v>302</v>
      </c>
      <c r="Z8" s="1003" t="s">
        <v>303</v>
      </c>
      <c r="AA8" s="1003" t="s">
        <v>304</v>
      </c>
      <c r="AB8" s="1003" t="s">
        <v>305</v>
      </c>
      <c r="AC8" s="1003" t="s">
        <v>306</v>
      </c>
      <c r="AD8" s="1003" t="s">
        <v>307</v>
      </c>
      <c r="AE8" s="1003" t="s">
        <v>308</v>
      </c>
      <c r="AF8" s="1003" t="s">
        <v>314</v>
      </c>
      <c r="AG8" s="1003" t="s">
        <v>309</v>
      </c>
      <c r="AH8" s="1003" t="s">
        <v>310</v>
      </c>
      <c r="AI8" s="1003" t="s">
        <v>311</v>
      </c>
      <c r="AJ8" s="1003" t="s">
        <v>312</v>
      </c>
      <c r="AK8" s="1153" t="s">
        <v>313</v>
      </c>
      <c r="AL8" s="998"/>
      <c r="AM8" s="999"/>
      <c r="AN8" s="999"/>
      <c r="AO8" s="998"/>
      <c r="AP8" s="999"/>
      <c r="AQ8" s="999"/>
      <c r="AR8" s="998"/>
      <c r="AS8" s="999"/>
      <c r="AT8" s="999"/>
      <c r="AU8" s="998"/>
      <c r="AV8" s="999"/>
      <c r="AW8" s="999"/>
      <c r="AX8" s="999"/>
      <c r="AY8" s="999"/>
      <c r="AZ8" s="94"/>
      <c r="BA8" s="1001"/>
      <c r="BB8" s="999"/>
      <c r="BC8" s="95"/>
      <c r="BD8" s="998"/>
      <c r="BE8" s="999"/>
      <c r="BF8" s="95"/>
      <c r="BG8" s="998"/>
      <c r="BH8" s="999"/>
      <c r="BI8" s="95"/>
      <c r="BJ8" s="997"/>
      <c r="BK8" s="1000"/>
      <c r="BL8" s="96"/>
      <c r="BM8" s="997"/>
      <c r="BN8" s="1000"/>
      <c r="BO8" s="97"/>
      <c r="BP8" s="998"/>
      <c r="BQ8" s="999"/>
      <c r="BR8" s="999"/>
      <c r="BS8" s="999"/>
      <c r="BT8" s="999"/>
      <c r="BU8" s="999"/>
      <c r="BV8" s="999"/>
      <c r="BW8" s="999"/>
      <c r="BX8" s="999"/>
      <c r="BY8" s="98"/>
      <c r="BZ8" s="98"/>
      <c r="CA8" s="98"/>
      <c r="CB8" s="1000"/>
      <c r="CC8" s="1000"/>
      <c r="CD8" s="1000"/>
      <c r="CE8" s="998"/>
      <c r="CF8" s="999"/>
      <c r="CG8" s="999"/>
      <c r="CH8" s="999"/>
      <c r="CI8" s="999"/>
      <c r="CJ8" s="999"/>
      <c r="CK8" s="999"/>
      <c r="CL8" s="999"/>
      <c r="CM8" s="999"/>
      <c r="CN8" s="1000"/>
      <c r="CO8" s="1000"/>
      <c r="CP8" s="1000"/>
      <c r="CQ8" s="1000"/>
      <c r="CR8" s="1000"/>
      <c r="CS8" s="1000"/>
      <c r="CT8" s="999"/>
      <c r="CU8" s="999"/>
      <c r="CV8" s="999"/>
      <c r="CW8" s="999"/>
      <c r="CX8" s="999"/>
      <c r="CY8" s="999"/>
      <c r="CZ8" s="999"/>
      <c r="DA8" s="999"/>
      <c r="DB8" s="999"/>
      <c r="DC8" s="999"/>
      <c r="DD8" s="1000"/>
      <c r="DE8" s="1000"/>
      <c r="DF8" s="1000"/>
      <c r="DG8" s="1000"/>
      <c r="DH8" s="1000"/>
    </row>
    <row r="9" spans="1:112" s="17" customFormat="1" ht="9.9499999999999993" customHeight="1" x14ac:dyDescent="0.2">
      <c r="A9" s="1002" t="s">
        <v>337</v>
      </c>
      <c r="B9" s="1007">
        <f t="shared" ref="B9:J9" si="0">SUM(B10,B79,B131)</f>
        <v>2627</v>
      </c>
      <c r="C9" s="1007">
        <f t="shared" si="0"/>
        <v>949</v>
      </c>
      <c r="D9" s="1007">
        <f t="shared" si="0"/>
        <v>3609</v>
      </c>
      <c r="E9" s="1007">
        <f t="shared" si="0"/>
        <v>2090</v>
      </c>
      <c r="F9" s="1007">
        <f t="shared" si="0"/>
        <v>676</v>
      </c>
      <c r="G9" s="1007">
        <f t="shared" si="0"/>
        <v>2828</v>
      </c>
      <c r="H9" s="1007">
        <f t="shared" si="0"/>
        <v>1302</v>
      </c>
      <c r="I9" s="1007">
        <f t="shared" si="0"/>
        <v>338</v>
      </c>
      <c r="J9" s="1007">
        <f t="shared" si="0"/>
        <v>1662</v>
      </c>
      <c r="K9" s="873">
        <f t="shared" ref="K9:M24" si="1">E9/B9</f>
        <v>0.79558431671107732</v>
      </c>
      <c r="L9" s="873">
        <f t="shared" si="1"/>
        <v>0.71232876712328763</v>
      </c>
      <c r="M9" s="873">
        <f t="shared" si="1"/>
        <v>0.78359656414519252</v>
      </c>
      <c r="N9" s="873">
        <f t="shared" ref="N9:P24" si="2">H9/B9</f>
        <v>0.4956223829463266</v>
      </c>
      <c r="O9" s="873">
        <f t="shared" si="2"/>
        <v>0.35616438356164382</v>
      </c>
      <c r="P9" s="873">
        <f t="shared" si="2"/>
        <v>0.46051537822111388</v>
      </c>
      <c r="Q9" s="873">
        <f>H9/E9</f>
        <v>0.6229665071770335</v>
      </c>
      <c r="R9" s="873">
        <f t="shared" ref="R9:S13" si="3">I9/F9</f>
        <v>0.5</v>
      </c>
      <c r="S9" s="1155">
        <f t="shared" si="3"/>
        <v>0.58769448373408772</v>
      </c>
      <c r="T9" s="1156">
        <f t="shared" ref="T9:AB9" si="4">SUM(T10,T79,T131)</f>
        <v>2593</v>
      </c>
      <c r="U9" s="1007">
        <f t="shared" si="4"/>
        <v>995</v>
      </c>
      <c r="V9" s="1157">
        <f t="shared" si="4"/>
        <v>3588</v>
      </c>
      <c r="W9" s="1158">
        <f t="shared" si="4"/>
        <v>2104</v>
      </c>
      <c r="X9" s="1007">
        <f t="shared" si="4"/>
        <v>572</v>
      </c>
      <c r="Y9" s="1007">
        <f t="shared" si="4"/>
        <v>2676</v>
      </c>
      <c r="Z9" s="1007">
        <f t="shared" si="4"/>
        <v>1390</v>
      </c>
      <c r="AA9" s="1007">
        <f t="shared" si="4"/>
        <v>334</v>
      </c>
      <c r="AB9" s="1007">
        <f t="shared" si="4"/>
        <v>1724</v>
      </c>
      <c r="AC9" s="873">
        <f t="shared" ref="AC9:AE24" si="5">W9/T9</f>
        <v>0.81141534901658308</v>
      </c>
      <c r="AD9" s="873">
        <f t="shared" si="5"/>
        <v>0.57487437185929646</v>
      </c>
      <c r="AE9" s="873">
        <f t="shared" si="5"/>
        <v>0.74581939799331098</v>
      </c>
      <c r="AF9" s="873">
        <f t="shared" ref="AF9:AH24" si="6">Z9/T9</f>
        <v>0.53605861935981491</v>
      </c>
      <c r="AG9" s="873">
        <f t="shared" si="6"/>
        <v>0.33567839195979898</v>
      </c>
      <c r="AH9" s="873">
        <f t="shared" si="6"/>
        <v>0.48049052396878483</v>
      </c>
      <c r="AI9" s="873">
        <f>Z9/W9</f>
        <v>0.66064638783269958</v>
      </c>
      <c r="AJ9" s="873">
        <f t="shared" ref="AJ9:AK14" si="7">AA9/X9</f>
        <v>0.58391608391608396</v>
      </c>
      <c r="AK9" s="1159">
        <f t="shared" si="7"/>
        <v>0.64424514200298955</v>
      </c>
      <c r="AL9" s="998"/>
      <c r="AM9" s="999"/>
      <c r="AN9" s="999"/>
      <c r="AO9" s="998"/>
      <c r="AP9" s="999"/>
      <c r="AQ9" s="999"/>
      <c r="AR9" s="998"/>
      <c r="AS9" s="999"/>
      <c r="AT9" s="999"/>
      <c r="AU9" s="998"/>
      <c r="AV9" s="999"/>
      <c r="AW9" s="999"/>
      <c r="AX9" s="999"/>
      <c r="AY9" s="999"/>
      <c r="AZ9" s="94"/>
      <c r="BA9" s="1001"/>
      <c r="BB9" s="999"/>
      <c r="BC9" s="95"/>
      <c r="BD9" s="998"/>
      <c r="BE9" s="999"/>
      <c r="BF9" s="95"/>
      <c r="BG9" s="998"/>
      <c r="BH9" s="999"/>
      <c r="BI9" s="95"/>
      <c r="BJ9" s="997"/>
      <c r="BK9" s="1000"/>
      <c r="BL9" s="96"/>
      <c r="BM9" s="997"/>
      <c r="BN9" s="1000"/>
      <c r="BO9" s="97"/>
      <c r="BP9" s="998"/>
      <c r="BQ9" s="999"/>
      <c r="BR9" s="999"/>
      <c r="BS9" s="999"/>
      <c r="BT9" s="999"/>
      <c r="BU9" s="999"/>
      <c r="BV9" s="999"/>
      <c r="BW9" s="999"/>
      <c r="BX9" s="999"/>
      <c r="BY9" s="98"/>
      <c r="BZ9" s="98"/>
      <c r="CA9" s="98"/>
      <c r="CB9" s="1000"/>
      <c r="CC9" s="1000"/>
      <c r="CD9" s="1000"/>
      <c r="CE9" s="998"/>
      <c r="CF9" s="999"/>
      <c r="CG9" s="999"/>
      <c r="CH9" s="999"/>
      <c r="CI9" s="999"/>
      <c r="CJ9" s="999"/>
      <c r="CK9" s="999"/>
      <c r="CL9" s="999"/>
      <c r="CM9" s="999"/>
      <c r="CN9" s="1000"/>
      <c r="CO9" s="1000"/>
      <c r="CP9" s="1000"/>
      <c r="CQ9" s="1000"/>
      <c r="CR9" s="1000"/>
      <c r="CS9" s="1000"/>
      <c r="CT9" s="999"/>
      <c r="CU9" s="999"/>
      <c r="CV9" s="999"/>
      <c r="CW9" s="999"/>
      <c r="CX9" s="999"/>
      <c r="CY9" s="999"/>
      <c r="CZ9" s="999"/>
      <c r="DA9" s="999"/>
      <c r="DB9" s="999"/>
      <c r="DC9" s="999"/>
      <c r="DD9" s="1000"/>
      <c r="DE9" s="1000"/>
      <c r="DF9" s="1000"/>
      <c r="DG9" s="1000"/>
      <c r="DH9" s="1000"/>
    </row>
    <row r="10" spans="1:112" s="17" customFormat="1" ht="9.9499999999999993" customHeight="1" x14ac:dyDescent="0.2">
      <c r="A10" s="927" t="s">
        <v>27</v>
      </c>
      <c r="B10" s="1012">
        <f>SUM(B11,B56)</f>
        <v>1481</v>
      </c>
      <c r="C10" s="1012">
        <f>SUM(C11,C56)</f>
        <v>400</v>
      </c>
      <c r="D10" s="1012">
        <f>SUM(D11,D56)</f>
        <v>1881</v>
      </c>
      <c r="E10" s="1012">
        <f t="shared" ref="E10:J10" si="8">SUM(E11,E56)</f>
        <v>1546</v>
      </c>
      <c r="F10" s="1012">
        <f t="shared" si="8"/>
        <v>570</v>
      </c>
      <c r="G10" s="1012">
        <f t="shared" si="8"/>
        <v>2116</v>
      </c>
      <c r="H10" s="1012">
        <f t="shared" si="8"/>
        <v>918</v>
      </c>
      <c r="I10" s="1012">
        <f t="shared" si="8"/>
        <v>263</v>
      </c>
      <c r="J10" s="1012">
        <f t="shared" si="8"/>
        <v>1181</v>
      </c>
      <c r="K10" s="868">
        <f t="shared" si="1"/>
        <v>1.0438892640108035</v>
      </c>
      <c r="L10" s="868">
        <f t="shared" si="1"/>
        <v>1.425</v>
      </c>
      <c r="M10" s="868">
        <f t="shared" si="1"/>
        <v>1.1249335459861776</v>
      </c>
      <c r="N10" s="868">
        <f t="shared" si="2"/>
        <v>0.61985145172180955</v>
      </c>
      <c r="O10" s="868">
        <f t="shared" si="2"/>
        <v>0.65749999999999997</v>
      </c>
      <c r="P10" s="868">
        <f t="shared" si="2"/>
        <v>0.62785752259436467</v>
      </c>
      <c r="Q10" s="868">
        <f>H10/E10</f>
        <v>0.59379042690815009</v>
      </c>
      <c r="R10" s="868">
        <f t="shared" si="3"/>
        <v>0.46140350877192982</v>
      </c>
      <c r="S10" s="1160">
        <f t="shared" si="3"/>
        <v>0.55812854442344051</v>
      </c>
      <c r="T10" s="1012">
        <f>SUM(T11,T56)</f>
        <v>1411</v>
      </c>
      <c r="U10" s="1012">
        <f>SUM(U11,U56)</f>
        <v>355</v>
      </c>
      <c r="V10" s="1012">
        <f>SUM(V11,V56)</f>
        <v>1766</v>
      </c>
      <c r="W10" s="1012">
        <f t="shared" ref="W10:AB10" si="9">SUM(W11,W56)</f>
        <v>1478</v>
      </c>
      <c r="X10" s="1012">
        <f t="shared" si="9"/>
        <v>427</v>
      </c>
      <c r="Y10" s="1013">
        <f t="shared" si="9"/>
        <v>1905</v>
      </c>
      <c r="Z10" s="1012">
        <f t="shared" si="9"/>
        <v>929</v>
      </c>
      <c r="AA10" s="1012">
        <f t="shared" si="9"/>
        <v>260</v>
      </c>
      <c r="AB10" s="1012">
        <f t="shared" si="9"/>
        <v>1189</v>
      </c>
      <c r="AC10" s="868">
        <f t="shared" si="5"/>
        <v>1.0474840538625088</v>
      </c>
      <c r="AD10" s="868">
        <f t="shared" si="5"/>
        <v>1.2028169014084507</v>
      </c>
      <c r="AE10" s="868">
        <f t="shared" si="5"/>
        <v>1.078708946772367</v>
      </c>
      <c r="AF10" s="868">
        <f t="shared" si="6"/>
        <v>0.65839829907866765</v>
      </c>
      <c r="AG10" s="868">
        <f t="shared" si="6"/>
        <v>0.73239436619718312</v>
      </c>
      <c r="AH10" s="868">
        <f t="shared" si="6"/>
        <v>0.67327293318233294</v>
      </c>
      <c r="AI10" s="868">
        <f>Z10/W10</f>
        <v>0.62855209742895801</v>
      </c>
      <c r="AJ10" s="868">
        <f t="shared" si="7"/>
        <v>0.6088992974238876</v>
      </c>
      <c r="AK10" s="1161">
        <f t="shared" si="7"/>
        <v>0.62414698162729654</v>
      </c>
      <c r="AL10" s="998"/>
      <c r="AM10" s="999"/>
      <c r="AN10" s="999"/>
      <c r="AO10" s="998"/>
      <c r="AP10" s="999"/>
      <c r="AQ10" s="999"/>
      <c r="AR10" s="998"/>
      <c r="AS10" s="999"/>
      <c r="AT10" s="999"/>
      <c r="AU10" s="998"/>
      <c r="AV10" s="999"/>
      <c r="AW10" s="999"/>
      <c r="AX10" s="999"/>
      <c r="AY10" s="999"/>
      <c r="AZ10" s="94"/>
      <c r="BA10" s="1001"/>
      <c r="BB10" s="999"/>
      <c r="BC10" s="95"/>
      <c r="BD10" s="998"/>
      <c r="BE10" s="999"/>
      <c r="BF10" s="95"/>
      <c r="BG10" s="998"/>
      <c r="BH10" s="999"/>
      <c r="BI10" s="95"/>
      <c r="BJ10" s="997"/>
      <c r="BK10" s="1000"/>
      <c r="BL10" s="96"/>
      <c r="BM10" s="997"/>
      <c r="BN10" s="1000"/>
      <c r="BO10" s="97"/>
      <c r="BP10" s="998"/>
      <c r="BQ10" s="999"/>
      <c r="BR10" s="999"/>
      <c r="BS10" s="999"/>
      <c r="BT10" s="999"/>
      <c r="BU10" s="999"/>
      <c r="BV10" s="999"/>
      <c r="BW10" s="999"/>
      <c r="BX10" s="999"/>
      <c r="BY10" s="98"/>
      <c r="BZ10" s="98"/>
      <c r="CA10" s="98"/>
      <c r="CB10" s="1000"/>
      <c r="CC10" s="1000"/>
      <c r="CD10" s="1000"/>
      <c r="CE10" s="998"/>
      <c r="CF10" s="999"/>
      <c r="CG10" s="999"/>
      <c r="CH10" s="999"/>
      <c r="CI10" s="999"/>
      <c r="CJ10" s="999"/>
      <c r="CK10" s="999"/>
      <c r="CL10" s="999"/>
      <c r="CM10" s="999"/>
      <c r="CN10" s="1000"/>
      <c r="CO10" s="1000"/>
      <c r="CP10" s="1000"/>
      <c r="CQ10" s="1000"/>
      <c r="CR10" s="1000"/>
      <c r="CS10" s="1000"/>
      <c r="CT10" s="999"/>
      <c r="CU10" s="999"/>
      <c r="CV10" s="999"/>
      <c r="CW10" s="999"/>
      <c r="CX10" s="999"/>
      <c r="CY10" s="999"/>
      <c r="CZ10" s="999"/>
      <c r="DA10" s="999"/>
      <c r="DB10" s="999"/>
      <c r="DC10" s="999"/>
      <c r="DD10" s="1000"/>
      <c r="DE10" s="1000"/>
      <c r="DF10" s="1000"/>
      <c r="DG10" s="1000"/>
      <c r="DH10" s="1000"/>
    </row>
    <row r="11" spans="1:112" ht="9.9499999999999993" customHeight="1" x14ac:dyDescent="0.2">
      <c r="A11" s="928" t="s">
        <v>255</v>
      </c>
      <c r="B11" s="1162">
        <f>SUM(B12,B34,B37,B48,B51,B54)</f>
        <v>948</v>
      </c>
      <c r="C11" s="1162">
        <f>SUM(C12,C34,C37,C48,C51,C54)</f>
        <v>30</v>
      </c>
      <c r="D11" s="1162">
        <f>SUM(D12,D34,D37,D48,D51,D54)</f>
        <v>978</v>
      </c>
      <c r="E11" s="1162">
        <f t="shared" ref="E11:J11" si="10">SUM(E12,E34,E37,E48,E51,E54)</f>
        <v>730</v>
      </c>
      <c r="F11" s="1162">
        <f t="shared" si="10"/>
        <v>4</v>
      </c>
      <c r="G11" s="1162">
        <f t="shared" si="10"/>
        <v>734</v>
      </c>
      <c r="H11" s="1162">
        <f t="shared" si="10"/>
        <v>448</v>
      </c>
      <c r="I11" s="1162">
        <f t="shared" si="10"/>
        <v>0</v>
      </c>
      <c r="J11" s="1162">
        <f t="shared" si="10"/>
        <v>448</v>
      </c>
      <c r="K11" s="872">
        <f>E11/B11</f>
        <v>0.77004219409282704</v>
      </c>
      <c r="L11" s="872">
        <f t="shared" si="1"/>
        <v>0.13333333333333333</v>
      </c>
      <c r="M11" s="872">
        <f t="shared" si="1"/>
        <v>0.75051124744376274</v>
      </c>
      <c r="N11" s="872">
        <f t="shared" si="2"/>
        <v>0.47257383966244726</v>
      </c>
      <c r="O11" s="872">
        <f t="shared" si="2"/>
        <v>0</v>
      </c>
      <c r="P11" s="872">
        <f t="shared" si="2"/>
        <v>0.45807770961145194</v>
      </c>
      <c r="Q11" s="872">
        <f>H11/E11</f>
        <v>0.61369863013698633</v>
      </c>
      <c r="R11" s="872">
        <f t="shared" si="3"/>
        <v>0</v>
      </c>
      <c r="S11" s="1163">
        <f t="shared" si="3"/>
        <v>0.61035422343324253</v>
      </c>
      <c r="T11" s="1162">
        <f>SUM(T12,T34,T37,T48,T51,T54)</f>
        <v>889</v>
      </c>
      <c r="U11" s="1162">
        <f>SUM(U12,U34,U37,U48,U51,U54)</f>
        <v>30</v>
      </c>
      <c r="V11" s="1162">
        <f>SUM(V12,V34,V37,V48,V51,V54)</f>
        <v>919</v>
      </c>
      <c r="W11" s="1162">
        <f t="shared" ref="W11:AB11" si="11">SUM(W12,W34,W37,W48,W51,W54)</f>
        <v>698</v>
      </c>
      <c r="X11" s="1162">
        <f t="shared" si="11"/>
        <v>3</v>
      </c>
      <c r="Y11" s="1162">
        <f t="shared" si="11"/>
        <v>701</v>
      </c>
      <c r="Z11" s="1162">
        <f t="shared" si="11"/>
        <v>454</v>
      </c>
      <c r="AA11" s="1162">
        <f t="shared" si="11"/>
        <v>1</v>
      </c>
      <c r="AB11" s="1162">
        <f t="shared" si="11"/>
        <v>455</v>
      </c>
      <c r="AC11" s="872">
        <f>W11/T11</f>
        <v>0.78515185601799775</v>
      </c>
      <c r="AD11" s="872">
        <f t="shared" si="5"/>
        <v>0.1</v>
      </c>
      <c r="AE11" s="872">
        <f t="shared" si="5"/>
        <v>0.76278563656147991</v>
      </c>
      <c r="AF11" s="872">
        <f t="shared" si="6"/>
        <v>0.51068616422947133</v>
      </c>
      <c r="AG11" s="872">
        <f t="shared" si="6"/>
        <v>3.3333333333333333E-2</v>
      </c>
      <c r="AH11" s="872">
        <f t="shared" si="6"/>
        <v>0.49510337323177367</v>
      </c>
      <c r="AI11" s="872">
        <f>Z11/W11</f>
        <v>0.65042979942693413</v>
      </c>
      <c r="AJ11" s="872">
        <f t="shared" si="7"/>
        <v>0.33333333333333331</v>
      </c>
      <c r="AK11" s="1164">
        <f t="shared" si="7"/>
        <v>0.64907275320970048</v>
      </c>
      <c r="AL11" s="99">
        <f>AL12+AL34+AL37+AL48+AL51</f>
        <v>765</v>
      </c>
      <c r="AM11" s="100">
        <f>AM12+AM34+AM37+AM48+AM51</f>
        <v>30</v>
      </c>
      <c r="AN11" s="100">
        <f>AL11+AM11</f>
        <v>795</v>
      </c>
      <c r="AO11" s="99">
        <f>AO12+AO34+AO37+AO48+AO51</f>
        <v>626</v>
      </c>
      <c r="AP11" s="100">
        <f>AP12+AP34+AP37+AP48+AP51</f>
        <v>0</v>
      </c>
      <c r="AQ11" s="100">
        <f>AO11+AP11</f>
        <v>626</v>
      </c>
      <c r="AR11" s="99">
        <f>AR12+AR34+AR37+AR48+AR51</f>
        <v>453.5</v>
      </c>
      <c r="AS11" s="100">
        <f>AS12+AS34+AS37+AS48+AS51</f>
        <v>0</v>
      </c>
      <c r="AT11" s="100">
        <f>AR11+AS11</f>
        <v>453.5</v>
      </c>
      <c r="AU11" s="101">
        <f>AR11/AL11*100</f>
        <v>59.281045751633989</v>
      </c>
      <c r="AV11" s="101">
        <f>AS11/AM11*100</f>
        <v>0</v>
      </c>
      <c r="AW11" s="101">
        <f>AT11/AN11*100</f>
        <v>57.044025157232703</v>
      </c>
      <c r="AX11" s="101">
        <f>AR11/AO11*100</f>
        <v>72.444089456869008</v>
      </c>
      <c r="AY11" s="101" t="e">
        <f>AS11/AP11*100</f>
        <v>#DIV/0!</v>
      </c>
      <c r="AZ11" s="102">
        <f>AT11/AQ11*100</f>
        <v>72.444089456869008</v>
      </c>
      <c r="BA11" s="103">
        <f>SUM(BA12,BA34,BA37,BA48,BA51)</f>
        <v>785</v>
      </c>
      <c r="BB11" s="100"/>
      <c r="BC11" s="104">
        <f>SUM(BC12,BC34,BC37,BC48,BC51)</f>
        <v>785</v>
      </c>
      <c r="BD11" s="99">
        <f>SUM(BD12,BD34,BD37,BD48,BD51)</f>
        <v>664</v>
      </c>
      <c r="BE11" s="100"/>
      <c r="BF11" s="104">
        <f>SUM(BF12,BF34,BF37,BF48,BF51)</f>
        <v>664</v>
      </c>
      <c r="BG11" s="99">
        <f>SUM(BG12,BG34,BG37,BG48,BG51)</f>
        <v>463</v>
      </c>
      <c r="BH11" s="100">
        <f>SUM(BH12,BH34,BH37,BH48,BH51)</f>
        <v>0</v>
      </c>
      <c r="BI11" s="104">
        <f>SUM(BI12,BI34,BI37,BI48,BI51)</f>
        <v>463</v>
      </c>
      <c r="BJ11" s="105">
        <f>BG11/BA11*100</f>
        <v>58.980891719745223</v>
      </c>
      <c r="BK11" s="101"/>
      <c r="BL11" s="106">
        <f t="shared" ref="BL11:BL13" si="12">BI11/BC11*100</f>
        <v>58.980891719745223</v>
      </c>
      <c r="BM11" s="105">
        <f>BG11/BD11*100</f>
        <v>69.728915662650607</v>
      </c>
      <c r="BN11" s="101"/>
      <c r="BO11" s="102">
        <f t="shared" ref="BO11:BO13" si="13">BI11/BF11*100</f>
        <v>69.728915662650607</v>
      </c>
      <c r="BP11" s="99">
        <f t="shared" ref="BP11:BX11" si="14">BP12+BP34+BP37+BP48+BP51</f>
        <v>695</v>
      </c>
      <c r="BQ11" s="100">
        <f t="shared" si="14"/>
        <v>0</v>
      </c>
      <c r="BR11" s="100">
        <f t="shared" si="14"/>
        <v>695</v>
      </c>
      <c r="BS11" s="100">
        <f t="shared" si="14"/>
        <v>699</v>
      </c>
      <c r="BT11" s="100">
        <f t="shared" si="14"/>
        <v>0</v>
      </c>
      <c r="BU11" s="100">
        <f t="shared" si="14"/>
        <v>699</v>
      </c>
      <c r="BV11" s="100">
        <f t="shared" si="14"/>
        <v>481</v>
      </c>
      <c r="BW11" s="100">
        <f t="shared" si="14"/>
        <v>0</v>
      </c>
      <c r="BX11" s="100">
        <f t="shared" si="14"/>
        <v>481</v>
      </c>
      <c r="BY11" s="107">
        <f>BV11/BP11*100</f>
        <v>69.208633093525179</v>
      </c>
      <c r="BZ11" s="107">
        <v>0</v>
      </c>
      <c r="CA11" s="107">
        <f>BX11/BR11*100</f>
        <v>69.208633093525179</v>
      </c>
      <c r="CB11" s="101">
        <f>BV11/BS11*100</f>
        <v>68.812589413447782</v>
      </c>
      <c r="CC11" s="101">
        <v>0</v>
      </c>
      <c r="CD11" s="101">
        <f>BX11/BU11*100</f>
        <v>68.812589413447782</v>
      </c>
      <c r="CE11" s="99">
        <f>CE12+CE34+CE37+CE48+CE51</f>
        <v>772.5</v>
      </c>
      <c r="CF11" s="100"/>
      <c r="CG11" s="100">
        <f t="shared" ref="CG11:CM11" si="15">CG12+CG34+CG37+CG48+CG51</f>
        <v>772.5</v>
      </c>
      <c r="CH11" s="100">
        <f t="shared" si="15"/>
        <v>786</v>
      </c>
      <c r="CI11" s="100">
        <f t="shared" si="15"/>
        <v>0</v>
      </c>
      <c r="CJ11" s="100">
        <f t="shared" si="15"/>
        <v>786</v>
      </c>
      <c r="CK11" s="100">
        <f t="shared" si="15"/>
        <v>569</v>
      </c>
      <c r="CL11" s="100">
        <f t="shared" si="15"/>
        <v>0</v>
      </c>
      <c r="CM11" s="100">
        <f t="shared" si="15"/>
        <v>569</v>
      </c>
      <c r="CN11" s="101">
        <f t="shared" ref="CN11:CN22" si="16">CK11/CE11*100</f>
        <v>73.656957928802598</v>
      </c>
      <c r="CO11" s="101">
        <v>0</v>
      </c>
      <c r="CP11" s="101">
        <f t="shared" ref="CP11:CP22" si="17">CM11/CG11*100</f>
        <v>73.656957928802598</v>
      </c>
      <c r="CQ11" s="101">
        <f t="shared" ref="CQ11:CQ22" si="18">CK11/CH11*100</f>
        <v>72.391857506361319</v>
      </c>
      <c r="CR11" s="101">
        <v>0</v>
      </c>
      <c r="CS11" s="101">
        <f t="shared" ref="CS11:CS22" si="19">CM11/CJ11*100</f>
        <v>72.391857506361319</v>
      </c>
      <c r="CT11" s="100">
        <f t="shared" ref="CT11:DB11" si="20">CT12+CT34+CT37+CT48+CT51</f>
        <v>940</v>
      </c>
      <c r="CU11" s="100">
        <f t="shared" si="20"/>
        <v>0</v>
      </c>
      <c r="CV11" s="100">
        <f t="shared" si="20"/>
        <v>940</v>
      </c>
      <c r="CW11" s="100">
        <f t="shared" si="20"/>
        <v>768</v>
      </c>
      <c r="CX11" s="100">
        <f t="shared" si="20"/>
        <v>0</v>
      </c>
      <c r="CY11" s="100">
        <f t="shared" si="20"/>
        <v>768</v>
      </c>
      <c r="CZ11" s="100">
        <f t="shared" si="20"/>
        <v>562</v>
      </c>
      <c r="DA11" s="100">
        <f t="shared" si="20"/>
        <v>0</v>
      </c>
      <c r="DB11" s="100">
        <f t="shared" si="20"/>
        <v>562</v>
      </c>
      <c r="DC11" s="100">
        <f t="shared" ref="DC11:DC22" si="21">CZ11/CT11*100</f>
        <v>59.787234042553195</v>
      </c>
      <c r="DD11" s="101">
        <v>0</v>
      </c>
      <c r="DE11" s="101">
        <f t="shared" ref="DE11:DE22" si="22">DB11/CV11*100</f>
        <v>59.787234042553195</v>
      </c>
      <c r="DF11" s="101">
        <f>CZ11/CW11*DC59148</f>
        <v>0</v>
      </c>
      <c r="DG11" s="101">
        <v>0</v>
      </c>
      <c r="DH11" s="101">
        <f>DB11/CY11*100</f>
        <v>73.177083333333343</v>
      </c>
    </row>
    <row r="12" spans="1:112" ht="9.9499999999999993" hidden="1" customHeight="1" x14ac:dyDescent="0.2">
      <c r="A12" s="405" t="s">
        <v>52</v>
      </c>
      <c r="B12" s="1165">
        <f>SUM(B13,B23)</f>
        <v>290</v>
      </c>
      <c r="C12" s="1165">
        <f t="shared" ref="C12:J12" si="23">SUM(C13,C23)</f>
        <v>0</v>
      </c>
      <c r="D12" s="1165">
        <f t="shared" si="23"/>
        <v>290</v>
      </c>
      <c r="E12" s="1165">
        <f t="shared" si="23"/>
        <v>97</v>
      </c>
      <c r="F12" s="1165">
        <f t="shared" si="23"/>
        <v>0</v>
      </c>
      <c r="G12" s="1166">
        <f t="shared" si="23"/>
        <v>97</v>
      </c>
      <c r="H12" s="1165">
        <f t="shared" si="23"/>
        <v>60</v>
      </c>
      <c r="I12" s="1165">
        <f t="shared" si="23"/>
        <v>0</v>
      </c>
      <c r="J12" s="1165">
        <f t="shared" si="23"/>
        <v>60</v>
      </c>
      <c r="K12" s="870">
        <f>E12/B12</f>
        <v>0.33448275862068966</v>
      </c>
      <c r="L12" s="870" t="e">
        <f t="shared" si="1"/>
        <v>#DIV/0!</v>
      </c>
      <c r="M12" s="870">
        <f t="shared" si="1"/>
        <v>0.33448275862068966</v>
      </c>
      <c r="N12" s="870">
        <f t="shared" si="2"/>
        <v>0.20689655172413793</v>
      </c>
      <c r="O12" s="870" t="e">
        <f t="shared" si="2"/>
        <v>#DIV/0!</v>
      </c>
      <c r="P12" s="870">
        <f t="shared" si="2"/>
        <v>0.20689655172413793</v>
      </c>
      <c r="Q12" s="870">
        <f>H12/E12</f>
        <v>0.61855670103092786</v>
      </c>
      <c r="R12" s="870" t="e">
        <f t="shared" si="3"/>
        <v>#DIV/0!</v>
      </c>
      <c r="S12" s="1167">
        <f t="shared" si="3"/>
        <v>0.61855670103092786</v>
      </c>
      <c r="T12" s="1165">
        <f>SUM(T13,T23)</f>
        <v>248</v>
      </c>
      <c r="U12" s="1165">
        <f t="shared" ref="U12:AB12" si="24">SUM(U13,U23)</f>
        <v>0</v>
      </c>
      <c r="V12" s="1165">
        <f t="shared" si="24"/>
        <v>248</v>
      </c>
      <c r="W12" s="1165">
        <f t="shared" si="24"/>
        <v>101</v>
      </c>
      <c r="X12" s="1165">
        <f t="shared" si="24"/>
        <v>0</v>
      </c>
      <c r="Y12" s="1165">
        <f t="shared" si="24"/>
        <v>101</v>
      </c>
      <c r="Z12" s="1165">
        <f t="shared" si="24"/>
        <v>66</v>
      </c>
      <c r="AA12" s="1165">
        <f t="shared" si="24"/>
        <v>0</v>
      </c>
      <c r="AB12" s="1165">
        <f t="shared" si="24"/>
        <v>66</v>
      </c>
      <c r="AC12" s="870">
        <f>W12/T12</f>
        <v>0.40725806451612906</v>
      </c>
      <c r="AD12" s="870" t="e">
        <f t="shared" si="5"/>
        <v>#DIV/0!</v>
      </c>
      <c r="AE12" s="870">
        <f t="shared" si="5"/>
        <v>0.40725806451612906</v>
      </c>
      <c r="AF12" s="870">
        <f t="shared" si="6"/>
        <v>0.2661290322580645</v>
      </c>
      <c r="AG12" s="870" t="e">
        <f t="shared" si="6"/>
        <v>#DIV/0!</v>
      </c>
      <c r="AH12" s="870">
        <f t="shared" si="6"/>
        <v>0.2661290322580645</v>
      </c>
      <c r="AI12" s="870">
        <f>Z12/W12</f>
        <v>0.65346534653465349</v>
      </c>
      <c r="AJ12" s="870" t="e">
        <f t="shared" si="7"/>
        <v>#DIV/0!</v>
      </c>
      <c r="AK12" s="1168">
        <f t="shared" si="7"/>
        <v>0.65346534653465349</v>
      </c>
      <c r="AL12" s="108">
        <f>AL13+AL23</f>
        <v>230</v>
      </c>
      <c r="AM12" s="73">
        <f>AM13+AM23</f>
        <v>0</v>
      </c>
      <c r="AN12" s="73">
        <f>AL12+AM12</f>
        <v>230</v>
      </c>
      <c r="AO12" s="108">
        <f>AO13+AO23</f>
        <v>107</v>
      </c>
      <c r="AP12" s="73">
        <f>AP13+AP23</f>
        <v>0</v>
      </c>
      <c r="AQ12" s="73">
        <f>AO12+AP12</f>
        <v>107</v>
      </c>
      <c r="AR12" s="108">
        <f>AR13+AR23</f>
        <v>84.5</v>
      </c>
      <c r="AS12" s="73">
        <f>AS13+AS23</f>
        <v>0</v>
      </c>
      <c r="AT12" s="73">
        <f>AR12+AS12</f>
        <v>84.5</v>
      </c>
      <c r="AU12" s="74">
        <f t="shared" ref="AU12:AW13" si="25">AR12/AL12*100</f>
        <v>36.739130434782609</v>
      </c>
      <c r="AV12" s="74" t="e">
        <f t="shared" si="25"/>
        <v>#DIV/0!</v>
      </c>
      <c r="AW12" s="74">
        <f t="shared" si="25"/>
        <v>36.739130434782609</v>
      </c>
      <c r="AX12" s="74">
        <f t="shared" ref="AX12:AZ13" si="26">AR12/AO12*100</f>
        <v>78.971962616822438</v>
      </c>
      <c r="AY12" s="74" t="e">
        <f t="shared" si="26"/>
        <v>#DIV/0!</v>
      </c>
      <c r="AZ12" s="109">
        <f t="shared" si="26"/>
        <v>78.971962616822438</v>
      </c>
      <c r="BA12" s="110">
        <f>SUM(BA13,BA23)</f>
        <v>280</v>
      </c>
      <c r="BB12" s="73"/>
      <c r="BC12" s="111">
        <f t="shared" ref="BC12" si="27">SUM(BC13,BC23)</f>
        <v>280</v>
      </c>
      <c r="BD12" s="108">
        <f>SUM(BD13,BD23)</f>
        <v>103</v>
      </c>
      <c r="BE12" s="73"/>
      <c r="BF12" s="111">
        <f t="shared" ref="BF12" si="28">SUM(BF13,BF23)</f>
        <v>103</v>
      </c>
      <c r="BG12" s="108">
        <f>SUM(BG13,BG23)</f>
        <v>94</v>
      </c>
      <c r="BH12" s="73">
        <f t="shared" ref="BH12:BI12" si="29">SUM(BH13,BH23)</f>
        <v>0</v>
      </c>
      <c r="BI12" s="111">
        <f t="shared" si="29"/>
        <v>94</v>
      </c>
      <c r="BJ12" s="112">
        <f>BG12/BA12*100</f>
        <v>33.571428571428569</v>
      </c>
      <c r="BK12" s="74"/>
      <c r="BL12" s="113">
        <f t="shared" si="12"/>
        <v>33.571428571428569</v>
      </c>
      <c r="BM12" s="112">
        <f>BG12/BD12*100</f>
        <v>91.262135922330103</v>
      </c>
      <c r="BN12" s="74"/>
      <c r="BO12" s="109">
        <f t="shared" si="13"/>
        <v>91.262135922330103</v>
      </c>
      <c r="BP12" s="108">
        <f>SUM(BP14:BP23)</f>
        <v>175</v>
      </c>
      <c r="BQ12" s="73">
        <v>0</v>
      </c>
      <c r="BR12" s="73">
        <f>SUM(BR14:BR23)</f>
        <v>175</v>
      </c>
      <c r="BS12" s="73">
        <f>SUM(BS14:BS23)</f>
        <v>143</v>
      </c>
      <c r="BT12" s="73">
        <f>SUM(BT14:BT23)</f>
        <v>0</v>
      </c>
      <c r="BU12" s="73">
        <f>SUM(BU14:BU23)</f>
        <v>143</v>
      </c>
      <c r="BV12" s="73">
        <f>SUM(BV14:BV23)</f>
        <v>87</v>
      </c>
      <c r="BW12" s="73">
        <f t="shared" ref="BW12:BX12" si="30">SUM(BW14:BW23)</f>
        <v>0</v>
      </c>
      <c r="BX12" s="73">
        <f t="shared" si="30"/>
        <v>87</v>
      </c>
      <c r="BY12" s="114">
        <f>BV12/BP12*100</f>
        <v>49.714285714285715</v>
      </c>
      <c r="BZ12" s="114">
        <v>0</v>
      </c>
      <c r="CA12" s="114">
        <f>BX12/BR12*100</f>
        <v>49.714285714285715</v>
      </c>
      <c r="CB12" s="74">
        <f>BV12/BS12*100</f>
        <v>60.839160839160847</v>
      </c>
      <c r="CC12" s="74">
        <v>0</v>
      </c>
      <c r="CD12" s="74">
        <f>BX12/BU12*100</f>
        <v>60.839160839160847</v>
      </c>
      <c r="CE12" s="108">
        <f>SUM(CE14:CE23)</f>
        <v>212.5</v>
      </c>
      <c r="CF12" s="73"/>
      <c r="CG12" s="73">
        <f t="shared" ref="CG12:CM12" si="31">SUM(CG14:CG23)</f>
        <v>212.5</v>
      </c>
      <c r="CH12" s="73">
        <f t="shared" si="31"/>
        <v>179</v>
      </c>
      <c r="CI12" s="73">
        <f t="shared" si="31"/>
        <v>0</v>
      </c>
      <c r="CJ12" s="73">
        <f t="shared" si="31"/>
        <v>179</v>
      </c>
      <c r="CK12" s="73">
        <f t="shared" si="31"/>
        <v>115</v>
      </c>
      <c r="CL12" s="73">
        <f t="shared" si="31"/>
        <v>0</v>
      </c>
      <c r="CM12" s="73">
        <f t="shared" si="31"/>
        <v>115</v>
      </c>
      <c r="CN12" s="74">
        <f t="shared" si="16"/>
        <v>54.117647058823529</v>
      </c>
      <c r="CO12" s="74">
        <v>0</v>
      </c>
      <c r="CP12" s="74">
        <f t="shared" si="17"/>
        <v>54.117647058823529</v>
      </c>
      <c r="CQ12" s="74">
        <f t="shared" si="18"/>
        <v>64.245810055865931</v>
      </c>
      <c r="CR12" s="74" t="e">
        <f>CL12/CI12*100</f>
        <v>#DIV/0!</v>
      </c>
      <c r="CS12" s="74">
        <f t="shared" si="19"/>
        <v>64.245810055865931</v>
      </c>
      <c r="CT12" s="73">
        <f>SUM(CT14:CT22)</f>
        <v>285</v>
      </c>
      <c r="CU12" s="73">
        <f>SUM(CU14:CU22)</f>
        <v>0</v>
      </c>
      <c r="CV12" s="73">
        <f>SUM(CV14:CV22)</f>
        <v>285</v>
      </c>
      <c r="CW12" s="73">
        <f t="shared" ref="CW12:DB12" si="32">SUM(CW14:CW22)</f>
        <v>187</v>
      </c>
      <c r="CX12" s="73">
        <f t="shared" si="32"/>
        <v>0</v>
      </c>
      <c r="CY12" s="73">
        <f t="shared" si="32"/>
        <v>187</v>
      </c>
      <c r="CZ12" s="73">
        <f t="shared" si="32"/>
        <v>145</v>
      </c>
      <c r="DA12" s="73">
        <f t="shared" si="32"/>
        <v>0</v>
      </c>
      <c r="DB12" s="73">
        <f t="shared" si="32"/>
        <v>145</v>
      </c>
      <c r="DC12" s="73">
        <f t="shared" si="21"/>
        <v>50.877192982456144</v>
      </c>
      <c r="DD12" s="74">
        <v>0</v>
      </c>
      <c r="DE12" s="74">
        <f t="shared" si="22"/>
        <v>50.877192982456144</v>
      </c>
      <c r="DF12" s="74">
        <f>DC12/CW12*100</f>
        <v>27.207055070832165</v>
      </c>
      <c r="DG12" s="74">
        <v>0</v>
      </c>
      <c r="DH12" s="74">
        <f>DE12/CY12*100</f>
        <v>27.207055070832165</v>
      </c>
    </row>
    <row r="13" spans="1:112" ht="9.9499999999999993" hidden="1" customHeight="1" x14ac:dyDescent="0.2">
      <c r="A13" s="929" t="s">
        <v>186</v>
      </c>
      <c r="B13" s="1169">
        <f>SUM(B14:B22)</f>
        <v>178</v>
      </c>
      <c r="C13" s="1169">
        <f t="shared" ref="C13:J13" si="33">SUM(C14:C22)</f>
        <v>0</v>
      </c>
      <c r="D13" s="1169">
        <f t="shared" si="33"/>
        <v>178</v>
      </c>
      <c r="E13" s="1169">
        <f t="shared" si="33"/>
        <v>81</v>
      </c>
      <c r="F13" s="1169">
        <f t="shared" si="33"/>
        <v>0</v>
      </c>
      <c r="G13" s="1166">
        <f t="shared" si="33"/>
        <v>81</v>
      </c>
      <c r="H13" s="1169">
        <f t="shared" si="33"/>
        <v>47</v>
      </c>
      <c r="I13" s="1169">
        <f t="shared" si="33"/>
        <v>0</v>
      </c>
      <c r="J13" s="1169">
        <f t="shared" si="33"/>
        <v>47</v>
      </c>
      <c r="K13" s="930">
        <f>E13/B13</f>
        <v>0.4550561797752809</v>
      </c>
      <c r="L13" s="930" t="e">
        <f t="shared" si="1"/>
        <v>#DIV/0!</v>
      </c>
      <c r="M13" s="930">
        <f t="shared" si="1"/>
        <v>0.4550561797752809</v>
      </c>
      <c r="N13" s="930">
        <f t="shared" si="2"/>
        <v>0.2640449438202247</v>
      </c>
      <c r="O13" s="930" t="e">
        <f t="shared" si="2"/>
        <v>#DIV/0!</v>
      </c>
      <c r="P13" s="930">
        <f t="shared" si="2"/>
        <v>0.2640449438202247</v>
      </c>
      <c r="Q13" s="930">
        <f>H13/E13</f>
        <v>0.58024691358024694</v>
      </c>
      <c r="R13" s="930" t="e">
        <f t="shared" si="3"/>
        <v>#DIV/0!</v>
      </c>
      <c r="S13" s="1170">
        <f t="shared" si="3"/>
        <v>0.58024691358024694</v>
      </c>
      <c r="T13" s="1169">
        <f>SUM(T14:T22)</f>
        <v>178</v>
      </c>
      <c r="U13" s="1169">
        <f t="shared" ref="U13:AB13" si="34">SUM(U14:U22)</f>
        <v>0</v>
      </c>
      <c r="V13" s="1169">
        <f t="shared" si="34"/>
        <v>178</v>
      </c>
      <c r="W13" s="1169">
        <f t="shared" si="34"/>
        <v>84</v>
      </c>
      <c r="X13" s="1169">
        <f t="shared" si="34"/>
        <v>0</v>
      </c>
      <c r="Y13" s="1169">
        <f t="shared" si="34"/>
        <v>84</v>
      </c>
      <c r="Z13" s="1169">
        <f t="shared" si="34"/>
        <v>52</v>
      </c>
      <c r="AA13" s="1169">
        <f t="shared" si="34"/>
        <v>0</v>
      </c>
      <c r="AB13" s="1169">
        <f t="shared" si="34"/>
        <v>52</v>
      </c>
      <c r="AC13" s="930">
        <f>W13/T13</f>
        <v>0.47191011235955055</v>
      </c>
      <c r="AD13" s="930" t="e">
        <f t="shared" si="5"/>
        <v>#DIV/0!</v>
      </c>
      <c r="AE13" s="930">
        <f t="shared" si="5"/>
        <v>0.47191011235955055</v>
      </c>
      <c r="AF13" s="930">
        <f t="shared" si="6"/>
        <v>0.29213483146067415</v>
      </c>
      <c r="AG13" s="930" t="e">
        <f t="shared" si="6"/>
        <v>#DIV/0!</v>
      </c>
      <c r="AH13" s="930">
        <f t="shared" si="6"/>
        <v>0.29213483146067415</v>
      </c>
      <c r="AI13" s="930">
        <f>Z13/W13</f>
        <v>0.61904761904761907</v>
      </c>
      <c r="AJ13" s="930" t="e">
        <f t="shared" si="7"/>
        <v>#DIV/0!</v>
      </c>
      <c r="AK13" s="1171">
        <f t="shared" si="7"/>
        <v>0.61904761904761907</v>
      </c>
      <c r="AL13" s="115">
        <f>SUM(AL14:AL22)</f>
        <v>180</v>
      </c>
      <c r="AM13" s="116">
        <f>SUM(AM14:AM22)</f>
        <v>0</v>
      </c>
      <c r="AN13" s="116">
        <f>AL13+AM13</f>
        <v>180</v>
      </c>
      <c r="AO13" s="115">
        <f t="shared" ref="AO13:AP13" si="35">SUM(AO14:AO22)</f>
        <v>87</v>
      </c>
      <c r="AP13" s="116">
        <f t="shared" si="35"/>
        <v>0</v>
      </c>
      <c r="AQ13" s="116">
        <f t="shared" ref="AQ13" si="36">AO13+AP13</f>
        <v>87</v>
      </c>
      <c r="AR13" s="115">
        <f t="shared" ref="AR13:AS13" si="37">SUM(AR14:AR22)</f>
        <v>71</v>
      </c>
      <c r="AS13" s="116">
        <f t="shared" si="37"/>
        <v>0</v>
      </c>
      <c r="AT13" s="116">
        <f t="shared" ref="AT13" si="38">AR13+AS13</f>
        <v>71</v>
      </c>
      <c r="AU13" s="117">
        <f t="shared" si="25"/>
        <v>39.444444444444443</v>
      </c>
      <c r="AV13" s="117" t="e">
        <f t="shared" si="25"/>
        <v>#DIV/0!</v>
      </c>
      <c r="AW13" s="117">
        <f t="shared" si="25"/>
        <v>39.444444444444443</v>
      </c>
      <c r="AX13" s="117">
        <f t="shared" si="26"/>
        <v>81.609195402298852</v>
      </c>
      <c r="AY13" s="117" t="e">
        <f t="shared" si="26"/>
        <v>#DIV/0!</v>
      </c>
      <c r="AZ13" s="118">
        <f t="shared" si="26"/>
        <v>81.609195402298852</v>
      </c>
      <c r="BA13" s="119">
        <f>SUM(BA14:BA22)</f>
        <v>220</v>
      </c>
      <c r="BB13" s="116"/>
      <c r="BC13" s="120">
        <f>BA13+BB13</f>
        <v>220</v>
      </c>
      <c r="BD13" s="115">
        <f>SUM(BD14:BD22)</f>
        <v>84</v>
      </c>
      <c r="BE13" s="116"/>
      <c r="BF13" s="120">
        <f>BD13+BE13</f>
        <v>84</v>
      </c>
      <c r="BG13" s="115">
        <f>SUM(BG14:BG22)</f>
        <v>75</v>
      </c>
      <c r="BH13" s="116">
        <f>SUM(BH14:BH22)</f>
        <v>0</v>
      </c>
      <c r="BI13" s="120">
        <f>BG13+BH13</f>
        <v>75</v>
      </c>
      <c r="BJ13" s="121">
        <f>BG13/BA13*100</f>
        <v>34.090909090909086</v>
      </c>
      <c r="BK13" s="117"/>
      <c r="BL13" s="122">
        <f t="shared" si="12"/>
        <v>34.090909090909086</v>
      </c>
      <c r="BM13" s="121">
        <f>BG13/BD13*100</f>
        <v>89.285714285714292</v>
      </c>
      <c r="BN13" s="117"/>
      <c r="BO13" s="118">
        <f t="shared" si="13"/>
        <v>89.285714285714292</v>
      </c>
      <c r="BP13" s="115">
        <f>SUM(BP14:BP22)</f>
        <v>120</v>
      </c>
      <c r="BQ13" s="116"/>
      <c r="BR13" s="116"/>
      <c r="BS13" s="116"/>
      <c r="BT13" s="116"/>
      <c r="BU13" s="116"/>
      <c r="BV13" s="116"/>
      <c r="BW13" s="116"/>
      <c r="BX13" s="116"/>
      <c r="BY13" s="123"/>
      <c r="BZ13" s="123"/>
      <c r="CA13" s="123"/>
      <c r="CB13" s="117"/>
      <c r="CC13" s="117"/>
      <c r="CD13" s="117"/>
      <c r="CE13" s="115"/>
      <c r="CF13" s="116"/>
      <c r="CG13" s="116"/>
      <c r="CH13" s="116"/>
      <c r="CI13" s="116"/>
      <c r="CJ13" s="116"/>
      <c r="CK13" s="116"/>
      <c r="CL13" s="116"/>
      <c r="CM13" s="116"/>
      <c r="CN13" s="117"/>
      <c r="CO13" s="117"/>
      <c r="CP13" s="117"/>
      <c r="CQ13" s="117"/>
      <c r="CR13" s="117"/>
      <c r="CS13" s="117"/>
      <c r="CT13" s="116"/>
      <c r="CU13" s="116"/>
      <c r="CV13" s="116"/>
      <c r="CW13" s="116"/>
      <c r="CX13" s="116"/>
      <c r="CY13" s="116"/>
      <c r="CZ13" s="116"/>
      <c r="DA13" s="116"/>
      <c r="DB13" s="116"/>
      <c r="DC13" s="116"/>
      <c r="DD13" s="117"/>
      <c r="DE13" s="117"/>
      <c r="DF13" s="117"/>
      <c r="DG13" s="117"/>
      <c r="DH13" s="117"/>
    </row>
    <row r="14" spans="1:112" s="18" customFormat="1" ht="9.9499999999999993" hidden="1" customHeight="1" x14ac:dyDescent="0.2">
      <c r="A14" s="856" t="s">
        <v>85</v>
      </c>
      <c r="B14" s="77">
        <v>0</v>
      </c>
      <c r="C14" s="77">
        <v>0</v>
      </c>
      <c r="D14" s="77">
        <f>SUM(B14:C14)</f>
        <v>0</v>
      </c>
      <c r="E14" s="77">
        <v>0</v>
      </c>
      <c r="F14" s="77">
        <v>0</v>
      </c>
      <c r="G14" s="77">
        <f t="shared" ref="G14:G22" si="39">SUM(E14:F14)</f>
        <v>0</v>
      </c>
      <c r="H14" s="77">
        <v>0</v>
      </c>
      <c r="I14" s="77">
        <v>0</v>
      </c>
      <c r="J14" s="77">
        <f t="shared" ref="J14:J22" si="40">SUM(H14:I14)</f>
        <v>0</v>
      </c>
      <c r="K14" s="871" t="e">
        <f>E14/B14</f>
        <v>#DIV/0!</v>
      </c>
      <c r="L14" s="871" t="e">
        <f t="shared" si="1"/>
        <v>#DIV/0!</v>
      </c>
      <c r="M14" s="871" t="e">
        <f t="shared" si="1"/>
        <v>#DIV/0!</v>
      </c>
      <c r="N14" s="871" t="e">
        <f t="shared" si="2"/>
        <v>#DIV/0!</v>
      </c>
      <c r="O14" s="871" t="e">
        <f t="shared" si="2"/>
        <v>#DIV/0!</v>
      </c>
      <c r="P14" s="871" t="e">
        <f t="shared" si="2"/>
        <v>#DIV/0!</v>
      </c>
      <c r="Q14" s="871" t="e">
        <f t="shared" ref="Q14:S14" si="41">H14/E14</f>
        <v>#DIV/0!</v>
      </c>
      <c r="R14" s="871" t="e">
        <f t="shared" si="41"/>
        <v>#DIV/0!</v>
      </c>
      <c r="S14" s="1172" t="e">
        <f t="shared" si="41"/>
        <v>#DIV/0!</v>
      </c>
      <c r="T14" s="171">
        <v>0</v>
      </c>
      <c r="U14" s="77">
        <v>0</v>
      </c>
      <c r="V14" s="1173">
        <f>SUM(T14:U14)</f>
        <v>0</v>
      </c>
      <c r="W14" s="139">
        <v>0</v>
      </c>
      <c r="X14" s="77">
        <v>0</v>
      </c>
      <c r="Y14" s="77">
        <f t="shared" ref="Y14:Y22" si="42">SUM(W14:X14)</f>
        <v>0</v>
      </c>
      <c r="Z14" s="77">
        <v>0</v>
      </c>
      <c r="AA14" s="77">
        <v>0</v>
      </c>
      <c r="AB14" s="77">
        <f t="shared" ref="AB14:AB22" si="43">SUM(Z14:AA14)</f>
        <v>0</v>
      </c>
      <c r="AC14" s="871" t="e">
        <f>W14/T14</f>
        <v>#DIV/0!</v>
      </c>
      <c r="AD14" s="871" t="e">
        <f t="shared" si="5"/>
        <v>#DIV/0!</v>
      </c>
      <c r="AE14" s="871" t="e">
        <f t="shared" si="5"/>
        <v>#DIV/0!</v>
      </c>
      <c r="AF14" s="871" t="e">
        <f t="shared" si="6"/>
        <v>#DIV/0!</v>
      </c>
      <c r="AG14" s="871" t="e">
        <f t="shared" si="6"/>
        <v>#DIV/0!</v>
      </c>
      <c r="AH14" s="871" t="e">
        <f t="shared" si="6"/>
        <v>#DIV/0!</v>
      </c>
      <c r="AI14" s="871" t="e">
        <f t="shared" ref="AI14" si="44">Z14/W14</f>
        <v>#DIV/0!</v>
      </c>
      <c r="AJ14" s="871" t="e">
        <f t="shared" si="7"/>
        <v>#DIV/0!</v>
      </c>
      <c r="AK14" s="1174" t="e">
        <f t="shared" si="7"/>
        <v>#DIV/0!</v>
      </c>
      <c r="AL14" s="124"/>
      <c r="AM14" s="125"/>
      <c r="AN14" s="125">
        <f>AL14+AM14</f>
        <v>0</v>
      </c>
      <c r="AO14" s="125"/>
      <c r="AP14" s="125"/>
      <c r="AQ14" s="125">
        <f>AO14+AP14</f>
        <v>0</v>
      </c>
      <c r="AR14" s="125"/>
      <c r="AS14" s="125"/>
      <c r="AT14" s="125">
        <f>AR14+AS14</f>
        <v>0</v>
      </c>
      <c r="AU14" s="126"/>
      <c r="AV14" s="126"/>
      <c r="AW14" s="126"/>
      <c r="AX14" s="126"/>
      <c r="AY14" s="126"/>
      <c r="AZ14" s="127"/>
      <c r="BA14" s="128"/>
      <c r="BB14" s="129"/>
      <c r="BC14" s="130"/>
      <c r="BD14" s="131"/>
      <c r="BE14" s="129"/>
      <c r="BF14" s="130"/>
      <c r="BG14" s="131"/>
      <c r="BH14" s="129"/>
      <c r="BI14" s="130"/>
      <c r="BJ14" s="132"/>
      <c r="BK14" s="133"/>
      <c r="BL14" s="134"/>
      <c r="BM14" s="132"/>
      <c r="BN14" s="133"/>
      <c r="BO14" s="135"/>
      <c r="BP14" s="136">
        <v>10</v>
      </c>
      <c r="BQ14" s="132"/>
      <c r="BR14" s="77">
        <f>SUM(BP14:BQ14)</f>
        <v>10</v>
      </c>
      <c r="BS14" s="137">
        <v>6</v>
      </c>
      <c r="BT14" s="132"/>
      <c r="BU14" s="77">
        <f>SUM(BS14:BT14)</f>
        <v>6</v>
      </c>
      <c r="BV14" s="137">
        <v>6</v>
      </c>
      <c r="BW14" s="132"/>
      <c r="BX14" s="77">
        <f>SUM(BV14:BW14)</f>
        <v>6</v>
      </c>
      <c r="BY14" s="138">
        <f>BV14/BP14*100</f>
        <v>60</v>
      </c>
      <c r="BZ14" s="138">
        <v>0</v>
      </c>
      <c r="CA14" s="138">
        <f t="shared" ref="CA14:CA22" si="45">BX14/BR14*100</f>
        <v>60</v>
      </c>
      <c r="CB14" s="78">
        <f>BV14/BS14*100</f>
        <v>100</v>
      </c>
      <c r="CC14" s="132"/>
      <c r="CD14" s="78">
        <f t="shared" ref="CD14:CD22" si="46">BX14/BU14*100</f>
        <v>100</v>
      </c>
      <c r="CE14" s="139">
        <v>15</v>
      </c>
      <c r="CF14" s="77">
        <v>0</v>
      </c>
      <c r="CG14" s="77">
        <f>SUM(CE14:CF14)</f>
        <v>15</v>
      </c>
      <c r="CH14" s="77">
        <v>7</v>
      </c>
      <c r="CI14" s="77">
        <v>0</v>
      </c>
      <c r="CJ14" s="77">
        <f>SUM(CH14:CI14)</f>
        <v>7</v>
      </c>
      <c r="CK14" s="140">
        <v>6</v>
      </c>
      <c r="CL14" s="77">
        <v>0</v>
      </c>
      <c r="CM14" s="77">
        <f>SUM(CK14:CL14)</f>
        <v>6</v>
      </c>
      <c r="CN14" s="138">
        <f t="shared" si="16"/>
        <v>40</v>
      </c>
      <c r="CO14" s="138">
        <v>0</v>
      </c>
      <c r="CP14" s="138">
        <f t="shared" si="17"/>
        <v>40</v>
      </c>
      <c r="CQ14" s="78">
        <f t="shared" si="18"/>
        <v>85.714285714285708</v>
      </c>
      <c r="CR14" s="78">
        <v>0</v>
      </c>
      <c r="CS14" s="78">
        <f t="shared" si="19"/>
        <v>85.714285714285708</v>
      </c>
      <c r="CT14" s="77">
        <v>30</v>
      </c>
      <c r="CU14" s="77">
        <v>0</v>
      </c>
      <c r="CV14" s="77">
        <f>SUM(CT14:CU14)</f>
        <v>30</v>
      </c>
      <c r="CW14" s="77">
        <v>9</v>
      </c>
      <c r="CX14" s="77">
        <v>0</v>
      </c>
      <c r="CY14" s="77">
        <f>SUM(CW14:CX14)</f>
        <v>9</v>
      </c>
      <c r="CZ14" s="77">
        <v>7</v>
      </c>
      <c r="DA14" s="77">
        <v>0</v>
      </c>
      <c r="DB14" s="77">
        <f>SUM(CZ14:DA14)</f>
        <v>7</v>
      </c>
      <c r="DC14" s="141">
        <f t="shared" si="21"/>
        <v>23.333333333333332</v>
      </c>
      <c r="DD14" s="142">
        <v>0</v>
      </c>
      <c r="DE14" s="142">
        <f t="shared" si="22"/>
        <v>23.333333333333332</v>
      </c>
      <c r="DF14" s="78">
        <f t="shared" ref="DF14:DF22" si="47">CZ14/CW14*100</f>
        <v>77.777777777777786</v>
      </c>
      <c r="DG14" s="78">
        <v>0</v>
      </c>
      <c r="DH14" s="78">
        <f t="shared" ref="DH14:DH22" si="48">DB14/CY14*100</f>
        <v>77.777777777777786</v>
      </c>
    </row>
    <row r="15" spans="1:112" s="18" customFormat="1" ht="9.9499999999999993" hidden="1" customHeight="1" x14ac:dyDescent="0.2">
      <c r="A15" s="82" t="s">
        <v>87</v>
      </c>
      <c r="B15" s="77">
        <f>25+3</f>
        <v>28</v>
      </c>
      <c r="C15" s="77">
        <v>0</v>
      </c>
      <c r="D15" s="77">
        <f t="shared" ref="D15:D53" si="49">SUM(B15:C15)</f>
        <v>28</v>
      </c>
      <c r="E15" s="77">
        <v>9</v>
      </c>
      <c r="F15" s="77">
        <v>0</v>
      </c>
      <c r="G15" s="77">
        <f t="shared" si="39"/>
        <v>9</v>
      </c>
      <c r="H15" s="77">
        <v>5</v>
      </c>
      <c r="I15" s="77">
        <v>0</v>
      </c>
      <c r="J15" s="77">
        <f t="shared" si="40"/>
        <v>5</v>
      </c>
      <c r="K15" s="871">
        <f t="shared" ref="K15:M30" si="50">E15/B15</f>
        <v>0.32142857142857145</v>
      </c>
      <c r="L15" s="871" t="e">
        <f t="shared" si="1"/>
        <v>#DIV/0!</v>
      </c>
      <c r="M15" s="871">
        <f t="shared" si="1"/>
        <v>0.32142857142857145</v>
      </c>
      <c r="N15" s="871">
        <f t="shared" si="2"/>
        <v>0.17857142857142858</v>
      </c>
      <c r="O15" s="871" t="e">
        <f t="shared" si="2"/>
        <v>#DIV/0!</v>
      </c>
      <c r="P15" s="871">
        <f t="shared" si="2"/>
        <v>0.17857142857142858</v>
      </c>
      <c r="Q15" s="871">
        <f>H15/E15</f>
        <v>0.55555555555555558</v>
      </c>
      <c r="R15" s="871" t="e">
        <f>I15/F15</f>
        <v>#DIV/0!</v>
      </c>
      <c r="S15" s="1172">
        <f>J15/G15</f>
        <v>0.55555555555555558</v>
      </c>
      <c r="T15" s="171">
        <f>25+3</f>
        <v>28</v>
      </c>
      <c r="U15" s="77">
        <v>0</v>
      </c>
      <c r="V15" s="1173">
        <f t="shared" ref="V15:V22" si="51">SUM(T15:U15)</f>
        <v>28</v>
      </c>
      <c r="W15" s="139">
        <v>9</v>
      </c>
      <c r="X15" s="77">
        <v>0</v>
      </c>
      <c r="Y15" s="77">
        <f t="shared" si="42"/>
        <v>9</v>
      </c>
      <c r="Z15" s="77">
        <v>4</v>
      </c>
      <c r="AA15" s="77">
        <v>0</v>
      </c>
      <c r="AB15" s="77">
        <f t="shared" si="43"/>
        <v>4</v>
      </c>
      <c r="AC15" s="871">
        <f t="shared" ref="AC15:AE33" si="52">W15/T15</f>
        <v>0.32142857142857145</v>
      </c>
      <c r="AD15" s="871" t="e">
        <f t="shared" si="5"/>
        <v>#DIV/0!</v>
      </c>
      <c r="AE15" s="871">
        <f t="shared" si="5"/>
        <v>0.32142857142857145</v>
      </c>
      <c r="AF15" s="871">
        <f t="shared" si="6"/>
        <v>0.14285714285714285</v>
      </c>
      <c r="AG15" s="871" t="e">
        <f t="shared" si="6"/>
        <v>#DIV/0!</v>
      </c>
      <c r="AH15" s="871">
        <f t="shared" si="6"/>
        <v>0.14285714285714285</v>
      </c>
      <c r="AI15" s="871">
        <f>Z15/W15</f>
        <v>0.44444444444444442</v>
      </c>
      <c r="AJ15" s="871" t="e">
        <f>AA15/X15</f>
        <v>#DIV/0!</v>
      </c>
      <c r="AK15" s="1174">
        <f>AB15/Y15</f>
        <v>0.44444444444444442</v>
      </c>
      <c r="AL15" s="139">
        <v>25</v>
      </c>
      <c r="AM15" s="125"/>
      <c r="AN15" s="77">
        <f t="shared" ref="AN15:AN33" si="53">AL15+AM15</f>
        <v>25</v>
      </c>
      <c r="AO15" s="77">
        <v>9</v>
      </c>
      <c r="AP15" s="125"/>
      <c r="AQ15" s="77">
        <f t="shared" ref="AQ15:AQ35" si="54">AO15+AP15</f>
        <v>9</v>
      </c>
      <c r="AR15" s="77">
        <v>8</v>
      </c>
      <c r="AS15" s="125"/>
      <c r="AT15" s="77">
        <f t="shared" ref="AT15:AT35" si="55">AR15+AS15</f>
        <v>8</v>
      </c>
      <c r="AU15" s="78">
        <f t="shared" ref="AU15:AU22" si="56">AR15/AL15*100</f>
        <v>32</v>
      </c>
      <c r="AV15" s="126"/>
      <c r="AW15" s="78">
        <f t="shared" ref="AW15:AW22" si="57">AT15/AN15*100</f>
        <v>32</v>
      </c>
      <c r="AX15" s="78">
        <f t="shared" ref="AX15:AX22" si="58">AR15/AO15*100</f>
        <v>88.888888888888886</v>
      </c>
      <c r="AY15" s="126"/>
      <c r="AZ15" s="143">
        <f t="shared" ref="AZ15:AZ22" si="59">AT15/AQ15*100</f>
        <v>88.888888888888886</v>
      </c>
      <c r="BA15" s="144">
        <v>30</v>
      </c>
      <c r="BB15" s="129"/>
      <c r="BC15" s="145">
        <v>30</v>
      </c>
      <c r="BD15" s="146">
        <v>6</v>
      </c>
      <c r="BE15" s="129"/>
      <c r="BF15" s="145">
        <f t="shared" ref="BF15:BF20" si="60">BD15+BE15</f>
        <v>6</v>
      </c>
      <c r="BG15" s="146">
        <v>7</v>
      </c>
      <c r="BH15" s="129"/>
      <c r="BI15" s="145">
        <f t="shared" ref="BI15:BI20" si="61">BG15+BH15</f>
        <v>7</v>
      </c>
      <c r="BJ15" s="147">
        <f t="shared" ref="BJ15:BJ20" si="62">BG15/BA15*100</f>
        <v>23.333333333333332</v>
      </c>
      <c r="BK15" s="138">
        <v>0</v>
      </c>
      <c r="BL15" s="148">
        <f t="shared" ref="BL15:BL20" si="63">BI15/BC15*100</f>
        <v>23.333333333333332</v>
      </c>
      <c r="BM15" s="147">
        <f t="shared" ref="BM15:BM20" si="64">BG15/BD15*100</f>
        <v>116.66666666666667</v>
      </c>
      <c r="BN15" s="133"/>
      <c r="BO15" s="149">
        <f t="shared" ref="BO15:BO20" si="65">BI15/BF15*100</f>
        <v>116.66666666666667</v>
      </c>
      <c r="BP15" s="136">
        <v>15</v>
      </c>
      <c r="BQ15" s="132"/>
      <c r="BR15" s="77">
        <f t="shared" ref="BR15:BR22" si="66">SUM(BP15:BQ15)</f>
        <v>15</v>
      </c>
      <c r="BS15" s="137">
        <v>11</v>
      </c>
      <c r="BT15" s="132"/>
      <c r="BU15" s="77">
        <f t="shared" ref="BU15:BU32" si="67">SUM(BS15:BT15)</f>
        <v>11</v>
      </c>
      <c r="BV15" s="137">
        <v>10</v>
      </c>
      <c r="BW15" s="132"/>
      <c r="BX15" s="77">
        <f t="shared" ref="BX15:BX32" si="68">SUM(BV15:BW15)</f>
        <v>10</v>
      </c>
      <c r="BY15" s="138">
        <f t="shared" ref="BY15:BY22" si="69">BV15/BP15*100</f>
        <v>66.666666666666657</v>
      </c>
      <c r="BZ15" s="138">
        <v>0</v>
      </c>
      <c r="CA15" s="138">
        <f>BX15/BR15*100</f>
        <v>66.666666666666657</v>
      </c>
      <c r="CB15" s="78">
        <f t="shared" ref="CB15:CB22" si="70">BV15/BS15*100</f>
        <v>90.909090909090907</v>
      </c>
      <c r="CC15" s="132"/>
      <c r="CD15" s="78">
        <f t="shared" si="46"/>
        <v>90.909090909090907</v>
      </c>
      <c r="CE15" s="139">
        <v>15</v>
      </c>
      <c r="CF15" s="77">
        <v>0</v>
      </c>
      <c r="CG15" s="77">
        <f t="shared" ref="CG15:CG16" si="71">SUM(CE15:CF15)</f>
        <v>15</v>
      </c>
      <c r="CH15" s="77">
        <v>15</v>
      </c>
      <c r="CI15" s="77">
        <v>0</v>
      </c>
      <c r="CJ15" s="77">
        <f t="shared" ref="CJ15:CJ22" si="72">SUM(CH15:CI15)</f>
        <v>15</v>
      </c>
      <c r="CK15" s="140">
        <v>14</v>
      </c>
      <c r="CL15" s="77">
        <v>0</v>
      </c>
      <c r="CM15" s="77">
        <f t="shared" ref="CM15:CM22" si="73">SUM(CK15:CL15)</f>
        <v>14</v>
      </c>
      <c r="CN15" s="138">
        <f t="shared" si="16"/>
        <v>93.333333333333329</v>
      </c>
      <c r="CO15" s="138">
        <v>0</v>
      </c>
      <c r="CP15" s="138">
        <f t="shared" si="17"/>
        <v>93.333333333333329</v>
      </c>
      <c r="CQ15" s="78">
        <f t="shared" si="18"/>
        <v>93.333333333333329</v>
      </c>
      <c r="CR15" s="78">
        <v>0</v>
      </c>
      <c r="CS15" s="78">
        <f t="shared" si="19"/>
        <v>93.333333333333329</v>
      </c>
      <c r="CT15" s="77">
        <v>30</v>
      </c>
      <c r="CU15" s="77">
        <v>0</v>
      </c>
      <c r="CV15" s="77">
        <f t="shared" ref="CV15:CV22" si="74">SUM(CT15:CU15)</f>
        <v>30</v>
      </c>
      <c r="CW15" s="77">
        <v>12</v>
      </c>
      <c r="CX15" s="77">
        <v>0</v>
      </c>
      <c r="CY15" s="77">
        <f t="shared" ref="CY15:CY22" si="75">SUM(CW15:CX15)</f>
        <v>12</v>
      </c>
      <c r="CZ15" s="77">
        <v>12</v>
      </c>
      <c r="DA15" s="77">
        <v>0</v>
      </c>
      <c r="DB15" s="77">
        <f t="shared" ref="DB15:DB22" si="76">SUM(CZ15:DA15)</f>
        <v>12</v>
      </c>
      <c r="DC15" s="141">
        <f t="shared" si="21"/>
        <v>40</v>
      </c>
      <c r="DD15" s="142">
        <v>0</v>
      </c>
      <c r="DE15" s="142">
        <f t="shared" si="22"/>
        <v>40</v>
      </c>
      <c r="DF15" s="78">
        <f t="shared" si="47"/>
        <v>100</v>
      </c>
      <c r="DG15" s="78">
        <v>0</v>
      </c>
      <c r="DH15" s="78">
        <f t="shared" si="48"/>
        <v>100</v>
      </c>
    </row>
    <row r="16" spans="1:112" s="18" customFormat="1" ht="9.9499999999999993" hidden="1" customHeight="1" x14ac:dyDescent="0.2">
      <c r="A16" s="82" t="s">
        <v>86</v>
      </c>
      <c r="B16" s="77">
        <f>25+3</f>
        <v>28</v>
      </c>
      <c r="C16" s="77">
        <v>0</v>
      </c>
      <c r="D16" s="77">
        <f t="shared" si="49"/>
        <v>28</v>
      </c>
      <c r="E16" s="77">
        <v>10</v>
      </c>
      <c r="F16" s="77">
        <v>0</v>
      </c>
      <c r="G16" s="77">
        <f t="shared" si="39"/>
        <v>10</v>
      </c>
      <c r="H16" s="77">
        <v>5</v>
      </c>
      <c r="I16" s="77">
        <v>0</v>
      </c>
      <c r="J16" s="77">
        <f t="shared" si="40"/>
        <v>5</v>
      </c>
      <c r="K16" s="871">
        <f t="shared" si="50"/>
        <v>0.35714285714285715</v>
      </c>
      <c r="L16" s="871" t="e">
        <f t="shared" si="1"/>
        <v>#DIV/0!</v>
      </c>
      <c r="M16" s="871">
        <f t="shared" si="1"/>
        <v>0.35714285714285715</v>
      </c>
      <c r="N16" s="871">
        <f t="shared" si="2"/>
        <v>0.17857142857142858</v>
      </c>
      <c r="O16" s="871" t="e">
        <f t="shared" si="2"/>
        <v>#DIV/0!</v>
      </c>
      <c r="P16" s="871">
        <f t="shared" si="2"/>
        <v>0.17857142857142858</v>
      </c>
      <c r="Q16" s="871">
        <f t="shared" ref="Q16:S31" si="77">H16/E16</f>
        <v>0.5</v>
      </c>
      <c r="R16" s="871" t="e">
        <f t="shared" si="77"/>
        <v>#DIV/0!</v>
      </c>
      <c r="S16" s="1172">
        <f t="shared" si="77"/>
        <v>0.5</v>
      </c>
      <c r="T16" s="171">
        <f>25+3</f>
        <v>28</v>
      </c>
      <c r="U16" s="77">
        <v>0</v>
      </c>
      <c r="V16" s="1173">
        <f t="shared" si="51"/>
        <v>28</v>
      </c>
      <c r="W16" s="139">
        <v>5</v>
      </c>
      <c r="X16" s="77">
        <v>0</v>
      </c>
      <c r="Y16" s="77">
        <f t="shared" si="42"/>
        <v>5</v>
      </c>
      <c r="Z16" s="77">
        <v>4</v>
      </c>
      <c r="AA16" s="77">
        <v>0</v>
      </c>
      <c r="AB16" s="77">
        <f t="shared" si="43"/>
        <v>4</v>
      </c>
      <c r="AC16" s="871">
        <f t="shared" si="52"/>
        <v>0.17857142857142858</v>
      </c>
      <c r="AD16" s="871" t="e">
        <f t="shared" si="5"/>
        <v>#DIV/0!</v>
      </c>
      <c r="AE16" s="871">
        <f t="shared" si="5"/>
        <v>0.17857142857142858</v>
      </c>
      <c r="AF16" s="871">
        <f t="shared" si="6"/>
        <v>0.14285714285714285</v>
      </c>
      <c r="AG16" s="871" t="e">
        <f t="shared" si="6"/>
        <v>#DIV/0!</v>
      </c>
      <c r="AH16" s="871">
        <f t="shared" si="6"/>
        <v>0.14285714285714285</v>
      </c>
      <c r="AI16" s="871">
        <f t="shared" ref="AI16:AK31" si="78">Z16/W16</f>
        <v>0.8</v>
      </c>
      <c r="AJ16" s="871" t="e">
        <f t="shared" si="78"/>
        <v>#DIV/0!</v>
      </c>
      <c r="AK16" s="1174">
        <f t="shared" si="78"/>
        <v>0.8</v>
      </c>
      <c r="AL16" s="139">
        <v>25</v>
      </c>
      <c r="AM16" s="125"/>
      <c r="AN16" s="77">
        <f t="shared" si="53"/>
        <v>25</v>
      </c>
      <c r="AO16" s="77">
        <v>15</v>
      </c>
      <c r="AP16" s="125"/>
      <c r="AQ16" s="77">
        <f t="shared" si="54"/>
        <v>15</v>
      </c>
      <c r="AR16" s="77">
        <v>11</v>
      </c>
      <c r="AS16" s="125"/>
      <c r="AT16" s="77">
        <f t="shared" si="55"/>
        <v>11</v>
      </c>
      <c r="AU16" s="78">
        <f t="shared" si="56"/>
        <v>44</v>
      </c>
      <c r="AV16" s="126"/>
      <c r="AW16" s="78">
        <f t="shared" si="57"/>
        <v>44</v>
      </c>
      <c r="AX16" s="78">
        <f t="shared" si="58"/>
        <v>73.333333333333329</v>
      </c>
      <c r="AY16" s="126"/>
      <c r="AZ16" s="143">
        <f t="shared" si="59"/>
        <v>73.333333333333329</v>
      </c>
      <c r="BA16" s="144">
        <v>30</v>
      </c>
      <c r="BB16" s="129"/>
      <c r="BC16" s="145">
        <f t="shared" ref="BC16:BC22" si="79">BA16+BB16</f>
        <v>30</v>
      </c>
      <c r="BD16" s="146">
        <v>16</v>
      </c>
      <c r="BE16" s="129"/>
      <c r="BF16" s="145">
        <f t="shared" si="60"/>
        <v>16</v>
      </c>
      <c r="BG16" s="146">
        <v>15</v>
      </c>
      <c r="BH16" s="129"/>
      <c r="BI16" s="145">
        <f t="shared" si="61"/>
        <v>15</v>
      </c>
      <c r="BJ16" s="147">
        <f t="shared" si="62"/>
        <v>50</v>
      </c>
      <c r="BK16" s="138">
        <v>0</v>
      </c>
      <c r="BL16" s="148">
        <f t="shared" si="63"/>
        <v>50</v>
      </c>
      <c r="BM16" s="147">
        <f t="shared" si="64"/>
        <v>93.75</v>
      </c>
      <c r="BN16" s="133"/>
      <c r="BO16" s="149">
        <f t="shared" si="65"/>
        <v>93.75</v>
      </c>
      <c r="BP16" s="136">
        <v>15</v>
      </c>
      <c r="BQ16" s="132"/>
      <c r="BR16" s="77">
        <f t="shared" si="66"/>
        <v>15</v>
      </c>
      <c r="BS16" s="137">
        <v>11</v>
      </c>
      <c r="BT16" s="132"/>
      <c r="BU16" s="77">
        <f t="shared" si="67"/>
        <v>11</v>
      </c>
      <c r="BV16" s="137">
        <v>7</v>
      </c>
      <c r="BW16" s="132"/>
      <c r="BX16" s="77">
        <f t="shared" si="68"/>
        <v>7</v>
      </c>
      <c r="BY16" s="138">
        <f t="shared" si="69"/>
        <v>46.666666666666664</v>
      </c>
      <c r="BZ16" s="138">
        <v>0</v>
      </c>
      <c r="CA16" s="138">
        <f t="shared" si="45"/>
        <v>46.666666666666664</v>
      </c>
      <c r="CB16" s="78">
        <f t="shared" si="70"/>
        <v>63.636363636363633</v>
      </c>
      <c r="CC16" s="132"/>
      <c r="CD16" s="78">
        <f t="shared" si="46"/>
        <v>63.636363636363633</v>
      </c>
      <c r="CE16" s="139">
        <v>15</v>
      </c>
      <c r="CF16" s="77">
        <v>0</v>
      </c>
      <c r="CG16" s="77">
        <f t="shared" si="71"/>
        <v>15</v>
      </c>
      <c r="CH16" s="77">
        <v>26</v>
      </c>
      <c r="CI16" s="77">
        <v>0</v>
      </c>
      <c r="CJ16" s="77">
        <f t="shared" si="72"/>
        <v>26</v>
      </c>
      <c r="CK16" s="140">
        <v>15</v>
      </c>
      <c r="CL16" s="77">
        <v>0</v>
      </c>
      <c r="CM16" s="77">
        <f t="shared" si="73"/>
        <v>15</v>
      </c>
      <c r="CN16" s="138">
        <f t="shared" si="16"/>
        <v>100</v>
      </c>
      <c r="CO16" s="138">
        <v>0</v>
      </c>
      <c r="CP16" s="138">
        <f t="shared" si="17"/>
        <v>100</v>
      </c>
      <c r="CQ16" s="78">
        <f t="shared" si="18"/>
        <v>57.692307692307686</v>
      </c>
      <c r="CR16" s="78">
        <v>0</v>
      </c>
      <c r="CS16" s="78">
        <f t="shared" si="19"/>
        <v>57.692307692307686</v>
      </c>
      <c r="CT16" s="77">
        <v>30</v>
      </c>
      <c r="CU16" s="77">
        <v>0</v>
      </c>
      <c r="CV16" s="77">
        <f t="shared" si="74"/>
        <v>30</v>
      </c>
      <c r="CW16" s="77">
        <v>26</v>
      </c>
      <c r="CX16" s="77">
        <v>0</v>
      </c>
      <c r="CY16" s="77">
        <f t="shared" si="75"/>
        <v>26</v>
      </c>
      <c r="CZ16" s="77">
        <v>15</v>
      </c>
      <c r="DA16" s="77">
        <v>0</v>
      </c>
      <c r="DB16" s="77">
        <f t="shared" si="76"/>
        <v>15</v>
      </c>
      <c r="DC16" s="141">
        <f t="shared" si="21"/>
        <v>50</v>
      </c>
      <c r="DD16" s="142">
        <v>0</v>
      </c>
      <c r="DE16" s="142">
        <f t="shared" si="22"/>
        <v>50</v>
      </c>
      <c r="DF16" s="78">
        <f t="shared" si="47"/>
        <v>57.692307692307686</v>
      </c>
      <c r="DG16" s="78">
        <v>0</v>
      </c>
      <c r="DH16" s="78">
        <f t="shared" si="48"/>
        <v>57.692307692307686</v>
      </c>
    </row>
    <row r="17" spans="1:112" s="18" customFormat="1" ht="9.9499999999999993" hidden="1" customHeight="1" x14ac:dyDescent="0.2">
      <c r="A17" s="398" t="s">
        <v>169</v>
      </c>
      <c r="B17" s="77">
        <v>0</v>
      </c>
      <c r="C17" s="77">
        <v>0</v>
      </c>
      <c r="D17" s="77">
        <f t="shared" si="49"/>
        <v>0</v>
      </c>
      <c r="E17" s="77">
        <v>0</v>
      </c>
      <c r="F17" s="77">
        <v>0</v>
      </c>
      <c r="G17" s="77">
        <f t="shared" si="39"/>
        <v>0</v>
      </c>
      <c r="H17" s="77">
        <v>0</v>
      </c>
      <c r="I17" s="77">
        <v>0</v>
      </c>
      <c r="J17" s="77">
        <f t="shared" si="40"/>
        <v>0</v>
      </c>
      <c r="K17" s="871" t="e">
        <f t="shared" si="50"/>
        <v>#DIV/0!</v>
      </c>
      <c r="L17" s="871" t="e">
        <f t="shared" si="1"/>
        <v>#DIV/0!</v>
      </c>
      <c r="M17" s="871" t="e">
        <f t="shared" si="1"/>
        <v>#DIV/0!</v>
      </c>
      <c r="N17" s="871" t="e">
        <f t="shared" si="2"/>
        <v>#DIV/0!</v>
      </c>
      <c r="O17" s="871" t="e">
        <f t="shared" si="2"/>
        <v>#DIV/0!</v>
      </c>
      <c r="P17" s="871" t="e">
        <f t="shared" si="2"/>
        <v>#DIV/0!</v>
      </c>
      <c r="Q17" s="871" t="e">
        <f t="shared" si="77"/>
        <v>#DIV/0!</v>
      </c>
      <c r="R17" s="871" t="e">
        <f t="shared" si="77"/>
        <v>#DIV/0!</v>
      </c>
      <c r="S17" s="1172" t="e">
        <f t="shared" si="77"/>
        <v>#DIV/0!</v>
      </c>
      <c r="T17" s="171">
        <v>0</v>
      </c>
      <c r="U17" s="77">
        <v>0</v>
      </c>
      <c r="V17" s="1173">
        <f t="shared" si="51"/>
        <v>0</v>
      </c>
      <c r="W17" s="171">
        <v>0</v>
      </c>
      <c r="X17" s="171">
        <v>0</v>
      </c>
      <c r="Y17" s="77">
        <f t="shared" si="42"/>
        <v>0</v>
      </c>
      <c r="Z17" s="171">
        <v>0</v>
      </c>
      <c r="AA17" s="171">
        <v>0</v>
      </c>
      <c r="AB17" s="77">
        <f t="shared" si="43"/>
        <v>0</v>
      </c>
      <c r="AC17" s="871" t="e">
        <f t="shared" si="52"/>
        <v>#DIV/0!</v>
      </c>
      <c r="AD17" s="871" t="e">
        <f t="shared" si="5"/>
        <v>#DIV/0!</v>
      </c>
      <c r="AE17" s="871" t="e">
        <f t="shared" si="5"/>
        <v>#DIV/0!</v>
      </c>
      <c r="AF17" s="871" t="e">
        <f t="shared" si="6"/>
        <v>#DIV/0!</v>
      </c>
      <c r="AG17" s="871" t="e">
        <f t="shared" si="6"/>
        <v>#DIV/0!</v>
      </c>
      <c r="AH17" s="871" t="e">
        <f t="shared" si="6"/>
        <v>#DIV/0!</v>
      </c>
      <c r="AI17" s="871" t="e">
        <f t="shared" si="78"/>
        <v>#DIV/0!</v>
      </c>
      <c r="AJ17" s="871" t="e">
        <f t="shared" si="78"/>
        <v>#DIV/0!</v>
      </c>
      <c r="AK17" s="1174" t="e">
        <f t="shared" si="78"/>
        <v>#DIV/0!</v>
      </c>
      <c r="AL17" s="139">
        <v>20</v>
      </c>
      <c r="AM17" s="125"/>
      <c r="AN17" s="77">
        <f t="shared" si="53"/>
        <v>20</v>
      </c>
      <c r="AO17" s="77">
        <v>3</v>
      </c>
      <c r="AP17" s="125"/>
      <c r="AQ17" s="77">
        <f t="shared" si="54"/>
        <v>3</v>
      </c>
      <c r="AR17" s="77">
        <v>1</v>
      </c>
      <c r="AS17" s="125"/>
      <c r="AT17" s="77">
        <f t="shared" si="55"/>
        <v>1</v>
      </c>
      <c r="AU17" s="78">
        <f t="shared" si="56"/>
        <v>5</v>
      </c>
      <c r="AV17" s="126"/>
      <c r="AW17" s="78">
        <f t="shared" si="57"/>
        <v>5</v>
      </c>
      <c r="AX17" s="78">
        <f t="shared" si="58"/>
        <v>33.333333333333329</v>
      </c>
      <c r="AY17" s="126"/>
      <c r="AZ17" s="143">
        <f t="shared" si="59"/>
        <v>33.333333333333329</v>
      </c>
      <c r="BA17" s="144">
        <v>30</v>
      </c>
      <c r="BB17" s="129"/>
      <c r="BC17" s="145">
        <f t="shared" si="79"/>
        <v>30</v>
      </c>
      <c r="BD17" s="146">
        <v>2</v>
      </c>
      <c r="BE17" s="129"/>
      <c r="BF17" s="145">
        <f t="shared" si="60"/>
        <v>2</v>
      </c>
      <c r="BG17" s="146">
        <v>1</v>
      </c>
      <c r="BH17" s="129"/>
      <c r="BI17" s="145">
        <f t="shared" si="61"/>
        <v>1</v>
      </c>
      <c r="BJ17" s="147">
        <f t="shared" si="62"/>
        <v>3.3333333333333335</v>
      </c>
      <c r="BK17" s="138">
        <v>0</v>
      </c>
      <c r="BL17" s="148">
        <f t="shared" si="63"/>
        <v>3.3333333333333335</v>
      </c>
      <c r="BM17" s="147">
        <f t="shared" si="64"/>
        <v>50</v>
      </c>
      <c r="BN17" s="133"/>
      <c r="BO17" s="149">
        <f t="shared" si="65"/>
        <v>50</v>
      </c>
      <c r="BP17" s="136">
        <v>0</v>
      </c>
      <c r="BQ17" s="132"/>
      <c r="BR17" s="77">
        <f t="shared" si="66"/>
        <v>0</v>
      </c>
      <c r="BS17" s="137">
        <v>0</v>
      </c>
      <c r="BT17" s="132"/>
      <c r="BU17" s="77">
        <f t="shared" si="67"/>
        <v>0</v>
      </c>
      <c r="BV17" s="137">
        <v>0</v>
      </c>
      <c r="BW17" s="132"/>
      <c r="BX17" s="77">
        <f t="shared" si="68"/>
        <v>0</v>
      </c>
      <c r="BY17" s="138">
        <v>0</v>
      </c>
      <c r="BZ17" s="138">
        <v>0</v>
      </c>
      <c r="CA17" s="138">
        <v>0</v>
      </c>
      <c r="CB17" s="78">
        <v>0</v>
      </c>
      <c r="CC17" s="132"/>
      <c r="CD17" s="78">
        <v>0</v>
      </c>
      <c r="CE17" s="139">
        <v>15</v>
      </c>
      <c r="CF17" s="77">
        <v>0</v>
      </c>
      <c r="CG17" s="77">
        <v>15</v>
      </c>
      <c r="CH17" s="77">
        <v>16</v>
      </c>
      <c r="CI17" s="77">
        <v>0</v>
      </c>
      <c r="CJ17" s="77">
        <f t="shared" si="72"/>
        <v>16</v>
      </c>
      <c r="CK17" s="140">
        <v>9</v>
      </c>
      <c r="CL17" s="77">
        <v>0</v>
      </c>
      <c r="CM17" s="77">
        <f t="shared" si="73"/>
        <v>9</v>
      </c>
      <c r="CN17" s="138">
        <f t="shared" si="16"/>
        <v>60</v>
      </c>
      <c r="CO17" s="138">
        <v>0</v>
      </c>
      <c r="CP17" s="138">
        <f t="shared" si="17"/>
        <v>60</v>
      </c>
      <c r="CQ17" s="78">
        <f t="shared" si="18"/>
        <v>56.25</v>
      </c>
      <c r="CR17" s="78">
        <v>0</v>
      </c>
      <c r="CS17" s="78">
        <f t="shared" si="19"/>
        <v>56.25</v>
      </c>
      <c r="CT17" s="77">
        <v>30</v>
      </c>
      <c r="CU17" s="77">
        <v>0</v>
      </c>
      <c r="CV17" s="77">
        <f t="shared" si="74"/>
        <v>30</v>
      </c>
      <c r="CW17" s="77">
        <v>18</v>
      </c>
      <c r="CX17" s="77">
        <v>0</v>
      </c>
      <c r="CY17" s="77">
        <f t="shared" si="75"/>
        <v>18</v>
      </c>
      <c r="CZ17" s="77">
        <v>14</v>
      </c>
      <c r="DA17" s="77">
        <v>0</v>
      </c>
      <c r="DB17" s="77">
        <f t="shared" si="76"/>
        <v>14</v>
      </c>
      <c r="DC17" s="141">
        <f t="shared" si="21"/>
        <v>46.666666666666664</v>
      </c>
      <c r="DD17" s="142">
        <v>0</v>
      </c>
      <c r="DE17" s="142">
        <f t="shared" si="22"/>
        <v>46.666666666666664</v>
      </c>
      <c r="DF17" s="78">
        <f t="shared" si="47"/>
        <v>77.777777777777786</v>
      </c>
      <c r="DG17" s="78">
        <v>0</v>
      </c>
      <c r="DH17" s="78">
        <f t="shared" si="48"/>
        <v>77.777777777777786</v>
      </c>
    </row>
    <row r="18" spans="1:112" s="18" customFormat="1" ht="9.9499999999999993" hidden="1" customHeight="1" x14ac:dyDescent="0.2">
      <c r="A18" s="82" t="s">
        <v>88</v>
      </c>
      <c r="B18" s="77">
        <f>30+3</f>
        <v>33</v>
      </c>
      <c r="C18" s="77">
        <v>0</v>
      </c>
      <c r="D18" s="77">
        <f t="shared" si="49"/>
        <v>33</v>
      </c>
      <c r="E18" s="77">
        <v>17</v>
      </c>
      <c r="F18" s="77">
        <v>0</v>
      </c>
      <c r="G18" s="77">
        <f t="shared" si="39"/>
        <v>17</v>
      </c>
      <c r="H18" s="77">
        <v>10</v>
      </c>
      <c r="I18" s="77">
        <v>0</v>
      </c>
      <c r="J18" s="77">
        <f t="shared" si="40"/>
        <v>10</v>
      </c>
      <c r="K18" s="871">
        <f t="shared" si="50"/>
        <v>0.51515151515151514</v>
      </c>
      <c r="L18" s="871" t="e">
        <f t="shared" si="1"/>
        <v>#DIV/0!</v>
      </c>
      <c r="M18" s="871">
        <f t="shared" si="1"/>
        <v>0.51515151515151514</v>
      </c>
      <c r="N18" s="871">
        <f t="shared" si="2"/>
        <v>0.30303030303030304</v>
      </c>
      <c r="O18" s="871" t="e">
        <f t="shared" si="2"/>
        <v>#DIV/0!</v>
      </c>
      <c r="P18" s="871">
        <f t="shared" si="2"/>
        <v>0.30303030303030304</v>
      </c>
      <c r="Q18" s="871">
        <f t="shared" si="77"/>
        <v>0.58823529411764708</v>
      </c>
      <c r="R18" s="871" t="e">
        <f t="shared" si="77"/>
        <v>#DIV/0!</v>
      </c>
      <c r="S18" s="1172">
        <f t="shared" si="77"/>
        <v>0.58823529411764708</v>
      </c>
      <c r="T18" s="171">
        <f>30+3</f>
        <v>33</v>
      </c>
      <c r="U18" s="77">
        <v>0</v>
      </c>
      <c r="V18" s="1173">
        <f t="shared" si="51"/>
        <v>33</v>
      </c>
      <c r="W18" s="139">
        <v>26</v>
      </c>
      <c r="X18" s="77">
        <v>0</v>
      </c>
      <c r="Y18" s="77">
        <f t="shared" si="42"/>
        <v>26</v>
      </c>
      <c r="Z18" s="77">
        <v>15</v>
      </c>
      <c r="AA18" s="77">
        <v>0</v>
      </c>
      <c r="AB18" s="77">
        <f t="shared" si="43"/>
        <v>15</v>
      </c>
      <c r="AC18" s="871">
        <f t="shared" si="52"/>
        <v>0.78787878787878785</v>
      </c>
      <c r="AD18" s="871" t="e">
        <f t="shared" si="5"/>
        <v>#DIV/0!</v>
      </c>
      <c r="AE18" s="871">
        <f t="shared" si="5"/>
        <v>0.78787878787878785</v>
      </c>
      <c r="AF18" s="871">
        <f t="shared" si="6"/>
        <v>0.45454545454545453</v>
      </c>
      <c r="AG18" s="871" t="e">
        <f t="shared" si="6"/>
        <v>#DIV/0!</v>
      </c>
      <c r="AH18" s="871">
        <f t="shared" si="6"/>
        <v>0.45454545454545453</v>
      </c>
      <c r="AI18" s="871">
        <f t="shared" si="78"/>
        <v>0.57692307692307687</v>
      </c>
      <c r="AJ18" s="871" t="e">
        <f t="shared" si="78"/>
        <v>#DIV/0!</v>
      </c>
      <c r="AK18" s="1174">
        <f t="shared" si="78"/>
        <v>0.57692307692307687</v>
      </c>
      <c r="AL18" s="139">
        <v>30</v>
      </c>
      <c r="AM18" s="125"/>
      <c r="AN18" s="77">
        <f t="shared" si="53"/>
        <v>30</v>
      </c>
      <c r="AO18" s="77">
        <v>19</v>
      </c>
      <c r="AP18" s="125"/>
      <c r="AQ18" s="77">
        <f t="shared" si="54"/>
        <v>19</v>
      </c>
      <c r="AR18" s="77">
        <v>13</v>
      </c>
      <c r="AS18" s="125"/>
      <c r="AT18" s="77">
        <f t="shared" si="55"/>
        <v>13</v>
      </c>
      <c r="AU18" s="78">
        <f t="shared" si="56"/>
        <v>43.333333333333336</v>
      </c>
      <c r="AV18" s="126"/>
      <c r="AW18" s="78">
        <f t="shared" si="57"/>
        <v>43.333333333333336</v>
      </c>
      <c r="AX18" s="78">
        <f t="shared" si="58"/>
        <v>68.421052631578945</v>
      </c>
      <c r="AY18" s="126"/>
      <c r="AZ18" s="143">
        <f t="shared" si="59"/>
        <v>68.421052631578945</v>
      </c>
      <c r="BA18" s="144">
        <v>30</v>
      </c>
      <c r="BB18" s="129"/>
      <c r="BC18" s="145">
        <f t="shared" si="79"/>
        <v>30</v>
      </c>
      <c r="BD18" s="146">
        <v>42</v>
      </c>
      <c r="BE18" s="129"/>
      <c r="BF18" s="145">
        <f t="shared" si="60"/>
        <v>42</v>
      </c>
      <c r="BG18" s="146">
        <v>29</v>
      </c>
      <c r="BH18" s="129"/>
      <c r="BI18" s="145">
        <f t="shared" si="61"/>
        <v>29</v>
      </c>
      <c r="BJ18" s="147">
        <f t="shared" si="62"/>
        <v>96.666666666666671</v>
      </c>
      <c r="BK18" s="138">
        <v>0</v>
      </c>
      <c r="BL18" s="148">
        <f t="shared" si="63"/>
        <v>96.666666666666671</v>
      </c>
      <c r="BM18" s="147">
        <f t="shared" si="64"/>
        <v>69.047619047619051</v>
      </c>
      <c r="BN18" s="133"/>
      <c r="BO18" s="149">
        <f t="shared" si="65"/>
        <v>69.047619047619051</v>
      </c>
      <c r="BP18" s="136">
        <v>30</v>
      </c>
      <c r="BQ18" s="132"/>
      <c r="BR18" s="77">
        <f t="shared" si="66"/>
        <v>30</v>
      </c>
      <c r="BS18" s="137">
        <v>43</v>
      </c>
      <c r="BT18" s="132"/>
      <c r="BU18" s="77">
        <f t="shared" si="67"/>
        <v>43</v>
      </c>
      <c r="BV18" s="137">
        <v>21</v>
      </c>
      <c r="BW18" s="132"/>
      <c r="BX18" s="77">
        <f t="shared" si="68"/>
        <v>21</v>
      </c>
      <c r="BY18" s="138">
        <f t="shared" si="69"/>
        <v>70</v>
      </c>
      <c r="BZ18" s="138">
        <v>0</v>
      </c>
      <c r="CA18" s="138">
        <f t="shared" si="45"/>
        <v>70</v>
      </c>
      <c r="CB18" s="78">
        <f t="shared" si="70"/>
        <v>48.837209302325576</v>
      </c>
      <c r="CC18" s="132"/>
      <c r="CD18" s="78">
        <f t="shared" si="46"/>
        <v>48.837209302325576</v>
      </c>
      <c r="CE18" s="139">
        <v>30</v>
      </c>
      <c r="CF18" s="77">
        <v>0</v>
      </c>
      <c r="CG18" s="77">
        <f t="shared" ref="CG18" si="80">SUM(CE18:CF18)</f>
        <v>30</v>
      </c>
      <c r="CH18" s="77">
        <v>51</v>
      </c>
      <c r="CI18" s="77">
        <v>0</v>
      </c>
      <c r="CJ18" s="77">
        <f t="shared" si="72"/>
        <v>51</v>
      </c>
      <c r="CK18" s="140">
        <v>24</v>
      </c>
      <c r="CL18" s="77">
        <v>0</v>
      </c>
      <c r="CM18" s="77">
        <f t="shared" si="73"/>
        <v>24</v>
      </c>
      <c r="CN18" s="138">
        <f t="shared" si="16"/>
        <v>80</v>
      </c>
      <c r="CO18" s="138">
        <v>0</v>
      </c>
      <c r="CP18" s="138">
        <f t="shared" si="17"/>
        <v>80</v>
      </c>
      <c r="CQ18" s="78">
        <f t="shared" si="18"/>
        <v>47.058823529411761</v>
      </c>
      <c r="CR18" s="78">
        <v>0</v>
      </c>
      <c r="CS18" s="78">
        <f t="shared" si="19"/>
        <v>47.058823529411761</v>
      </c>
      <c r="CT18" s="77">
        <v>45</v>
      </c>
      <c r="CU18" s="77">
        <v>0</v>
      </c>
      <c r="CV18" s="77">
        <f t="shared" si="74"/>
        <v>45</v>
      </c>
      <c r="CW18" s="77">
        <v>48</v>
      </c>
      <c r="CX18" s="77">
        <v>0</v>
      </c>
      <c r="CY18" s="77">
        <f t="shared" si="75"/>
        <v>48</v>
      </c>
      <c r="CZ18" s="77">
        <v>32</v>
      </c>
      <c r="DA18" s="77">
        <v>0</v>
      </c>
      <c r="DB18" s="77">
        <f t="shared" si="76"/>
        <v>32</v>
      </c>
      <c r="DC18" s="141">
        <f t="shared" si="21"/>
        <v>71.111111111111114</v>
      </c>
      <c r="DD18" s="142">
        <v>0</v>
      </c>
      <c r="DE18" s="142">
        <f t="shared" si="22"/>
        <v>71.111111111111114</v>
      </c>
      <c r="DF18" s="78">
        <f t="shared" si="47"/>
        <v>66.666666666666657</v>
      </c>
      <c r="DG18" s="78">
        <v>0</v>
      </c>
      <c r="DH18" s="78">
        <f t="shared" si="48"/>
        <v>66.666666666666657</v>
      </c>
    </row>
    <row r="19" spans="1:112" s="18" customFormat="1" ht="9.9499999999999993" hidden="1" customHeight="1" x14ac:dyDescent="0.2">
      <c r="A19" s="82" t="s">
        <v>89</v>
      </c>
      <c r="B19" s="77">
        <f>35+4</f>
        <v>39</v>
      </c>
      <c r="C19" s="77">
        <v>0</v>
      </c>
      <c r="D19" s="77">
        <f t="shared" si="49"/>
        <v>39</v>
      </c>
      <c r="E19" s="77">
        <v>33</v>
      </c>
      <c r="F19" s="77">
        <v>0</v>
      </c>
      <c r="G19" s="77">
        <f t="shared" si="39"/>
        <v>33</v>
      </c>
      <c r="H19" s="77">
        <v>18</v>
      </c>
      <c r="I19" s="77">
        <v>0</v>
      </c>
      <c r="J19" s="77">
        <f t="shared" si="40"/>
        <v>18</v>
      </c>
      <c r="K19" s="871">
        <f t="shared" si="50"/>
        <v>0.84615384615384615</v>
      </c>
      <c r="L19" s="871" t="e">
        <f t="shared" si="1"/>
        <v>#DIV/0!</v>
      </c>
      <c r="M19" s="871">
        <f t="shared" si="1"/>
        <v>0.84615384615384615</v>
      </c>
      <c r="N19" s="871">
        <f t="shared" si="2"/>
        <v>0.46153846153846156</v>
      </c>
      <c r="O19" s="871" t="e">
        <f t="shared" si="2"/>
        <v>#DIV/0!</v>
      </c>
      <c r="P19" s="871">
        <f t="shared" si="2"/>
        <v>0.46153846153846156</v>
      </c>
      <c r="Q19" s="871">
        <f t="shared" si="77"/>
        <v>0.54545454545454541</v>
      </c>
      <c r="R19" s="871" t="e">
        <f t="shared" si="77"/>
        <v>#DIV/0!</v>
      </c>
      <c r="S19" s="1172">
        <f t="shared" si="77"/>
        <v>0.54545454545454541</v>
      </c>
      <c r="T19" s="171">
        <f>35+4</f>
        <v>39</v>
      </c>
      <c r="U19" s="77">
        <v>0</v>
      </c>
      <c r="V19" s="1173">
        <f t="shared" si="51"/>
        <v>39</v>
      </c>
      <c r="W19" s="139">
        <v>28</v>
      </c>
      <c r="X19" s="77">
        <v>0</v>
      </c>
      <c r="Y19" s="77">
        <f t="shared" si="42"/>
        <v>28</v>
      </c>
      <c r="Z19" s="77">
        <v>19</v>
      </c>
      <c r="AA19" s="77">
        <v>0</v>
      </c>
      <c r="AB19" s="77">
        <f t="shared" si="43"/>
        <v>19</v>
      </c>
      <c r="AC19" s="871">
        <f t="shared" si="52"/>
        <v>0.71794871794871795</v>
      </c>
      <c r="AD19" s="871" t="e">
        <f t="shared" si="5"/>
        <v>#DIV/0!</v>
      </c>
      <c r="AE19" s="871">
        <f t="shared" si="5"/>
        <v>0.71794871794871795</v>
      </c>
      <c r="AF19" s="871">
        <f t="shared" si="6"/>
        <v>0.48717948717948717</v>
      </c>
      <c r="AG19" s="871" t="e">
        <f t="shared" si="6"/>
        <v>#DIV/0!</v>
      </c>
      <c r="AH19" s="871">
        <f t="shared" si="6"/>
        <v>0.48717948717948717</v>
      </c>
      <c r="AI19" s="871">
        <f t="shared" si="78"/>
        <v>0.6785714285714286</v>
      </c>
      <c r="AJ19" s="871" t="e">
        <f t="shared" si="78"/>
        <v>#DIV/0!</v>
      </c>
      <c r="AK19" s="1174">
        <f t="shared" si="78"/>
        <v>0.6785714285714286</v>
      </c>
      <c r="AL19" s="139">
        <v>35</v>
      </c>
      <c r="AM19" s="125"/>
      <c r="AN19" s="77">
        <f t="shared" si="53"/>
        <v>35</v>
      </c>
      <c r="AO19" s="77">
        <v>29</v>
      </c>
      <c r="AP19" s="125"/>
      <c r="AQ19" s="77">
        <f t="shared" si="54"/>
        <v>29</v>
      </c>
      <c r="AR19" s="77">
        <v>27</v>
      </c>
      <c r="AS19" s="125"/>
      <c r="AT19" s="77">
        <f t="shared" si="55"/>
        <v>27</v>
      </c>
      <c r="AU19" s="78">
        <f t="shared" si="56"/>
        <v>77.142857142857153</v>
      </c>
      <c r="AV19" s="126"/>
      <c r="AW19" s="78">
        <f t="shared" si="57"/>
        <v>77.142857142857153</v>
      </c>
      <c r="AX19" s="78">
        <f t="shared" si="58"/>
        <v>93.103448275862064</v>
      </c>
      <c r="AY19" s="126"/>
      <c r="AZ19" s="143">
        <f t="shared" si="59"/>
        <v>93.103448275862064</v>
      </c>
      <c r="BA19" s="144">
        <v>40</v>
      </c>
      <c r="BB19" s="129"/>
      <c r="BC19" s="145">
        <v>40</v>
      </c>
      <c r="BD19" s="146">
        <v>11</v>
      </c>
      <c r="BE19" s="129"/>
      <c r="BF19" s="145">
        <f t="shared" si="60"/>
        <v>11</v>
      </c>
      <c r="BG19" s="146">
        <v>14</v>
      </c>
      <c r="BH19" s="129"/>
      <c r="BI19" s="145">
        <f t="shared" si="61"/>
        <v>14</v>
      </c>
      <c r="BJ19" s="147">
        <f t="shared" si="62"/>
        <v>35</v>
      </c>
      <c r="BK19" s="138">
        <v>0</v>
      </c>
      <c r="BL19" s="148">
        <f t="shared" si="63"/>
        <v>35</v>
      </c>
      <c r="BM19" s="147">
        <f t="shared" si="64"/>
        <v>127.27272727272727</v>
      </c>
      <c r="BN19" s="133"/>
      <c r="BO19" s="149">
        <f t="shared" si="65"/>
        <v>127.27272727272727</v>
      </c>
      <c r="BP19" s="136">
        <v>30</v>
      </c>
      <c r="BQ19" s="132"/>
      <c r="BR19" s="77">
        <f t="shared" si="66"/>
        <v>30</v>
      </c>
      <c r="BS19" s="137">
        <v>40</v>
      </c>
      <c r="BT19" s="132"/>
      <c r="BU19" s="77">
        <f t="shared" si="67"/>
        <v>40</v>
      </c>
      <c r="BV19" s="137">
        <v>25</v>
      </c>
      <c r="BW19" s="132"/>
      <c r="BX19" s="77">
        <f t="shared" si="68"/>
        <v>25</v>
      </c>
      <c r="BY19" s="138">
        <f t="shared" si="69"/>
        <v>83.333333333333343</v>
      </c>
      <c r="BZ19" s="138">
        <v>0</v>
      </c>
      <c r="CA19" s="138">
        <f t="shared" si="45"/>
        <v>83.333333333333343</v>
      </c>
      <c r="CB19" s="78">
        <f t="shared" si="70"/>
        <v>62.5</v>
      </c>
      <c r="CC19" s="132"/>
      <c r="CD19" s="78">
        <f t="shared" si="46"/>
        <v>62.5</v>
      </c>
      <c r="CE19" s="139">
        <v>40</v>
      </c>
      <c r="CF19" s="77">
        <v>0</v>
      </c>
      <c r="CG19" s="77">
        <v>40</v>
      </c>
      <c r="CH19" s="77">
        <v>30</v>
      </c>
      <c r="CI19" s="77">
        <v>0</v>
      </c>
      <c r="CJ19" s="77">
        <f t="shared" si="72"/>
        <v>30</v>
      </c>
      <c r="CK19" s="140">
        <v>27</v>
      </c>
      <c r="CL19" s="77">
        <v>0</v>
      </c>
      <c r="CM19" s="77">
        <f t="shared" si="73"/>
        <v>27</v>
      </c>
      <c r="CN19" s="138">
        <f t="shared" si="16"/>
        <v>67.5</v>
      </c>
      <c r="CO19" s="138">
        <v>0</v>
      </c>
      <c r="CP19" s="138">
        <f t="shared" si="17"/>
        <v>67.5</v>
      </c>
      <c r="CQ19" s="78">
        <f t="shared" si="18"/>
        <v>90</v>
      </c>
      <c r="CR19" s="78">
        <v>0</v>
      </c>
      <c r="CS19" s="78">
        <f t="shared" si="19"/>
        <v>90</v>
      </c>
      <c r="CT19" s="77">
        <v>45</v>
      </c>
      <c r="CU19" s="77">
        <v>0</v>
      </c>
      <c r="CV19" s="77">
        <f t="shared" si="74"/>
        <v>45</v>
      </c>
      <c r="CW19" s="77">
        <v>41</v>
      </c>
      <c r="CX19" s="77">
        <v>0</v>
      </c>
      <c r="CY19" s="77">
        <f t="shared" si="75"/>
        <v>41</v>
      </c>
      <c r="CZ19" s="77">
        <v>36</v>
      </c>
      <c r="DA19" s="77">
        <v>0</v>
      </c>
      <c r="DB19" s="77">
        <f t="shared" si="76"/>
        <v>36</v>
      </c>
      <c r="DC19" s="141">
        <f t="shared" si="21"/>
        <v>80</v>
      </c>
      <c r="DD19" s="142">
        <v>0</v>
      </c>
      <c r="DE19" s="142">
        <f t="shared" si="22"/>
        <v>80</v>
      </c>
      <c r="DF19" s="78">
        <f t="shared" si="47"/>
        <v>87.804878048780495</v>
      </c>
      <c r="DG19" s="78">
        <v>0</v>
      </c>
      <c r="DH19" s="78">
        <f t="shared" si="48"/>
        <v>87.804878048780495</v>
      </c>
    </row>
    <row r="20" spans="1:112" s="18" customFormat="1" ht="9.9499999999999993" hidden="1" customHeight="1" x14ac:dyDescent="0.2">
      <c r="A20" s="82" t="s">
        <v>90</v>
      </c>
      <c r="B20" s="77">
        <f>20+2</f>
        <v>22</v>
      </c>
      <c r="C20" s="77">
        <v>0</v>
      </c>
      <c r="D20" s="77">
        <f t="shared" si="49"/>
        <v>22</v>
      </c>
      <c r="E20" s="77">
        <v>4</v>
      </c>
      <c r="F20" s="77">
        <v>0</v>
      </c>
      <c r="G20" s="77">
        <f t="shared" si="39"/>
        <v>4</v>
      </c>
      <c r="H20" s="77">
        <v>2</v>
      </c>
      <c r="I20" s="77">
        <v>0</v>
      </c>
      <c r="J20" s="77">
        <f t="shared" si="40"/>
        <v>2</v>
      </c>
      <c r="K20" s="871">
        <f t="shared" si="50"/>
        <v>0.18181818181818182</v>
      </c>
      <c r="L20" s="871" t="e">
        <f t="shared" si="1"/>
        <v>#DIV/0!</v>
      </c>
      <c r="M20" s="871">
        <f t="shared" si="1"/>
        <v>0.18181818181818182</v>
      </c>
      <c r="N20" s="871">
        <f t="shared" si="2"/>
        <v>9.0909090909090912E-2</v>
      </c>
      <c r="O20" s="871" t="e">
        <f t="shared" si="2"/>
        <v>#DIV/0!</v>
      </c>
      <c r="P20" s="871">
        <f t="shared" si="2"/>
        <v>9.0909090909090912E-2</v>
      </c>
      <c r="Q20" s="871">
        <f t="shared" si="77"/>
        <v>0.5</v>
      </c>
      <c r="R20" s="871" t="e">
        <f t="shared" si="77"/>
        <v>#DIV/0!</v>
      </c>
      <c r="S20" s="1172">
        <f t="shared" si="77"/>
        <v>0.5</v>
      </c>
      <c r="T20" s="171">
        <f>20+2</f>
        <v>22</v>
      </c>
      <c r="U20" s="77">
        <v>0</v>
      </c>
      <c r="V20" s="1173">
        <f t="shared" si="51"/>
        <v>22</v>
      </c>
      <c r="W20" s="139">
        <v>3</v>
      </c>
      <c r="X20" s="77">
        <v>0</v>
      </c>
      <c r="Y20" s="77">
        <f t="shared" si="42"/>
        <v>3</v>
      </c>
      <c r="Z20" s="77">
        <v>2</v>
      </c>
      <c r="AA20" s="77">
        <v>0</v>
      </c>
      <c r="AB20" s="77">
        <f t="shared" si="43"/>
        <v>2</v>
      </c>
      <c r="AC20" s="871">
        <f t="shared" si="52"/>
        <v>0.13636363636363635</v>
      </c>
      <c r="AD20" s="871" t="e">
        <f t="shared" si="5"/>
        <v>#DIV/0!</v>
      </c>
      <c r="AE20" s="871">
        <f t="shared" si="5"/>
        <v>0.13636363636363635</v>
      </c>
      <c r="AF20" s="871">
        <f t="shared" si="6"/>
        <v>9.0909090909090912E-2</v>
      </c>
      <c r="AG20" s="871" t="e">
        <f t="shared" si="6"/>
        <v>#DIV/0!</v>
      </c>
      <c r="AH20" s="871">
        <f t="shared" si="6"/>
        <v>9.0909090909090912E-2</v>
      </c>
      <c r="AI20" s="871">
        <f t="shared" si="78"/>
        <v>0.66666666666666663</v>
      </c>
      <c r="AJ20" s="871" t="e">
        <f t="shared" si="78"/>
        <v>#DIV/0!</v>
      </c>
      <c r="AK20" s="1174">
        <f t="shared" si="78"/>
        <v>0.66666666666666663</v>
      </c>
      <c r="AL20" s="139">
        <v>20</v>
      </c>
      <c r="AM20" s="125"/>
      <c r="AN20" s="77">
        <f t="shared" si="53"/>
        <v>20</v>
      </c>
      <c r="AO20" s="77">
        <v>7</v>
      </c>
      <c r="AP20" s="125"/>
      <c r="AQ20" s="77">
        <f t="shared" si="54"/>
        <v>7</v>
      </c>
      <c r="AR20" s="77">
        <v>6</v>
      </c>
      <c r="AS20" s="125"/>
      <c r="AT20" s="77">
        <f t="shared" si="55"/>
        <v>6</v>
      </c>
      <c r="AU20" s="78">
        <f t="shared" si="56"/>
        <v>30</v>
      </c>
      <c r="AV20" s="126"/>
      <c r="AW20" s="78">
        <f t="shared" si="57"/>
        <v>30</v>
      </c>
      <c r="AX20" s="78">
        <f t="shared" si="58"/>
        <v>85.714285714285708</v>
      </c>
      <c r="AY20" s="126"/>
      <c r="AZ20" s="143">
        <f t="shared" si="59"/>
        <v>85.714285714285708</v>
      </c>
      <c r="BA20" s="144">
        <v>30</v>
      </c>
      <c r="BB20" s="129"/>
      <c r="BC20" s="145">
        <f t="shared" si="79"/>
        <v>30</v>
      </c>
      <c r="BD20" s="146">
        <v>4</v>
      </c>
      <c r="BE20" s="129"/>
      <c r="BF20" s="145">
        <f t="shared" si="60"/>
        <v>4</v>
      </c>
      <c r="BG20" s="146">
        <v>4</v>
      </c>
      <c r="BH20" s="129"/>
      <c r="BI20" s="145">
        <f t="shared" si="61"/>
        <v>4</v>
      </c>
      <c r="BJ20" s="147">
        <f t="shared" si="62"/>
        <v>13.333333333333334</v>
      </c>
      <c r="BK20" s="138">
        <v>0</v>
      </c>
      <c r="BL20" s="148">
        <f t="shared" si="63"/>
        <v>13.333333333333334</v>
      </c>
      <c r="BM20" s="147">
        <f t="shared" si="64"/>
        <v>100</v>
      </c>
      <c r="BN20" s="133"/>
      <c r="BO20" s="149">
        <f t="shared" si="65"/>
        <v>100</v>
      </c>
      <c r="BP20" s="136">
        <v>10</v>
      </c>
      <c r="BQ20" s="133"/>
      <c r="BR20" s="77">
        <f t="shared" si="66"/>
        <v>10</v>
      </c>
      <c r="BS20" s="137">
        <v>6</v>
      </c>
      <c r="BT20" s="133"/>
      <c r="BU20" s="77">
        <f t="shared" si="67"/>
        <v>6</v>
      </c>
      <c r="BV20" s="137">
        <v>4</v>
      </c>
      <c r="BW20" s="133"/>
      <c r="BX20" s="77">
        <f t="shared" si="68"/>
        <v>4</v>
      </c>
      <c r="BY20" s="138">
        <f t="shared" si="69"/>
        <v>40</v>
      </c>
      <c r="BZ20" s="138">
        <v>0</v>
      </c>
      <c r="CA20" s="138">
        <f t="shared" si="45"/>
        <v>40</v>
      </c>
      <c r="CB20" s="78">
        <f t="shared" si="70"/>
        <v>66.666666666666657</v>
      </c>
      <c r="CC20" s="133"/>
      <c r="CD20" s="78">
        <f t="shared" si="46"/>
        <v>66.666666666666657</v>
      </c>
      <c r="CE20" s="139">
        <v>15</v>
      </c>
      <c r="CF20" s="77">
        <v>0</v>
      </c>
      <c r="CG20" s="77">
        <f t="shared" ref="CG20:CG22" si="81">SUM(CE20:CF20)</f>
        <v>15</v>
      </c>
      <c r="CH20" s="77">
        <v>8</v>
      </c>
      <c r="CI20" s="77">
        <v>0</v>
      </c>
      <c r="CJ20" s="77">
        <f t="shared" si="72"/>
        <v>8</v>
      </c>
      <c r="CK20" s="140">
        <v>6</v>
      </c>
      <c r="CL20" s="77">
        <v>0</v>
      </c>
      <c r="CM20" s="77">
        <f t="shared" si="73"/>
        <v>6</v>
      </c>
      <c r="CN20" s="138">
        <f t="shared" si="16"/>
        <v>40</v>
      </c>
      <c r="CO20" s="138">
        <v>0</v>
      </c>
      <c r="CP20" s="138">
        <f t="shared" si="17"/>
        <v>40</v>
      </c>
      <c r="CQ20" s="78">
        <f t="shared" si="18"/>
        <v>75</v>
      </c>
      <c r="CR20" s="78">
        <v>0</v>
      </c>
      <c r="CS20" s="78">
        <f t="shared" si="19"/>
        <v>75</v>
      </c>
      <c r="CT20" s="77">
        <v>30</v>
      </c>
      <c r="CU20" s="77">
        <v>0</v>
      </c>
      <c r="CV20" s="77">
        <f t="shared" si="74"/>
        <v>30</v>
      </c>
      <c r="CW20" s="77">
        <v>11</v>
      </c>
      <c r="CX20" s="77">
        <v>0</v>
      </c>
      <c r="CY20" s="77">
        <f t="shared" si="75"/>
        <v>11</v>
      </c>
      <c r="CZ20" s="77">
        <v>10</v>
      </c>
      <c r="DA20" s="77">
        <v>0</v>
      </c>
      <c r="DB20" s="77">
        <f t="shared" si="76"/>
        <v>10</v>
      </c>
      <c r="DC20" s="141">
        <f t="shared" si="21"/>
        <v>33.333333333333329</v>
      </c>
      <c r="DD20" s="142">
        <v>0</v>
      </c>
      <c r="DE20" s="142">
        <f t="shared" si="22"/>
        <v>33.333333333333329</v>
      </c>
      <c r="DF20" s="78">
        <f t="shared" si="47"/>
        <v>90.909090909090907</v>
      </c>
      <c r="DG20" s="78">
        <v>0</v>
      </c>
      <c r="DH20" s="78">
        <f t="shared" si="48"/>
        <v>90.909090909090907</v>
      </c>
    </row>
    <row r="21" spans="1:112" s="18" customFormat="1" ht="9.9499999999999993" hidden="1" customHeight="1" x14ac:dyDescent="0.2">
      <c r="A21" s="856" t="s">
        <v>91</v>
      </c>
      <c r="B21" s="77">
        <v>0</v>
      </c>
      <c r="C21" s="77">
        <v>0</v>
      </c>
      <c r="D21" s="77">
        <f t="shared" si="49"/>
        <v>0</v>
      </c>
      <c r="E21" s="77">
        <v>0</v>
      </c>
      <c r="F21" s="77">
        <v>0</v>
      </c>
      <c r="G21" s="77">
        <f t="shared" si="39"/>
        <v>0</v>
      </c>
      <c r="H21" s="77">
        <v>0</v>
      </c>
      <c r="I21" s="77">
        <v>0</v>
      </c>
      <c r="J21" s="77">
        <f t="shared" si="40"/>
        <v>0</v>
      </c>
      <c r="K21" s="871" t="e">
        <f t="shared" si="50"/>
        <v>#DIV/0!</v>
      </c>
      <c r="L21" s="871" t="e">
        <f t="shared" si="1"/>
        <v>#DIV/0!</v>
      </c>
      <c r="M21" s="871" t="e">
        <f t="shared" si="1"/>
        <v>#DIV/0!</v>
      </c>
      <c r="N21" s="871" t="e">
        <f t="shared" si="2"/>
        <v>#DIV/0!</v>
      </c>
      <c r="O21" s="871" t="e">
        <f t="shared" si="2"/>
        <v>#DIV/0!</v>
      </c>
      <c r="P21" s="871" t="e">
        <f t="shared" si="2"/>
        <v>#DIV/0!</v>
      </c>
      <c r="Q21" s="871" t="e">
        <f t="shared" si="77"/>
        <v>#DIV/0!</v>
      </c>
      <c r="R21" s="871" t="e">
        <f t="shared" si="77"/>
        <v>#DIV/0!</v>
      </c>
      <c r="S21" s="1172" t="e">
        <f t="shared" si="77"/>
        <v>#DIV/0!</v>
      </c>
      <c r="T21" s="171">
        <v>0</v>
      </c>
      <c r="U21" s="171">
        <v>0</v>
      </c>
      <c r="V21" s="1173">
        <f t="shared" si="51"/>
        <v>0</v>
      </c>
      <c r="W21" s="171">
        <v>0</v>
      </c>
      <c r="X21" s="171">
        <v>0</v>
      </c>
      <c r="Y21" s="77">
        <f t="shared" si="42"/>
        <v>0</v>
      </c>
      <c r="Z21" s="171">
        <v>0</v>
      </c>
      <c r="AA21" s="171">
        <v>0</v>
      </c>
      <c r="AB21" s="77">
        <f t="shared" si="43"/>
        <v>0</v>
      </c>
      <c r="AC21" s="871" t="e">
        <f t="shared" si="52"/>
        <v>#DIV/0!</v>
      </c>
      <c r="AD21" s="871" t="e">
        <f t="shared" si="5"/>
        <v>#DIV/0!</v>
      </c>
      <c r="AE21" s="871" t="e">
        <f t="shared" si="5"/>
        <v>#DIV/0!</v>
      </c>
      <c r="AF21" s="871" t="e">
        <f t="shared" si="6"/>
        <v>#DIV/0!</v>
      </c>
      <c r="AG21" s="871" t="e">
        <f t="shared" si="6"/>
        <v>#DIV/0!</v>
      </c>
      <c r="AH21" s="871" t="e">
        <f t="shared" si="6"/>
        <v>#DIV/0!</v>
      </c>
      <c r="AI21" s="871" t="e">
        <f t="shared" si="78"/>
        <v>#DIV/0!</v>
      </c>
      <c r="AJ21" s="871" t="e">
        <f t="shared" si="78"/>
        <v>#DIV/0!</v>
      </c>
      <c r="AK21" s="1174" t="e">
        <f t="shared" si="78"/>
        <v>#DIV/0!</v>
      </c>
      <c r="AL21" s="124"/>
      <c r="AM21" s="125"/>
      <c r="AN21" s="125"/>
      <c r="AO21" s="125"/>
      <c r="AP21" s="125"/>
      <c r="AQ21" s="125"/>
      <c r="AR21" s="125"/>
      <c r="AS21" s="125"/>
      <c r="AT21" s="125"/>
      <c r="AU21" s="126"/>
      <c r="AV21" s="126"/>
      <c r="AW21" s="126"/>
      <c r="AX21" s="126"/>
      <c r="AY21" s="126"/>
      <c r="AZ21" s="127"/>
      <c r="BA21" s="150"/>
      <c r="BB21" s="129"/>
      <c r="BC21" s="151">
        <f t="shared" si="79"/>
        <v>0</v>
      </c>
      <c r="BD21" s="152"/>
      <c r="BE21" s="129"/>
      <c r="BF21" s="151"/>
      <c r="BG21" s="152"/>
      <c r="BH21" s="129"/>
      <c r="BI21" s="151"/>
      <c r="BJ21" s="153"/>
      <c r="BK21" s="154"/>
      <c r="BL21" s="155"/>
      <c r="BM21" s="153"/>
      <c r="BN21" s="154"/>
      <c r="BO21" s="156"/>
      <c r="BP21" s="136">
        <v>0</v>
      </c>
      <c r="BQ21" s="154"/>
      <c r="BR21" s="77">
        <f t="shared" si="66"/>
        <v>0</v>
      </c>
      <c r="BS21" s="137">
        <v>0</v>
      </c>
      <c r="BT21" s="154"/>
      <c r="BU21" s="77">
        <f t="shared" si="67"/>
        <v>0</v>
      </c>
      <c r="BV21" s="137">
        <v>0</v>
      </c>
      <c r="BW21" s="154"/>
      <c r="BX21" s="77">
        <f t="shared" si="68"/>
        <v>0</v>
      </c>
      <c r="BY21" s="138">
        <v>0</v>
      </c>
      <c r="BZ21" s="138">
        <v>0</v>
      </c>
      <c r="CA21" s="138">
        <v>0</v>
      </c>
      <c r="CB21" s="78">
        <v>0</v>
      </c>
      <c r="CC21" s="154"/>
      <c r="CD21" s="78">
        <v>0</v>
      </c>
      <c r="CE21" s="139">
        <v>15</v>
      </c>
      <c r="CF21" s="77">
        <v>0</v>
      </c>
      <c r="CG21" s="77">
        <f t="shared" si="81"/>
        <v>15</v>
      </c>
      <c r="CH21" s="77">
        <v>2</v>
      </c>
      <c r="CI21" s="77">
        <v>0</v>
      </c>
      <c r="CJ21" s="77">
        <f t="shared" si="72"/>
        <v>2</v>
      </c>
      <c r="CK21" s="140">
        <v>0</v>
      </c>
      <c r="CL21" s="77">
        <v>0</v>
      </c>
      <c r="CM21" s="77">
        <f t="shared" si="73"/>
        <v>0</v>
      </c>
      <c r="CN21" s="138">
        <f t="shared" si="16"/>
        <v>0</v>
      </c>
      <c r="CO21" s="138">
        <v>0</v>
      </c>
      <c r="CP21" s="138">
        <f t="shared" si="17"/>
        <v>0</v>
      </c>
      <c r="CQ21" s="78">
        <f t="shared" si="18"/>
        <v>0</v>
      </c>
      <c r="CR21" s="78">
        <v>0</v>
      </c>
      <c r="CS21" s="78">
        <f t="shared" si="19"/>
        <v>0</v>
      </c>
      <c r="CT21" s="77">
        <v>15</v>
      </c>
      <c r="CU21" s="77">
        <v>0</v>
      </c>
      <c r="CV21" s="77">
        <f t="shared" si="74"/>
        <v>15</v>
      </c>
      <c r="CW21" s="77">
        <v>5</v>
      </c>
      <c r="CX21" s="77">
        <v>0</v>
      </c>
      <c r="CY21" s="77">
        <f t="shared" si="75"/>
        <v>5</v>
      </c>
      <c r="CZ21" s="77">
        <v>5</v>
      </c>
      <c r="DA21" s="77">
        <v>0</v>
      </c>
      <c r="DB21" s="77">
        <f t="shared" si="76"/>
        <v>5</v>
      </c>
      <c r="DC21" s="141">
        <f t="shared" si="21"/>
        <v>33.333333333333329</v>
      </c>
      <c r="DD21" s="142">
        <v>0</v>
      </c>
      <c r="DE21" s="142">
        <f t="shared" si="22"/>
        <v>33.333333333333329</v>
      </c>
      <c r="DF21" s="78">
        <f t="shared" si="47"/>
        <v>100</v>
      </c>
      <c r="DG21" s="78">
        <v>0</v>
      </c>
      <c r="DH21" s="78">
        <f t="shared" si="48"/>
        <v>100</v>
      </c>
    </row>
    <row r="22" spans="1:112" s="18" customFormat="1" ht="9.9499999999999993" hidden="1" customHeight="1" x14ac:dyDescent="0.2">
      <c r="A22" s="82" t="s">
        <v>92</v>
      </c>
      <c r="B22" s="77">
        <f>25+3</f>
        <v>28</v>
      </c>
      <c r="C22" s="77">
        <v>0</v>
      </c>
      <c r="D22" s="77">
        <f t="shared" si="49"/>
        <v>28</v>
      </c>
      <c r="E22" s="77">
        <v>8</v>
      </c>
      <c r="F22" s="77">
        <v>0</v>
      </c>
      <c r="G22" s="77">
        <f t="shared" si="39"/>
        <v>8</v>
      </c>
      <c r="H22" s="77">
        <v>7</v>
      </c>
      <c r="I22" s="77">
        <v>0</v>
      </c>
      <c r="J22" s="77">
        <f t="shared" si="40"/>
        <v>7</v>
      </c>
      <c r="K22" s="871">
        <f t="shared" si="50"/>
        <v>0.2857142857142857</v>
      </c>
      <c r="L22" s="871" t="e">
        <f t="shared" si="1"/>
        <v>#DIV/0!</v>
      </c>
      <c r="M22" s="871">
        <f t="shared" si="1"/>
        <v>0.2857142857142857</v>
      </c>
      <c r="N22" s="871">
        <f t="shared" si="2"/>
        <v>0.25</v>
      </c>
      <c r="O22" s="871" t="e">
        <f t="shared" si="2"/>
        <v>#DIV/0!</v>
      </c>
      <c r="P22" s="871">
        <f t="shared" si="2"/>
        <v>0.25</v>
      </c>
      <c r="Q22" s="871">
        <f t="shared" si="77"/>
        <v>0.875</v>
      </c>
      <c r="R22" s="871" t="e">
        <f t="shared" si="77"/>
        <v>#DIV/0!</v>
      </c>
      <c r="S22" s="1172">
        <f t="shared" si="77"/>
        <v>0.875</v>
      </c>
      <c r="T22" s="171">
        <f>25+3</f>
        <v>28</v>
      </c>
      <c r="U22" s="77">
        <v>0</v>
      </c>
      <c r="V22" s="1173">
        <f t="shared" si="51"/>
        <v>28</v>
      </c>
      <c r="W22" s="139">
        <v>13</v>
      </c>
      <c r="X22" s="77">
        <v>0</v>
      </c>
      <c r="Y22" s="77">
        <f t="shared" si="42"/>
        <v>13</v>
      </c>
      <c r="Z22" s="77">
        <v>8</v>
      </c>
      <c r="AA22" s="77">
        <v>0</v>
      </c>
      <c r="AB22" s="77">
        <f t="shared" si="43"/>
        <v>8</v>
      </c>
      <c r="AC22" s="871">
        <f t="shared" si="52"/>
        <v>0.4642857142857143</v>
      </c>
      <c r="AD22" s="871" t="e">
        <f t="shared" si="5"/>
        <v>#DIV/0!</v>
      </c>
      <c r="AE22" s="871">
        <f t="shared" si="5"/>
        <v>0.4642857142857143</v>
      </c>
      <c r="AF22" s="871">
        <f t="shared" si="6"/>
        <v>0.2857142857142857</v>
      </c>
      <c r="AG22" s="871" t="e">
        <f t="shared" si="6"/>
        <v>#DIV/0!</v>
      </c>
      <c r="AH22" s="871">
        <f t="shared" si="6"/>
        <v>0.2857142857142857</v>
      </c>
      <c r="AI22" s="871">
        <f t="shared" si="78"/>
        <v>0.61538461538461542</v>
      </c>
      <c r="AJ22" s="871" t="e">
        <f t="shared" si="78"/>
        <v>#DIV/0!</v>
      </c>
      <c r="AK22" s="1174">
        <f t="shared" si="78"/>
        <v>0.61538461538461542</v>
      </c>
      <c r="AL22" s="139">
        <v>25</v>
      </c>
      <c r="AM22" s="125"/>
      <c r="AN22" s="77">
        <f t="shared" si="53"/>
        <v>25</v>
      </c>
      <c r="AO22" s="77">
        <v>5</v>
      </c>
      <c r="AP22" s="125"/>
      <c r="AQ22" s="77">
        <f t="shared" si="54"/>
        <v>5</v>
      </c>
      <c r="AR22" s="77">
        <v>5</v>
      </c>
      <c r="AS22" s="125"/>
      <c r="AT22" s="77">
        <f t="shared" si="55"/>
        <v>5</v>
      </c>
      <c r="AU22" s="78">
        <f t="shared" si="56"/>
        <v>20</v>
      </c>
      <c r="AV22" s="126"/>
      <c r="AW22" s="78">
        <f t="shared" si="57"/>
        <v>20</v>
      </c>
      <c r="AX22" s="78">
        <f t="shared" si="58"/>
        <v>100</v>
      </c>
      <c r="AY22" s="126"/>
      <c r="AZ22" s="143">
        <f t="shared" si="59"/>
        <v>100</v>
      </c>
      <c r="BA22" s="144">
        <v>30</v>
      </c>
      <c r="BB22" s="129"/>
      <c r="BC22" s="145">
        <f t="shared" si="79"/>
        <v>30</v>
      </c>
      <c r="BD22" s="146">
        <v>3</v>
      </c>
      <c r="BE22" s="129"/>
      <c r="BF22" s="145">
        <f t="shared" ref="BF22" si="82">BD22+BE22</f>
        <v>3</v>
      </c>
      <c r="BG22" s="146">
        <v>5</v>
      </c>
      <c r="BH22" s="129"/>
      <c r="BI22" s="145">
        <f t="shared" ref="BI22" si="83">BG22+BH22</f>
        <v>5</v>
      </c>
      <c r="BJ22" s="147">
        <f t="shared" ref="BJ22" si="84">BG22/BA22*100</f>
        <v>16.666666666666664</v>
      </c>
      <c r="BK22" s="138">
        <v>0</v>
      </c>
      <c r="BL22" s="148">
        <f t="shared" ref="BL22:BL24" si="85">BI22/BC22*100</f>
        <v>16.666666666666664</v>
      </c>
      <c r="BM22" s="147">
        <f t="shared" ref="BM22" si="86">BG22/BD22*100</f>
        <v>166.66666666666669</v>
      </c>
      <c r="BN22" s="133"/>
      <c r="BO22" s="149">
        <f t="shared" ref="BO22:BO24" si="87">BI22/BF22*100</f>
        <v>166.66666666666669</v>
      </c>
      <c r="BP22" s="136">
        <v>10</v>
      </c>
      <c r="BQ22" s="133"/>
      <c r="BR22" s="77">
        <f t="shared" si="66"/>
        <v>10</v>
      </c>
      <c r="BS22" s="137">
        <v>5</v>
      </c>
      <c r="BT22" s="133"/>
      <c r="BU22" s="77">
        <f t="shared" si="67"/>
        <v>5</v>
      </c>
      <c r="BV22" s="137">
        <v>5</v>
      </c>
      <c r="BW22" s="133"/>
      <c r="BX22" s="77">
        <f t="shared" si="68"/>
        <v>5</v>
      </c>
      <c r="BY22" s="138">
        <f t="shared" si="69"/>
        <v>50</v>
      </c>
      <c r="BZ22" s="138">
        <v>0</v>
      </c>
      <c r="CA22" s="138">
        <f t="shared" si="45"/>
        <v>50</v>
      </c>
      <c r="CB22" s="78">
        <f t="shared" si="70"/>
        <v>100</v>
      </c>
      <c r="CC22" s="133"/>
      <c r="CD22" s="78">
        <f t="shared" si="46"/>
        <v>100</v>
      </c>
      <c r="CE22" s="139">
        <v>15</v>
      </c>
      <c r="CF22" s="77">
        <v>0</v>
      </c>
      <c r="CG22" s="77">
        <f t="shared" si="81"/>
        <v>15</v>
      </c>
      <c r="CH22" s="77">
        <v>12</v>
      </c>
      <c r="CI22" s="77">
        <v>0</v>
      </c>
      <c r="CJ22" s="77">
        <f t="shared" si="72"/>
        <v>12</v>
      </c>
      <c r="CK22" s="140">
        <v>11</v>
      </c>
      <c r="CL22" s="77">
        <v>0</v>
      </c>
      <c r="CM22" s="77">
        <f t="shared" si="73"/>
        <v>11</v>
      </c>
      <c r="CN22" s="138">
        <f t="shared" si="16"/>
        <v>73.333333333333329</v>
      </c>
      <c r="CO22" s="138">
        <v>0</v>
      </c>
      <c r="CP22" s="138">
        <f t="shared" si="17"/>
        <v>73.333333333333329</v>
      </c>
      <c r="CQ22" s="78">
        <f t="shared" si="18"/>
        <v>91.666666666666657</v>
      </c>
      <c r="CR22" s="78">
        <v>0</v>
      </c>
      <c r="CS22" s="78">
        <f t="shared" si="19"/>
        <v>91.666666666666657</v>
      </c>
      <c r="CT22" s="77">
        <v>30</v>
      </c>
      <c r="CU22" s="77">
        <v>0</v>
      </c>
      <c r="CV22" s="77">
        <f t="shared" si="74"/>
        <v>30</v>
      </c>
      <c r="CW22" s="77">
        <v>17</v>
      </c>
      <c r="CX22" s="77">
        <v>0</v>
      </c>
      <c r="CY22" s="77">
        <f t="shared" si="75"/>
        <v>17</v>
      </c>
      <c r="CZ22" s="77">
        <v>14</v>
      </c>
      <c r="DA22" s="77">
        <v>0</v>
      </c>
      <c r="DB22" s="77">
        <f t="shared" si="76"/>
        <v>14</v>
      </c>
      <c r="DC22" s="141">
        <f t="shared" si="21"/>
        <v>46.666666666666664</v>
      </c>
      <c r="DD22" s="142">
        <v>0</v>
      </c>
      <c r="DE22" s="142">
        <f t="shared" si="22"/>
        <v>46.666666666666664</v>
      </c>
      <c r="DF22" s="78">
        <f t="shared" si="47"/>
        <v>82.35294117647058</v>
      </c>
      <c r="DG22" s="78">
        <v>0</v>
      </c>
      <c r="DH22" s="78">
        <f t="shared" si="48"/>
        <v>82.35294117647058</v>
      </c>
    </row>
    <row r="23" spans="1:112" s="18" customFormat="1" ht="9.9499999999999993" hidden="1" customHeight="1" x14ac:dyDescent="0.2">
      <c r="A23" s="929" t="s">
        <v>97</v>
      </c>
      <c r="B23" s="1169">
        <f>SUM(B24:B33)</f>
        <v>112</v>
      </c>
      <c r="C23" s="1169">
        <f t="shared" ref="C23:H23" si="88">SUM(C24:C33)</f>
        <v>0</v>
      </c>
      <c r="D23" s="1169">
        <f t="shared" si="88"/>
        <v>112</v>
      </c>
      <c r="E23" s="1169">
        <f t="shared" si="88"/>
        <v>16</v>
      </c>
      <c r="F23" s="1169">
        <f t="shared" si="88"/>
        <v>0</v>
      </c>
      <c r="G23" s="1166">
        <f t="shared" si="88"/>
        <v>16</v>
      </c>
      <c r="H23" s="1169">
        <f t="shared" si="88"/>
        <v>13</v>
      </c>
      <c r="I23" s="1169">
        <f>SUM(I24:I33)</f>
        <v>0</v>
      </c>
      <c r="J23" s="1169">
        <f t="shared" ref="J23" si="89">SUM(J24:J33)</f>
        <v>13</v>
      </c>
      <c r="K23" s="930">
        <f t="shared" si="50"/>
        <v>0.14285714285714285</v>
      </c>
      <c r="L23" s="930" t="e">
        <f t="shared" si="1"/>
        <v>#DIV/0!</v>
      </c>
      <c r="M23" s="930">
        <f t="shared" si="1"/>
        <v>0.14285714285714285</v>
      </c>
      <c r="N23" s="930">
        <f>H23/B23</f>
        <v>0.11607142857142858</v>
      </c>
      <c r="O23" s="930" t="e">
        <f t="shared" si="2"/>
        <v>#DIV/0!</v>
      </c>
      <c r="P23" s="930">
        <f t="shared" si="2"/>
        <v>0.11607142857142858</v>
      </c>
      <c r="Q23" s="930">
        <f>H23/E23</f>
        <v>0.8125</v>
      </c>
      <c r="R23" s="930" t="e">
        <f t="shared" si="77"/>
        <v>#DIV/0!</v>
      </c>
      <c r="S23" s="1170">
        <f t="shared" si="77"/>
        <v>0.8125</v>
      </c>
      <c r="T23" s="1169">
        <f>SUM(T24:T33)</f>
        <v>70</v>
      </c>
      <c r="U23" s="1169">
        <f t="shared" ref="U23:Z23" si="90">SUM(U24:U33)</f>
        <v>0</v>
      </c>
      <c r="V23" s="1169">
        <f t="shared" si="90"/>
        <v>70</v>
      </c>
      <c r="W23" s="1169">
        <f t="shared" si="90"/>
        <v>17</v>
      </c>
      <c r="X23" s="1169">
        <f t="shared" si="90"/>
        <v>0</v>
      </c>
      <c r="Y23" s="1169">
        <f t="shared" si="90"/>
        <v>17</v>
      </c>
      <c r="Z23" s="1169">
        <f t="shared" si="90"/>
        <v>14</v>
      </c>
      <c r="AA23" s="1169">
        <f>SUM(AA24:AA33)</f>
        <v>0</v>
      </c>
      <c r="AB23" s="1169">
        <f t="shared" ref="AB23" si="91">SUM(AB24:AB33)</f>
        <v>14</v>
      </c>
      <c r="AC23" s="930">
        <f t="shared" si="52"/>
        <v>0.24285714285714285</v>
      </c>
      <c r="AD23" s="930" t="e">
        <f t="shared" si="5"/>
        <v>#DIV/0!</v>
      </c>
      <c r="AE23" s="930">
        <f t="shared" si="5"/>
        <v>0.24285714285714285</v>
      </c>
      <c r="AF23" s="930">
        <f>Z23/T23</f>
        <v>0.2</v>
      </c>
      <c r="AG23" s="930" t="e">
        <f t="shared" si="6"/>
        <v>#DIV/0!</v>
      </c>
      <c r="AH23" s="930">
        <f t="shared" si="6"/>
        <v>0.2</v>
      </c>
      <c r="AI23" s="930">
        <f>Z23/W23</f>
        <v>0.82352941176470584</v>
      </c>
      <c r="AJ23" s="930" t="e">
        <f t="shared" si="78"/>
        <v>#DIV/0!</v>
      </c>
      <c r="AK23" s="1171">
        <f t="shared" si="78"/>
        <v>0.82352941176470584</v>
      </c>
      <c r="AL23" s="157">
        <f>SUM(AL24:AL33)/2</f>
        <v>50</v>
      </c>
      <c r="AM23" s="158">
        <f>SUM(AM24:AM33)/2</f>
        <v>0</v>
      </c>
      <c r="AN23" s="117">
        <f>AL23+AM23</f>
        <v>50</v>
      </c>
      <c r="AO23" s="157">
        <f>SUM(AO24:AO33)/2</f>
        <v>20</v>
      </c>
      <c r="AP23" s="158">
        <f>SUM(AP24:AP33)/2</f>
        <v>0</v>
      </c>
      <c r="AQ23" s="117">
        <f>AO23+AP23</f>
        <v>20</v>
      </c>
      <c r="AR23" s="157">
        <f>SUM(AR24:AR33)/2</f>
        <v>13.5</v>
      </c>
      <c r="AS23" s="158">
        <f>SUM(AS24:AS33)/2</f>
        <v>0</v>
      </c>
      <c r="AT23" s="117">
        <f>AR23+AS23</f>
        <v>13.5</v>
      </c>
      <c r="AU23" s="117">
        <f>AR23/AL23*100</f>
        <v>27</v>
      </c>
      <c r="AV23" s="117"/>
      <c r="AW23" s="117">
        <f>AT23/AN23*100</f>
        <v>27</v>
      </c>
      <c r="AX23" s="117">
        <f>AR23/AO23*100</f>
        <v>67.5</v>
      </c>
      <c r="AY23" s="117"/>
      <c r="AZ23" s="118">
        <f>AT23/AQ23*100</f>
        <v>67.5</v>
      </c>
      <c r="BA23" s="159">
        <f t="shared" ref="BA23" si="92">SUM(BA24:BA33)/2</f>
        <v>60</v>
      </c>
      <c r="BB23" s="160"/>
      <c r="BC23" s="161">
        <f t="shared" ref="BC23:BG23" si="93">SUM(BC24:BC33)/2</f>
        <v>60</v>
      </c>
      <c r="BD23" s="162">
        <f t="shared" si="93"/>
        <v>19</v>
      </c>
      <c r="BE23" s="160">
        <f t="shared" si="93"/>
        <v>0</v>
      </c>
      <c r="BF23" s="161">
        <f t="shared" si="93"/>
        <v>19</v>
      </c>
      <c r="BG23" s="162">
        <f t="shared" si="93"/>
        <v>19</v>
      </c>
      <c r="BH23" s="160"/>
      <c r="BI23" s="161">
        <f>SUM(BI24:BI33)/2</f>
        <v>19</v>
      </c>
      <c r="BJ23" s="163">
        <f>BG23/BA23*100</f>
        <v>31.666666666666664</v>
      </c>
      <c r="BK23" s="123">
        <v>0</v>
      </c>
      <c r="BL23" s="164">
        <f t="shared" si="85"/>
        <v>31.666666666666664</v>
      </c>
      <c r="BM23" s="163">
        <f>BG23/BD23*100</f>
        <v>100</v>
      </c>
      <c r="BN23" s="123"/>
      <c r="BO23" s="165">
        <f t="shared" si="87"/>
        <v>100</v>
      </c>
      <c r="BP23" s="166">
        <f>SUM(BP24:BP32)/2</f>
        <v>55</v>
      </c>
      <c r="BQ23" s="158"/>
      <c r="BR23" s="158">
        <f t="shared" ref="BR23:BS23" si="94">SUM(BR24:BR32)/2</f>
        <v>55</v>
      </c>
      <c r="BS23" s="158">
        <f t="shared" si="94"/>
        <v>21</v>
      </c>
      <c r="BT23" s="158"/>
      <c r="BU23" s="158">
        <f t="shared" ref="BU23:BV23" si="95">SUM(BU24:BU32)/2</f>
        <v>21</v>
      </c>
      <c r="BV23" s="158">
        <f t="shared" si="95"/>
        <v>9</v>
      </c>
      <c r="BW23" s="158"/>
      <c r="BX23" s="158">
        <f t="shared" ref="BX23:BZ23" si="96">SUM(BX24:BX32)/2</f>
        <v>9</v>
      </c>
      <c r="BY23" s="167">
        <f t="shared" si="96"/>
        <v>61.666666666666664</v>
      </c>
      <c r="BZ23" s="167">
        <f t="shared" si="96"/>
        <v>0</v>
      </c>
      <c r="CA23" s="167">
        <f>BX23/BR23*100</f>
        <v>16.363636363636363</v>
      </c>
      <c r="CB23" s="167">
        <f t="shared" ref="CB23" si="97">SUM(CB24:CB32)/2</f>
        <v>190.55555555555554</v>
      </c>
      <c r="CC23" s="167"/>
      <c r="CD23" s="167">
        <f>BX23/BU23*100</f>
        <v>42.857142857142854</v>
      </c>
      <c r="CE23" s="166">
        <f t="shared" ref="CE23" si="98">SUM(CE24:CE32)/2</f>
        <v>37.5</v>
      </c>
      <c r="CF23" s="158">
        <f t="shared" ref="CF23" si="99">SUM(CF24:CF32)/2</f>
        <v>0</v>
      </c>
      <c r="CG23" s="158">
        <f t="shared" ref="CG23:CS23" si="100">SUM(CG24:CG32)/2</f>
        <v>37.5</v>
      </c>
      <c r="CH23" s="158">
        <f t="shared" si="100"/>
        <v>12</v>
      </c>
      <c r="CI23" s="158">
        <f t="shared" si="100"/>
        <v>0</v>
      </c>
      <c r="CJ23" s="158">
        <f t="shared" si="100"/>
        <v>12</v>
      </c>
      <c r="CK23" s="158">
        <f t="shared" si="100"/>
        <v>3</v>
      </c>
      <c r="CL23" s="158">
        <f t="shared" si="100"/>
        <v>0</v>
      </c>
      <c r="CM23" s="158">
        <f t="shared" si="100"/>
        <v>3</v>
      </c>
      <c r="CN23" s="167">
        <f t="shared" si="100"/>
        <v>19.999999999999996</v>
      </c>
      <c r="CO23" s="167">
        <f t="shared" si="100"/>
        <v>0</v>
      </c>
      <c r="CP23" s="167">
        <f t="shared" si="100"/>
        <v>19.999999999999996</v>
      </c>
      <c r="CQ23" s="167">
        <f t="shared" si="100"/>
        <v>47.087912087912088</v>
      </c>
      <c r="CR23" s="167">
        <f t="shared" si="100"/>
        <v>0</v>
      </c>
      <c r="CS23" s="167">
        <f t="shared" si="100"/>
        <v>47.087912087912088</v>
      </c>
      <c r="CT23" s="158"/>
      <c r="CU23" s="158"/>
      <c r="CV23" s="158"/>
      <c r="CW23" s="158"/>
      <c r="CX23" s="158"/>
      <c r="CY23" s="158"/>
      <c r="CZ23" s="158"/>
      <c r="DA23" s="158"/>
      <c r="DB23" s="158"/>
      <c r="DC23" s="158"/>
      <c r="DD23" s="167"/>
      <c r="DE23" s="167"/>
      <c r="DF23" s="167"/>
      <c r="DG23" s="167"/>
      <c r="DH23" s="167"/>
    </row>
    <row r="24" spans="1:112" s="18" customFormat="1" ht="9.9499999999999993" hidden="1" customHeight="1" x14ac:dyDescent="0.2">
      <c r="A24" s="971" t="s">
        <v>94</v>
      </c>
      <c r="B24" s="1175">
        <f>12.5+3/2</f>
        <v>14</v>
      </c>
      <c r="C24" s="1175">
        <v>0</v>
      </c>
      <c r="D24" s="1070">
        <f t="shared" si="49"/>
        <v>14</v>
      </c>
      <c r="E24" s="1175">
        <v>1</v>
      </c>
      <c r="F24" s="1175">
        <v>0</v>
      </c>
      <c r="G24" s="1070">
        <f t="shared" ref="G24:G33" si="101">SUM(E24:F24)</f>
        <v>1</v>
      </c>
      <c r="H24" s="1175">
        <v>1.5</v>
      </c>
      <c r="I24" s="1175">
        <v>0</v>
      </c>
      <c r="J24" s="1070">
        <f t="shared" ref="J24:J33" si="102">SUM(H24:I24)</f>
        <v>1.5</v>
      </c>
      <c r="K24" s="972">
        <f t="shared" si="50"/>
        <v>7.1428571428571425E-2</v>
      </c>
      <c r="L24" s="972" t="e">
        <f t="shared" si="1"/>
        <v>#DIV/0!</v>
      </c>
      <c r="M24" s="972">
        <f t="shared" si="1"/>
        <v>7.1428571428571425E-2</v>
      </c>
      <c r="N24" s="972">
        <f t="shared" ref="N24:P39" si="103">H24/B24</f>
        <v>0.10714285714285714</v>
      </c>
      <c r="O24" s="972" t="e">
        <f t="shared" si="2"/>
        <v>#DIV/0!</v>
      </c>
      <c r="P24" s="972">
        <f t="shared" si="2"/>
        <v>0.10714285714285714</v>
      </c>
      <c r="Q24" s="972">
        <f t="shared" ref="Q24:S39" si="104">H24/E24</f>
        <v>1.5</v>
      </c>
      <c r="R24" s="972" t="e">
        <f t="shared" si="77"/>
        <v>#DIV/0!</v>
      </c>
      <c r="S24" s="1176">
        <f t="shared" si="77"/>
        <v>1.5</v>
      </c>
      <c r="T24" s="1177">
        <f>(25+3)/2</f>
        <v>14</v>
      </c>
      <c r="U24" s="1178">
        <v>0</v>
      </c>
      <c r="V24" s="1179">
        <f t="shared" ref="V24:V33" si="105">SUM(T24:U24)</f>
        <v>14</v>
      </c>
      <c r="W24" s="1180">
        <v>4</v>
      </c>
      <c r="X24" s="1178">
        <v>0</v>
      </c>
      <c r="Y24" s="1072">
        <f t="shared" ref="Y24:Y33" si="106">SUM(W24:X24)</f>
        <v>4</v>
      </c>
      <c r="Z24" s="1178">
        <v>3</v>
      </c>
      <c r="AA24" s="1178">
        <v>0</v>
      </c>
      <c r="AB24" s="1072">
        <f t="shared" ref="AB24:AB33" si="107">SUM(Z24:AA24)</f>
        <v>3</v>
      </c>
      <c r="AC24" s="972">
        <f t="shared" si="52"/>
        <v>0.2857142857142857</v>
      </c>
      <c r="AD24" s="972" t="e">
        <f t="shared" si="5"/>
        <v>#DIV/0!</v>
      </c>
      <c r="AE24" s="972">
        <f t="shared" si="5"/>
        <v>0.2857142857142857</v>
      </c>
      <c r="AF24" s="972">
        <f t="shared" ref="AF24:AH39" si="108">Z24/T24</f>
        <v>0.21428571428571427</v>
      </c>
      <c r="AG24" s="972" t="e">
        <f t="shared" si="6"/>
        <v>#DIV/0!</v>
      </c>
      <c r="AH24" s="972">
        <f t="shared" si="6"/>
        <v>0.21428571428571427</v>
      </c>
      <c r="AI24" s="972">
        <f t="shared" ref="AI24:AK39" si="109">Z24/W24</f>
        <v>0.75</v>
      </c>
      <c r="AJ24" s="972" t="e">
        <f t="shared" si="78"/>
        <v>#DIV/0!</v>
      </c>
      <c r="AK24" s="1181">
        <f t="shared" si="78"/>
        <v>0.75</v>
      </c>
      <c r="AL24" s="139">
        <v>25</v>
      </c>
      <c r="AM24" s="125"/>
      <c r="AN24" s="77">
        <f t="shared" si="53"/>
        <v>25</v>
      </c>
      <c r="AO24" s="77">
        <v>4</v>
      </c>
      <c r="AP24" s="125"/>
      <c r="AQ24" s="77">
        <f t="shared" si="54"/>
        <v>4</v>
      </c>
      <c r="AR24" s="77">
        <v>2</v>
      </c>
      <c r="AS24" s="125"/>
      <c r="AT24" s="77">
        <f t="shared" si="55"/>
        <v>2</v>
      </c>
      <c r="AU24" s="78">
        <f t="shared" ref="AU24:AU33" si="110">AR24/AL24*100</f>
        <v>8</v>
      </c>
      <c r="AV24" s="126"/>
      <c r="AW24" s="78">
        <f t="shared" ref="AW24:AW33" si="111">AT24/AN24*100</f>
        <v>8</v>
      </c>
      <c r="AX24" s="78">
        <f t="shared" ref="AX24:AZ33" si="112">AR24/AO24*100</f>
        <v>50</v>
      </c>
      <c r="AY24" s="78" t="e">
        <f t="shared" si="112"/>
        <v>#DIV/0!</v>
      </c>
      <c r="AZ24" s="143">
        <f t="shared" si="112"/>
        <v>50</v>
      </c>
      <c r="BA24" s="144">
        <v>30</v>
      </c>
      <c r="BB24" s="129"/>
      <c r="BC24" s="145">
        <f>BA24+BB24</f>
        <v>30</v>
      </c>
      <c r="BD24" s="146">
        <v>8</v>
      </c>
      <c r="BE24" s="129"/>
      <c r="BF24" s="145">
        <f t="shared" ref="BF24" si="113">BD24+BE24</f>
        <v>8</v>
      </c>
      <c r="BG24" s="146">
        <v>9</v>
      </c>
      <c r="BH24" s="129"/>
      <c r="BI24" s="145">
        <f t="shared" ref="BI24" si="114">BG24+BH24</f>
        <v>9</v>
      </c>
      <c r="BJ24" s="147">
        <f t="shared" ref="BJ24" si="115">BG24/BA24*100</f>
        <v>30</v>
      </c>
      <c r="BK24" s="138">
        <v>0</v>
      </c>
      <c r="BL24" s="148">
        <f t="shared" si="85"/>
        <v>30</v>
      </c>
      <c r="BM24" s="147">
        <f t="shared" ref="BM24" si="116">BG24/BD24*100</f>
        <v>112.5</v>
      </c>
      <c r="BN24" s="133"/>
      <c r="BO24" s="149">
        <f t="shared" si="87"/>
        <v>112.5</v>
      </c>
      <c r="BP24" s="136">
        <v>15</v>
      </c>
      <c r="BQ24" s="154"/>
      <c r="BR24" s="77">
        <f t="shared" ref="BR24" si="117">SUM(BP24:BQ24)</f>
        <v>15</v>
      </c>
      <c r="BS24" s="137">
        <v>9</v>
      </c>
      <c r="BT24" s="154"/>
      <c r="BU24" s="77">
        <f t="shared" si="67"/>
        <v>9</v>
      </c>
      <c r="BV24" s="137">
        <v>5</v>
      </c>
      <c r="BW24" s="154"/>
      <c r="BX24" s="77">
        <f t="shared" si="68"/>
        <v>5</v>
      </c>
      <c r="BY24" s="138">
        <f t="shared" ref="BY24:BY32" si="118">BV24/BP24*100</f>
        <v>33.333333333333329</v>
      </c>
      <c r="BZ24" s="138">
        <v>0</v>
      </c>
      <c r="CA24" s="138">
        <f t="shared" ref="CA24:CA32" si="119">BX24/BR24*100</f>
        <v>33.333333333333329</v>
      </c>
      <c r="CB24" s="78">
        <f t="shared" ref="CB24:CB32" si="120">BV24/BS24*100</f>
        <v>55.555555555555557</v>
      </c>
      <c r="CC24" s="154"/>
      <c r="CD24" s="78">
        <f t="shared" ref="CD24:CD32" si="121">BX24/BU24*100</f>
        <v>55.555555555555557</v>
      </c>
      <c r="CE24" s="139">
        <v>15</v>
      </c>
      <c r="CF24" s="77">
        <v>0</v>
      </c>
      <c r="CG24" s="77">
        <f t="shared" ref="CG24:CG27" si="122">SUM(CE24:CF24)</f>
        <v>15</v>
      </c>
      <c r="CH24" s="77">
        <v>7</v>
      </c>
      <c r="CI24" s="77">
        <v>0</v>
      </c>
      <c r="CJ24" s="77">
        <f t="shared" ref="CJ24:CJ27" si="123">SUM(CH24:CI24)</f>
        <v>7</v>
      </c>
      <c r="CK24" s="140">
        <v>2.5</v>
      </c>
      <c r="CL24" s="77">
        <v>0</v>
      </c>
      <c r="CM24" s="77">
        <f t="shared" ref="CM24:CM27" si="124">SUM(CK24:CL24)</f>
        <v>2.5</v>
      </c>
      <c r="CN24" s="138">
        <f>CK24/CE24*100</f>
        <v>16.666666666666664</v>
      </c>
      <c r="CO24" s="138">
        <v>0</v>
      </c>
      <c r="CP24" s="78">
        <f t="shared" ref="CP24:CP27" si="125">SUM(CN24:CO24)</f>
        <v>16.666666666666664</v>
      </c>
      <c r="CQ24" s="78">
        <f>CK24/CH24*100</f>
        <v>35.714285714285715</v>
      </c>
      <c r="CR24" s="78">
        <v>0</v>
      </c>
      <c r="CS24" s="78">
        <f t="shared" ref="CS24:CS27" si="126">SUM(CQ24:CR24)</f>
        <v>35.714285714285715</v>
      </c>
      <c r="CT24" s="125"/>
      <c r="CU24" s="125"/>
      <c r="CV24" s="125"/>
      <c r="CW24" s="125"/>
      <c r="CX24" s="125"/>
      <c r="CY24" s="125"/>
      <c r="CZ24" s="125"/>
      <c r="DA24" s="125"/>
      <c r="DB24" s="125"/>
      <c r="DC24" s="168"/>
      <c r="DD24" s="169"/>
      <c r="DE24" s="169"/>
      <c r="DF24" s="126"/>
      <c r="DG24" s="126"/>
      <c r="DH24" s="126"/>
    </row>
    <row r="25" spans="1:112" s="18" customFormat="1" ht="9.9499999999999993" hidden="1" customHeight="1" x14ac:dyDescent="0.2">
      <c r="A25" s="971" t="s">
        <v>93</v>
      </c>
      <c r="B25" s="1175">
        <v>0</v>
      </c>
      <c r="C25" s="1175">
        <v>0</v>
      </c>
      <c r="D25" s="1070">
        <f t="shared" si="49"/>
        <v>0</v>
      </c>
      <c r="E25" s="1175">
        <v>0</v>
      </c>
      <c r="F25" s="1175">
        <v>0</v>
      </c>
      <c r="G25" s="1070">
        <f t="shared" si="101"/>
        <v>0</v>
      </c>
      <c r="H25" s="1175">
        <v>0</v>
      </c>
      <c r="I25" s="1175">
        <v>0</v>
      </c>
      <c r="J25" s="1070">
        <f t="shared" si="102"/>
        <v>0</v>
      </c>
      <c r="K25" s="972" t="e">
        <f t="shared" si="50"/>
        <v>#DIV/0!</v>
      </c>
      <c r="L25" s="972" t="e">
        <f t="shared" si="50"/>
        <v>#DIV/0!</v>
      </c>
      <c r="M25" s="972" t="e">
        <f t="shared" si="50"/>
        <v>#DIV/0!</v>
      </c>
      <c r="N25" s="972" t="e">
        <f t="shared" si="103"/>
        <v>#DIV/0!</v>
      </c>
      <c r="O25" s="972" t="e">
        <f t="shared" si="103"/>
        <v>#DIV/0!</v>
      </c>
      <c r="P25" s="972" t="e">
        <f t="shared" si="103"/>
        <v>#DIV/0!</v>
      </c>
      <c r="Q25" s="972" t="e">
        <f t="shared" si="104"/>
        <v>#DIV/0!</v>
      </c>
      <c r="R25" s="972" t="e">
        <f t="shared" si="77"/>
        <v>#DIV/0!</v>
      </c>
      <c r="S25" s="1176" t="e">
        <f t="shared" si="77"/>
        <v>#DIV/0!</v>
      </c>
      <c r="T25" s="1177">
        <v>0</v>
      </c>
      <c r="U25" s="1178">
        <v>0</v>
      </c>
      <c r="V25" s="1179">
        <f t="shared" si="105"/>
        <v>0</v>
      </c>
      <c r="W25" s="1180">
        <v>0</v>
      </c>
      <c r="X25" s="1178">
        <v>0</v>
      </c>
      <c r="Y25" s="1072">
        <f t="shared" si="106"/>
        <v>0</v>
      </c>
      <c r="Z25" s="1178">
        <v>0</v>
      </c>
      <c r="AA25" s="1178">
        <v>0</v>
      </c>
      <c r="AB25" s="1072">
        <f t="shared" si="107"/>
        <v>0</v>
      </c>
      <c r="AC25" s="972" t="e">
        <f t="shared" si="52"/>
        <v>#DIV/0!</v>
      </c>
      <c r="AD25" s="972" t="e">
        <f t="shared" si="52"/>
        <v>#DIV/0!</v>
      </c>
      <c r="AE25" s="972" t="e">
        <f t="shared" si="52"/>
        <v>#DIV/0!</v>
      </c>
      <c r="AF25" s="972" t="e">
        <f t="shared" si="108"/>
        <v>#DIV/0!</v>
      </c>
      <c r="AG25" s="972" t="e">
        <f t="shared" si="108"/>
        <v>#DIV/0!</v>
      </c>
      <c r="AH25" s="972" t="e">
        <f t="shared" si="108"/>
        <v>#DIV/0!</v>
      </c>
      <c r="AI25" s="972" t="e">
        <f t="shared" si="109"/>
        <v>#DIV/0!</v>
      </c>
      <c r="AJ25" s="972" t="e">
        <f t="shared" si="78"/>
        <v>#DIV/0!</v>
      </c>
      <c r="AK25" s="1181" t="e">
        <f t="shared" si="78"/>
        <v>#DIV/0!</v>
      </c>
      <c r="AL25" s="124"/>
      <c r="AM25" s="125"/>
      <c r="AN25" s="125"/>
      <c r="AO25" s="125"/>
      <c r="AP25" s="125"/>
      <c r="AQ25" s="125"/>
      <c r="AR25" s="125"/>
      <c r="AS25" s="125"/>
      <c r="AT25" s="125"/>
      <c r="AU25" s="126"/>
      <c r="AV25" s="126"/>
      <c r="AW25" s="126"/>
      <c r="AX25" s="126"/>
      <c r="AY25" s="126"/>
      <c r="AZ25" s="127"/>
      <c r="BA25" s="150"/>
      <c r="BB25" s="129"/>
      <c r="BC25" s="151"/>
      <c r="BD25" s="152"/>
      <c r="BE25" s="170"/>
      <c r="BF25" s="151"/>
      <c r="BG25" s="152"/>
      <c r="BH25" s="170"/>
      <c r="BI25" s="151"/>
      <c r="BJ25" s="153"/>
      <c r="BK25" s="154"/>
      <c r="BL25" s="155"/>
      <c r="BM25" s="153"/>
      <c r="BN25" s="154"/>
      <c r="BO25" s="156"/>
      <c r="BP25" s="124"/>
      <c r="BQ25" s="125"/>
      <c r="BR25" s="125"/>
      <c r="BS25" s="125"/>
      <c r="BT25" s="125"/>
      <c r="BU25" s="125"/>
      <c r="BV25" s="125"/>
      <c r="BW25" s="125"/>
      <c r="BX25" s="125"/>
      <c r="BY25" s="154"/>
      <c r="BZ25" s="154"/>
      <c r="CA25" s="154"/>
      <c r="CB25" s="126"/>
      <c r="CC25" s="126"/>
      <c r="CD25" s="126"/>
      <c r="CE25" s="139">
        <v>30</v>
      </c>
      <c r="CF25" s="77">
        <v>0</v>
      </c>
      <c r="CG25" s="77">
        <f t="shared" si="122"/>
        <v>30</v>
      </c>
      <c r="CH25" s="77">
        <v>5.5</v>
      </c>
      <c r="CI25" s="77">
        <v>0</v>
      </c>
      <c r="CJ25" s="77">
        <f t="shared" si="123"/>
        <v>5.5</v>
      </c>
      <c r="CK25" s="140">
        <v>0</v>
      </c>
      <c r="CL25" s="77">
        <v>0</v>
      </c>
      <c r="CM25" s="77">
        <f t="shared" si="124"/>
        <v>0</v>
      </c>
      <c r="CN25" s="138">
        <f>CK25/CE25*100</f>
        <v>0</v>
      </c>
      <c r="CO25" s="138">
        <v>0</v>
      </c>
      <c r="CP25" s="78">
        <f t="shared" si="125"/>
        <v>0</v>
      </c>
      <c r="CQ25" s="78">
        <f>CK25/CH25*100</f>
        <v>0</v>
      </c>
      <c r="CR25" s="78">
        <v>0</v>
      </c>
      <c r="CS25" s="78">
        <f t="shared" si="126"/>
        <v>0</v>
      </c>
      <c r="CT25" s="125"/>
      <c r="CU25" s="125"/>
      <c r="CV25" s="125"/>
      <c r="CW25" s="125"/>
      <c r="CX25" s="125"/>
      <c r="CY25" s="125"/>
      <c r="CZ25" s="125"/>
      <c r="DA25" s="125"/>
      <c r="DB25" s="125"/>
      <c r="DC25" s="168"/>
      <c r="DD25" s="169"/>
      <c r="DE25" s="169"/>
      <c r="DF25" s="126"/>
      <c r="DG25" s="126"/>
      <c r="DH25" s="126"/>
    </row>
    <row r="26" spans="1:112" s="18" customFormat="1" ht="9.9499999999999993" hidden="1" customHeight="1" x14ac:dyDescent="0.2">
      <c r="A26" s="973" t="s">
        <v>95</v>
      </c>
      <c r="B26" s="1175">
        <f>12.5+3/2</f>
        <v>14</v>
      </c>
      <c r="C26" s="1175">
        <v>0</v>
      </c>
      <c r="D26" s="1070">
        <f t="shared" si="49"/>
        <v>14</v>
      </c>
      <c r="E26" s="1175">
        <v>6</v>
      </c>
      <c r="F26" s="1175">
        <v>0</v>
      </c>
      <c r="G26" s="1070">
        <f t="shared" si="101"/>
        <v>6</v>
      </c>
      <c r="H26" s="1175">
        <v>4.5</v>
      </c>
      <c r="I26" s="1175">
        <v>0</v>
      </c>
      <c r="J26" s="1070">
        <f t="shared" si="102"/>
        <v>4.5</v>
      </c>
      <c r="K26" s="972">
        <f t="shared" si="50"/>
        <v>0.42857142857142855</v>
      </c>
      <c r="L26" s="972" t="e">
        <f t="shared" si="50"/>
        <v>#DIV/0!</v>
      </c>
      <c r="M26" s="972">
        <f t="shared" si="50"/>
        <v>0.42857142857142855</v>
      </c>
      <c r="N26" s="972">
        <f t="shared" si="103"/>
        <v>0.32142857142857145</v>
      </c>
      <c r="O26" s="972" t="e">
        <f t="shared" si="103"/>
        <v>#DIV/0!</v>
      </c>
      <c r="P26" s="972">
        <f t="shared" si="103"/>
        <v>0.32142857142857145</v>
      </c>
      <c r="Q26" s="972">
        <f t="shared" si="104"/>
        <v>0.75</v>
      </c>
      <c r="R26" s="972" t="e">
        <f t="shared" si="77"/>
        <v>#DIV/0!</v>
      </c>
      <c r="S26" s="1176">
        <f t="shared" si="77"/>
        <v>0.75</v>
      </c>
      <c r="T26" s="1177">
        <f>(25+3)/2</f>
        <v>14</v>
      </c>
      <c r="U26" s="1178">
        <v>0</v>
      </c>
      <c r="V26" s="1179">
        <f t="shared" si="105"/>
        <v>14</v>
      </c>
      <c r="W26" s="1180">
        <v>4</v>
      </c>
      <c r="X26" s="1178">
        <v>0</v>
      </c>
      <c r="Y26" s="1072">
        <f t="shared" si="106"/>
        <v>4</v>
      </c>
      <c r="Z26" s="1178">
        <v>4.5</v>
      </c>
      <c r="AA26" s="1178">
        <v>0</v>
      </c>
      <c r="AB26" s="1072">
        <f t="shared" si="107"/>
        <v>4.5</v>
      </c>
      <c r="AC26" s="972">
        <f t="shared" si="52"/>
        <v>0.2857142857142857</v>
      </c>
      <c r="AD26" s="972" t="e">
        <f t="shared" si="52"/>
        <v>#DIV/0!</v>
      </c>
      <c r="AE26" s="972">
        <f t="shared" si="52"/>
        <v>0.2857142857142857</v>
      </c>
      <c r="AF26" s="972">
        <f t="shared" si="108"/>
        <v>0.32142857142857145</v>
      </c>
      <c r="AG26" s="972" t="e">
        <f t="shared" si="108"/>
        <v>#DIV/0!</v>
      </c>
      <c r="AH26" s="972">
        <f t="shared" si="108"/>
        <v>0.32142857142857145</v>
      </c>
      <c r="AI26" s="972">
        <f t="shared" si="109"/>
        <v>1.125</v>
      </c>
      <c r="AJ26" s="972" t="e">
        <f t="shared" si="78"/>
        <v>#DIV/0!</v>
      </c>
      <c r="AK26" s="1181">
        <f t="shared" si="78"/>
        <v>1.125</v>
      </c>
      <c r="AL26" s="139">
        <v>25</v>
      </c>
      <c r="AM26" s="125"/>
      <c r="AN26" s="77">
        <f t="shared" si="53"/>
        <v>25</v>
      </c>
      <c r="AO26" s="77">
        <v>14</v>
      </c>
      <c r="AP26" s="125"/>
      <c r="AQ26" s="77">
        <f t="shared" si="54"/>
        <v>14</v>
      </c>
      <c r="AR26" s="77">
        <v>10</v>
      </c>
      <c r="AS26" s="125"/>
      <c r="AT26" s="77">
        <f t="shared" si="55"/>
        <v>10</v>
      </c>
      <c r="AU26" s="78">
        <f t="shared" si="110"/>
        <v>40</v>
      </c>
      <c r="AV26" s="126"/>
      <c r="AW26" s="78">
        <f t="shared" si="111"/>
        <v>40</v>
      </c>
      <c r="AX26" s="78">
        <f t="shared" si="112"/>
        <v>71.428571428571431</v>
      </c>
      <c r="AY26" s="78" t="e">
        <f t="shared" si="112"/>
        <v>#DIV/0!</v>
      </c>
      <c r="AZ26" s="143">
        <f t="shared" si="112"/>
        <v>71.428571428571431</v>
      </c>
      <c r="BA26" s="171">
        <v>30</v>
      </c>
      <c r="BB26" s="172"/>
      <c r="BC26" s="173">
        <f>BA26+BB26</f>
        <v>30</v>
      </c>
      <c r="BD26" s="139">
        <v>12</v>
      </c>
      <c r="BE26" s="172"/>
      <c r="BF26" s="173">
        <f t="shared" ref="BF26" si="127">BD26+BE26</f>
        <v>12</v>
      </c>
      <c r="BG26" s="139">
        <v>12</v>
      </c>
      <c r="BH26" s="172"/>
      <c r="BI26" s="173">
        <f t="shared" ref="BI26" si="128">BG26+BH26</f>
        <v>12</v>
      </c>
      <c r="BJ26" s="174">
        <f t="shared" ref="BJ26" si="129">BG26/BA26*100</f>
        <v>40</v>
      </c>
      <c r="BK26" s="78">
        <v>0</v>
      </c>
      <c r="BL26" s="175">
        <f t="shared" ref="BL26" si="130">BI26/BC26*100</f>
        <v>40</v>
      </c>
      <c r="BM26" s="174">
        <f t="shared" ref="BM26" si="131">BG26/BD26*100</f>
        <v>100</v>
      </c>
      <c r="BN26" s="176"/>
      <c r="BO26" s="143">
        <f t="shared" ref="BO26" si="132">BI26/BF26*100</f>
        <v>100</v>
      </c>
      <c r="BP26" s="136">
        <v>15</v>
      </c>
      <c r="BQ26" s="154"/>
      <c r="BR26" s="77">
        <f t="shared" ref="BR26" si="133">SUM(BP26:BQ26)</f>
        <v>15</v>
      </c>
      <c r="BS26" s="137">
        <v>4</v>
      </c>
      <c r="BT26" s="154"/>
      <c r="BU26" s="77">
        <f t="shared" si="67"/>
        <v>4</v>
      </c>
      <c r="BV26" s="137">
        <v>6</v>
      </c>
      <c r="BW26" s="154"/>
      <c r="BX26" s="77">
        <f t="shared" si="68"/>
        <v>6</v>
      </c>
      <c r="BY26" s="138">
        <f t="shared" si="118"/>
        <v>40</v>
      </c>
      <c r="BZ26" s="138">
        <v>0</v>
      </c>
      <c r="CA26" s="138">
        <f t="shared" si="119"/>
        <v>40</v>
      </c>
      <c r="CB26" s="78">
        <f t="shared" si="120"/>
        <v>150</v>
      </c>
      <c r="CC26" s="154"/>
      <c r="CD26" s="78">
        <f t="shared" si="121"/>
        <v>150</v>
      </c>
      <c r="CE26" s="139">
        <v>15</v>
      </c>
      <c r="CF26" s="77">
        <v>0</v>
      </c>
      <c r="CG26" s="77">
        <f t="shared" si="122"/>
        <v>15</v>
      </c>
      <c r="CH26" s="77">
        <v>6.5</v>
      </c>
      <c r="CI26" s="77">
        <v>0</v>
      </c>
      <c r="CJ26" s="77">
        <f t="shared" si="123"/>
        <v>6.5</v>
      </c>
      <c r="CK26" s="140">
        <v>2.5</v>
      </c>
      <c r="CL26" s="77">
        <v>0</v>
      </c>
      <c r="CM26" s="77">
        <f t="shared" si="124"/>
        <v>2.5</v>
      </c>
      <c r="CN26" s="138">
        <f>CK26/CE26*100</f>
        <v>16.666666666666664</v>
      </c>
      <c r="CO26" s="138">
        <v>0</v>
      </c>
      <c r="CP26" s="78">
        <f t="shared" si="125"/>
        <v>16.666666666666664</v>
      </c>
      <c r="CQ26" s="78">
        <f>CK26/CH26*100</f>
        <v>38.461538461538467</v>
      </c>
      <c r="CR26" s="78">
        <v>0</v>
      </c>
      <c r="CS26" s="78">
        <f t="shared" si="126"/>
        <v>38.461538461538467</v>
      </c>
      <c r="CT26" s="125"/>
      <c r="CU26" s="125"/>
      <c r="CV26" s="125"/>
      <c r="CW26" s="125"/>
      <c r="CX26" s="125"/>
      <c r="CY26" s="125"/>
      <c r="CZ26" s="125"/>
      <c r="DA26" s="125"/>
      <c r="DB26" s="125"/>
      <c r="DC26" s="168"/>
      <c r="DD26" s="169"/>
      <c r="DE26" s="169"/>
      <c r="DF26" s="126"/>
      <c r="DG26" s="126"/>
      <c r="DH26" s="126"/>
    </row>
    <row r="27" spans="1:112" s="18" customFormat="1" ht="9.9499999999999993" hidden="1" customHeight="1" x14ac:dyDescent="0.2">
      <c r="A27" s="971" t="s">
        <v>96</v>
      </c>
      <c r="B27" s="1175">
        <f t="shared" ref="B27" si="134">12.5+3/2</f>
        <v>14</v>
      </c>
      <c r="C27" s="1175">
        <v>0</v>
      </c>
      <c r="D27" s="1070">
        <f t="shared" si="49"/>
        <v>14</v>
      </c>
      <c r="E27" s="1175">
        <v>0</v>
      </c>
      <c r="F27" s="1175">
        <v>0</v>
      </c>
      <c r="G27" s="1070">
        <f t="shared" si="101"/>
        <v>0</v>
      </c>
      <c r="H27" s="1175">
        <v>0</v>
      </c>
      <c r="I27" s="1175">
        <v>0</v>
      </c>
      <c r="J27" s="1070">
        <f t="shared" si="102"/>
        <v>0</v>
      </c>
      <c r="K27" s="972">
        <f t="shared" si="50"/>
        <v>0</v>
      </c>
      <c r="L27" s="972" t="e">
        <f t="shared" si="50"/>
        <v>#DIV/0!</v>
      </c>
      <c r="M27" s="972">
        <f t="shared" si="50"/>
        <v>0</v>
      </c>
      <c r="N27" s="972">
        <f t="shared" si="103"/>
        <v>0</v>
      </c>
      <c r="O27" s="972" t="e">
        <f t="shared" si="103"/>
        <v>#DIV/0!</v>
      </c>
      <c r="P27" s="972">
        <f t="shared" si="103"/>
        <v>0</v>
      </c>
      <c r="Q27" s="972" t="e">
        <f t="shared" si="104"/>
        <v>#DIV/0!</v>
      </c>
      <c r="R27" s="972" t="e">
        <f t="shared" si="77"/>
        <v>#DIV/0!</v>
      </c>
      <c r="S27" s="1176" t="e">
        <f t="shared" si="77"/>
        <v>#DIV/0!</v>
      </c>
      <c r="T27" s="1177">
        <v>0</v>
      </c>
      <c r="U27" s="1178">
        <v>0</v>
      </c>
      <c r="V27" s="1179">
        <f t="shared" si="105"/>
        <v>0</v>
      </c>
      <c r="W27" s="1180">
        <v>0</v>
      </c>
      <c r="X27" s="1178">
        <v>0</v>
      </c>
      <c r="Y27" s="1072">
        <f t="shared" si="106"/>
        <v>0</v>
      </c>
      <c r="Z27" s="1178">
        <v>0</v>
      </c>
      <c r="AA27" s="1178">
        <v>0</v>
      </c>
      <c r="AB27" s="1072">
        <f t="shared" si="107"/>
        <v>0</v>
      </c>
      <c r="AC27" s="972" t="e">
        <f t="shared" si="52"/>
        <v>#DIV/0!</v>
      </c>
      <c r="AD27" s="972" t="e">
        <f t="shared" si="52"/>
        <v>#DIV/0!</v>
      </c>
      <c r="AE27" s="972" t="e">
        <f t="shared" si="52"/>
        <v>#DIV/0!</v>
      </c>
      <c r="AF27" s="972" t="e">
        <f t="shared" si="108"/>
        <v>#DIV/0!</v>
      </c>
      <c r="AG27" s="972" t="e">
        <f t="shared" si="108"/>
        <v>#DIV/0!</v>
      </c>
      <c r="AH27" s="972" t="e">
        <f t="shared" si="108"/>
        <v>#DIV/0!</v>
      </c>
      <c r="AI27" s="972" t="e">
        <f t="shared" si="109"/>
        <v>#DIV/0!</v>
      </c>
      <c r="AJ27" s="972" t="e">
        <f t="shared" si="78"/>
        <v>#DIV/0!</v>
      </c>
      <c r="AK27" s="1181" t="e">
        <f t="shared" si="78"/>
        <v>#DIV/0!</v>
      </c>
      <c r="AL27" s="124"/>
      <c r="AM27" s="125"/>
      <c r="AN27" s="125"/>
      <c r="AO27" s="125"/>
      <c r="AP27" s="125"/>
      <c r="AQ27" s="125"/>
      <c r="AR27" s="125"/>
      <c r="AS27" s="125"/>
      <c r="AT27" s="125"/>
      <c r="AU27" s="126"/>
      <c r="AV27" s="126"/>
      <c r="AW27" s="126"/>
      <c r="AX27" s="126"/>
      <c r="AY27" s="126"/>
      <c r="AZ27" s="127"/>
      <c r="BA27" s="150"/>
      <c r="BB27" s="129"/>
      <c r="BC27" s="151"/>
      <c r="BD27" s="152"/>
      <c r="BE27" s="170"/>
      <c r="BF27" s="151"/>
      <c r="BG27" s="152"/>
      <c r="BH27" s="170"/>
      <c r="BI27" s="151"/>
      <c r="BJ27" s="153"/>
      <c r="BK27" s="154"/>
      <c r="BL27" s="155"/>
      <c r="BM27" s="153"/>
      <c r="BN27" s="154"/>
      <c r="BO27" s="156"/>
      <c r="BP27" s="136">
        <v>15</v>
      </c>
      <c r="BQ27" s="154"/>
      <c r="BR27" s="77">
        <f t="shared" ref="BR27:BR32" si="135">SUM(BP27:BQ27)</f>
        <v>15</v>
      </c>
      <c r="BS27" s="77">
        <v>5</v>
      </c>
      <c r="BT27" s="154"/>
      <c r="BU27" s="77">
        <f t="shared" si="67"/>
        <v>5</v>
      </c>
      <c r="BV27" s="77">
        <v>1</v>
      </c>
      <c r="BW27" s="154"/>
      <c r="BX27" s="77">
        <f t="shared" si="68"/>
        <v>1</v>
      </c>
      <c r="BY27" s="138">
        <f t="shared" si="118"/>
        <v>6.666666666666667</v>
      </c>
      <c r="BZ27" s="138">
        <v>0</v>
      </c>
      <c r="CA27" s="138">
        <f t="shared" si="119"/>
        <v>6.666666666666667</v>
      </c>
      <c r="CB27" s="78">
        <f t="shared" si="120"/>
        <v>20</v>
      </c>
      <c r="CC27" s="154"/>
      <c r="CD27" s="78">
        <f t="shared" si="121"/>
        <v>20</v>
      </c>
      <c r="CE27" s="139">
        <v>15</v>
      </c>
      <c r="CF27" s="77">
        <v>0</v>
      </c>
      <c r="CG27" s="77">
        <f t="shared" si="122"/>
        <v>15</v>
      </c>
      <c r="CH27" s="77">
        <v>5</v>
      </c>
      <c r="CI27" s="77">
        <v>0</v>
      </c>
      <c r="CJ27" s="77">
        <f t="shared" si="123"/>
        <v>5</v>
      </c>
      <c r="CK27" s="140">
        <v>1</v>
      </c>
      <c r="CL27" s="77">
        <v>0</v>
      </c>
      <c r="CM27" s="77">
        <f t="shared" si="124"/>
        <v>1</v>
      </c>
      <c r="CN27" s="138">
        <f>CK27/CE27*100</f>
        <v>6.666666666666667</v>
      </c>
      <c r="CO27" s="138">
        <v>0</v>
      </c>
      <c r="CP27" s="78">
        <f t="shared" si="125"/>
        <v>6.666666666666667</v>
      </c>
      <c r="CQ27" s="78">
        <f>CK27/CH27*100</f>
        <v>20</v>
      </c>
      <c r="CR27" s="78">
        <v>0</v>
      </c>
      <c r="CS27" s="78">
        <f t="shared" si="126"/>
        <v>20</v>
      </c>
      <c r="CT27" s="125"/>
      <c r="CU27" s="125"/>
      <c r="CV27" s="125"/>
      <c r="CW27" s="125"/>
      <c r="CX27" s="125"/>
      <c r="CY27" s="125"/>
      <c r="CZ27" s="125"/>
      <c r="DA27" s="125"/>
      <c r="DB27" s="125"/>
      <c r="DC27" s="168"/>
      <c r="DD27" s="169"/>
      <c r="DE27" s="169"/>
      <c r="DF27" s="126"/>
      <c r="DG27" s="126"/>
      <c r="DH27" s="126"/>
    </row>
    <row r="28" spans="1:112" s="18" customFormat="1" ht="9.9499999999999993" hidden="1" customHeight="1" x14ac:dyDescent="0.2">
      <c r="A28" s="967" t="s">
        <v>265</v>
      </c>
      <c r="B28" s="1175">
        <f>12.5+3/2</f>
        <v>14</v>
      </c>
      <c r="C28" s="1175">
        <v>0</v>
      </c>
      <c r="D28" s="1070">
        <f t="shared" si="49"/>
        <v>14</v>
      </c>
      <c r="E28" s="1175">
        <v>1</v>
      </c>
      <c r="F28" s="1175">
        <v>0</v>
      </c>
      <c r="G28" s="1070">
        <f t="shared" si="101"/>
        <v>1</v>
      </c>
      <c r="H28" s="1175">
        <v>1</v>
      </c>
      <c r="I28" s="1175">
        <v>0</v>
      </c>
      <c r="J28" s="1070">
        <f t="shared" si="102"/>
        <v>1</v>
      </c>
      <c r="K28" s="972">
        <f t="shared" si="50"/>
        <v>7.1428571428571425E-2</v>
      </c>
      <c r="L28" s="972" t="e">
        <f t="shared" si="50"/>
        <v>#DIV/0!</v>
      </c>
      <c r="M28" s="972">
        <f t="shared" si="50"/>
        <v>7.1428571428571425E-2</v>
      </c>
      <c r="N28" s="972">
        <f t="shared" si="103"/>
        <v>7.1428571428571425E-2</v>
      </c>
      <c r="O28" s="972" t="e">
        <f t="shared" si="103"/>
        <v>#DIV/0!</v>
      </c>
      <c r="P28" s="972">
        <f t="shared" si="103"/>
        <v>7.1428571428571425E-2</v>
      </c>
      <c r="Q28" s="972">
        <f t="shared" si="104"/>
        <v>1</v>
      </c>
      <c r="R28" s="972" t="e">
        <f t="shared" si="77"/>
        <v>#DIV/0!</v>
      </c>
      <c r="S28" s="1176">
        <f t="shared" si="77"/>
        <v>1</v>
      </c>
      <c r="T28" s="1177">
        <f>(25+3)/2</f>
        <v>14</v>
      </c>
      <c r="U28" s="1178">
        <v>0</v>
      </c>
      <c r="V28" s="1179">
        <f t="shared" si="105"/>
        <v>14</v>
      </c>
      <c r="W28" s="1180">
        <v>2</v>
      </c>
      <c r="X28" s="1178">
        <v>0</v>
      </c>
      <c r="Y28" s="1072">
        <f t="shared" si="106"/>
        <v>2</v>
      </c>
      <c r="Z28" s="1178">
        <v>1.5</v>
      </c>
      <c r="AA28" s="1178">
        <v>0</v>
      </c>
      <c r="AB28" s="1072">
        <f t="shared" si="107"/>
        <v>1.5</v>
      </c>
      <c r="AC28" s="972">
        <f t="shared" si="52"/>
        <v>0.14285714285714285</v>
      </c>
      <c r="AD28" s="972" t="e">
        <f t="shared" si="52"/>
        <v>#DIV/0!</v>
      </c>
      <c r="AE28" s="972">
        <f t="shared" si="52"/>
        <v>0.14285714285714285</v>
      </c>
      <c r="AF28" s="972">
        <f t="shared" si="108"/>
        <v>0.10714285714285714</v>
      </c>
      <c r="AG28" s="972" t="e">
        <f t="shared" si="108"/>
        <v>#DIV/0!</v>
      </c>
      <c r="AH28" s="972">
        <f t="shared" si="108"/>
        <v>0.10714285714285714</v>
      </c>
      <c r="AI28" s="972">
        <f t="shared" si="109"/>
        <v>0.75</v>
      </c>
      <c r="AJ28" s="972" t="e">
        <f t="shared" si="78"/>
        <v>#DIV/0!</v>
      </c>
      <c r="AK28" s="1181">
        <f t="shared" si="78"/>
        <v>0.75</v>
      </c>
      <c r="AL28" s="124"/>
      <c r="AM28" s="125"/>
      <c r="AN28" s="125"/>
      <c r="AO28" s="125"/>
      <c r="AP28" s="125"/>
      <c r="AQ28" s="125"/>
      <c r="AR28" s="125"/>
      <c r="AS28" s="125"/>
      <c r="AT28" s="125"/>
      <c r="AU28" s="126"/>
      <c r="AV28" s="126"/>
      <c r="AW28" s="126"/>
      <c r="AX28" s="126"/>
      <c r="AY28" s="126"/>
      <c r="AZ28" s="127"/>
      <c r="BA28" s="177"/>
      <c r="BB28" s="172"/>
      <c r="BC28" s="178"/>
      <c r="BD28" s="124"/>
      <c r="BE28" s="125"/>
      <c r="BF28" s="178"/>
      <c r="BG28" s="124"/>
      <c r="BH28" s="125"/>
      <c r="BI28" s="178"/>
      <c r="BJ28" s="179"/>
      <c r="BK28" s="126"/>
      <c r="BL28" s="180"/>
      <c r="BM28" s="179"/>
      <c r="BN28" s="126"/>
      <c r="BO28" s="127"/>
      <c r="BP28" s="136">
        <v>15</v>
      </c>
      <c r="BQ28" s="154"/>
      <c r="BR28" s="77">
        <f t="shared" si="135"/>
        <v>15</v>
      </c>
      <c r="BS28" s="137">
        <v>3</v>
      </c>
      <c r="BT28" s="154"/>
      <c r="BU28" s="77">
        <f t="shared" si="67"/>
        <v>3</v>
      </c>
      <c r="BV28" s="137">
        <v>3</v>
      </c>
      <c r="BW28" s="154"/>
      <c r="BX28" s="77">
        <f t="shared" si="68"/>
        <v>3</v>
      </c>
      <c r="BY28" s="138">
        <f t="shared" si="118"/>
        <v>20</v>
      </c>
      <c r="BZ28" s="138">
        <v>0</v>
      </c>
      <c r="CA28" s="138">
        <f t="shared" si="119"/>
        <v>20</v>
      </c>
      <c r="CB28" s="78">
        <f t="shared" si="120"/>
        <v>100</v>
      </c>
      <c r="CC28" s="154"/>
      <c r="CD28" s="78">
        <f t="shared" si="121"/>
        <v>100</v>
      </c>
      <c r="CE28" s="124"/>
      <c r="CF28" s="125"/>
      <c r="CG28" s="125"/>
      <c r="CH28" s="125"/>
      <c r="CI28" s="125"/>
      <c r="CJ28" s="125"/>
      <c r="CK28" s="125"/>
      <c r="CL28" s="125"/>
      <c r="CM28" s="125"/>
      <c r="CN28" s="169"/>
      <c r="CO28" s="169"/>
      <c r="CP28" s="126"/>
      <c r="CQ28" s="126"/>
      <c r="CR28" s="126"/>
      <c r="CS28" s="126"/>
      <c r="CT28" s="125"/>
      <c r="CU28" s="125"/>
      <c r="CV28" s="125"/>
      <c r="CW28" s="125"/>
      <c r="CX28" s="125"/>
      <c r="CY28" s="125"/>
      <c r="CZ28" s="125"/>
      <c r="DA28" s="125"/>
      <c r="DB28" s="125"/>
      <c r="DC28" s="168"/>
      <c r="DD28" s="169"/>
      <c r="DE28" s="169"/>
      <c r="DF28" s="126"/>
      <c r="DG28" s="126"/>
      <c r="DH28" s="126"/>
    </row>
    <row r="29" spans="1:112" s="18" customFormat="1" ht="9.9499999999999993" hidden="1" customHeight="1" x14ac:dyDescent="0.2">
      <c r="A29" s="973" t="s">
        <v>159</v>
      </c>
      <c r="B29" s="1175">
        <f t="shared" ref="B29:B30" si="136">12.5+3/2</f>
        <v>14</v>
      </c>
      <c r="C29" s="1175">
        <v>0</v>
      </c>
      <c r="D29" s="1070">
        <f t="shared" si="49"/>
        <v>14</v>
      </c>
      <c r="E29" s="1175">
        <v>0</v>
      </c>
      <c r="F29" s="1175">
        <v>0</v>
      </c>
      <c r="G29" s="1070">
        <f t="shared" si="101"/>
        <v>0</v>
      </c>
      <c r="H29" s="1175">
        <v>0</v>
      </c>
      <c r="I29" s="1175">
        <v>0</v>
      </c>
      <c r="J29" s="1070">
        <f t="shared" si="102"/>
        <v>0</v>
      </c>
      <c r="K29" s="972">
        <f t="shared" si="50"/>
        <v>0</v>
      </c>
      <c r="L29" s="972" t="e">
        <f t="shared" si="50"/>
        <v>#DIV/0!</v>
      </c>
      <c r="M29" s="972">
        <f t="shared" si="50"/>
        <v>0</v>
      </c>
      <c r="N29" s="972">
        <f t="shared" si="103"/>
        <v>0</v>
      </c>
      <c r="O29" s="972" t="e">
        <f t="shared" si="103"/>
        <v>#DIV/0!</v>
      </c>
      <c r="P29" s="972">
        <f t="shared" si="103"/>
        <v>0</v>
      </c>
      <c r="Q29" s="972" t="e">
        <f t="shared" si="104"/>
        <v>#DIV/0!</v>
      </c>
      <c r="R29" s="972" t="e">
        <f t="shared" si="77"/>
        <v>#DIV/0!</v>
      </c>
      <c r="S29" s="1176" t="e">
        <f t="shared" si="77"/>
        <v>#DIV/0!</v>
      </c>
      <c r="T29" s="1177">
        <v>0</v>
      </c>
      <c r="U29" s="1178">
        <v>0</v>
      </c>
      <c r="V29" s="1179">
        <f t="shared" si="105"/>
        <v>0</v>
      </c>
      <c r="W29" s="1180">
        <v>0</v>
      </c>
      <c r="X29" s="1178">
        <v>0</v>
      </c>
      <c r="Y29" s="1072">
        <f t="shared" si="106"/>
        <v>0</v>
      </c>
      <c r="Z29" s="1178">
        <v>0</v>
      </c>
      <c r="AA29" s="1178">
        <v>0</v>
      </c>
      <c r="AB29" s="1072">
        <f t="shared" si="107"/>
        <v>0</v>
      </c>
      <c r="AC29" s="972" t="e">
        <f t="shared" si="52"/>
        <v>#DIV/0!</v>
      </c>
      <c r="AD29" s="972" t="e">
        <f t="shared" si="52"/>
        <v>#DIV/0!</v>
      </c>
      <c r="AE29" s="972" t="e">
        <f t="shared" si="52"/>
        <v>#DIV/0!</v>
      </c>
      <c r="AF29" s="972" t="e">
        <f t="shared" si="108"/>
        <v>#DIV/0!</v>
      </c>
      <c r="AG29" s="972" t="e">
        <f t="shared" si="108"/>
        <v>#DIV/0!</v>
      </c>
      <c r="AH29" s="972" t="e">
        <f t="shared" si="108"/>
        <v>#DIV/0!</v>
      </c>
      <c r="AI29" s="972" t="e">
        <f t="shared" si="109"/>
        <v>#DIV/0!</v>
      </c>
      <c r="AJ29" s="972" t="e">
        <f t="shared" si="78"/>
        <v>#DIV/0!</v>
      </c>
      <c r="AK29" s="1181" t="e">
        <f t="shared" si="78"/>
        <v>#DIV/0!</v>
      </c>
      <c r="AL29" s="124"/>
      <c r="AM29" s="125"/>
      <c r="AN29" s="125"/>
      <c r="AO29" s="125"/>
      <c r="AP29" s="125"/>
      <c r="AQ29" s="125"/>
      <c r="AR29" s="125"/>
      <c r="AS29" s="125"/>
      <c r="AT29" s="125"/>
      <c r="AU29" s="126"/>
      <c r="AV29" s="126"/>
      <c r="AW29" s="126"/>
      <c r="AX29" s="126"/>
      <c r="AY29" s="126"/>
      <c r="AZ29" s="127"/>
      <c r="BA29" s="177"/>
      <c r="BB29" s="172"/>
      <c r="BC29" s="178"/>
      <c r="BD29" s="124"/>
      <c r="BE29" s="125"/>
      <c r="BF29" s="178"/>
      <c r="BG29" s="124"/>
      <c r="BH29" s="125"/>
      <c r="BI29" s="178"/>
      <c r="BJ29" s="179"/>
      <c r="BK29" s="126"/>
      <c r="BL29" s="180"/>
      <c r="BM29" s="179"/>
      <c r="BN29" s="126"/>
      <c r="BO29" s="127"/>
      <c r="BP29" s="136">
        <v>10</v>
      </c>
      <c r="BQ29" s="154"/>
      <c r="BR29" s="77">
        <f t="shared" si="135"/>
        <v>10</v>
      </c>
      <c r="BS29" s="137">
        <v>3</v>
      </c>
      <c r="BT29" s="154"/>
      <c r="BU29" s="77">
        <f t="shared" si="67"/>
        <v>3</v>
      </c>
      <c r="BV29" s="137">
        <v>1</v>
      </c>
      <c r="BW29" s="154"/>
      <c r="BX29" s="77">
        <f t="shared" si="68"/>
        <v>1</v>
      </c>
      <c r="BY29" s="138">
        <f t="shared" si="118"/>
        <v>10</v>
      </c>
      <c r="BZ29" s="138">
        <v>0</v>
      </c>
      <c r="CA29" s="138">
        <f t="shared" si="119"/>
        <v>10</v>
      </c>
      <c r="CB29" s="78">
        <f t="shared" si="120"/>
        <v>33.333333333333329</v>
      </c>
      <c r="CC29" s="154"/>
      <c r="CD29" s="78">
        <f t="shared" si="121"/>
        <v>33.333333333333329</v>
      </c>
      <c r="CE29" s="124"/>
      <c r="CF29" s="125"/>
      <c r="CG29" s="125"/>
      <c r="CH29" s="125"/>
      <c r="CI29" s="125"/>
      <c r="CJ29" s="125"/>
      <c r="CK29" s="125"/>
      <c r="CL29" s="125"/>
      <c r="CM29" s="125"/>
      <c r="CN29" s="169"/>
      <c r="CO29" s="169"/>
      <c r="CP29" s="126"/>
      <c r="CQ29" s="126"/>
      <c r="CR29" s="126"/>
      <c r="CS29" s="126"/>
      <c r="CT29" s="125"/>
      <c r="CU29" s="125"/>
      <c r="CV29" s="125"/>
      <c r="CW29" s="125"/>
      <c r="CX29" s="125"/>
      <c r="CY29" s="125"/>
      <c r="CZ29" s="125"/>
      <c r="DA29" s="125"/>
      <c r="DB29" s="125"/>
      <c r="DC29" s="168"/>
      <c r="DD29" s="169"/>
      <c r="DE29" s="169"/>
      <c r="DF29" s="126"/>
      <c r="DG29" s="126"/>
      <c r="DH29" s="126"/>
    </row>
    <row r="30" spans="1:112" s="18" customFormat="1" ht="9.9499999999999993" hidden="1" customHeight="1" x14ac:dyDescent="0.2">
      <c r="A30" s="973" t="s">
        <v>160</v>
      </c>
      <c r="B30" s="1175">
        <f t="shared" si="136"/>
        <v>14</v>
      </c>
      <c r="C30" s="1175">
        <v>0</v>
      </c>
      <c r="D30" s="1070">
        <f t="shared" si="49"/>
        <v>14</v>
      </c>
      <c r="E30" s="1175">
        <v>3.5</v>
      </c>
      <c r="F30" s="1175">
        <v>0</v>
      </c>
      <c r="G30" s="1070">
        <f t="shared" si="101"/>
        <v>3.5</v>
      </c>
      <c r="H30" s="1175">
        <v>2.5</v>
      </c>
      <c r="I30" s="1175">
        <v>0</v>
      </c>
      <c r="J30" s="1070">
        <f t="shared" si="102"/>
        <v>2.5</v>
      </c>
      <c r="K30" s="972">
        <f t="shared" si="50"/>
        <v>0.25</v>
      </c>
      <c r="L30" s="972" t="e">
        <f t="shared" si="50"/>
        <v>#DIV/0!</v>
      </c>
      <c r="M30" s="972">
        <f t="shared" si="50"/>
        <v>0.25</v>
      </c>
      <c r="N30" s="972">
        <f t="shared" si="103"/>
        <v>0.17857142857142858</v>
      </c>
      <c r="O30" s="972" t="e">
        <f t="shared" si="103"/>
        <v>#DIV/0!</v>
      </c>
      <c r="P30" s="972">
        <f t="shared" si="103"/>
        <v>0.17857142857142858</v>
      </c>
      <c r="Q30" s="972">
        <f t="shared" si="104"/>
        <v>0.7142857142857143</v>
      </c>
      <c r="R30" s="972" t="e">
        <f t="shared" si="77"/>
        <v>#DIV/0!</v>
      </c>
      <c r="S30" s="1176">
        <f t="shared" si="77"/>
        <v>0.7142857142857143</v>
      </c>
      <c r="T30" s="1177">
        <f>(25+3)/2</f>
        <v>14</v>
      </c>
      <c r="U30" s="1178">
        <v>0</v>
      </c>
      <c r="V30" s="1179">
        <f t="shared" si="105"/>
        <v>14</v>
      </c>
      <c r="W30" s="1180">
        <v>4.5</v>
      </c>
      <c r="X30" s="1178">
        <v>0</v>
      </c>
      <c r="Y30" s="1072">
        <f t="shared" si="106"/>
        <v>4.5</v>
      </c>
      <c r="Z30" s="1178">
        <v>3.5</v>
      </c>
      <c r="AA30" s="1178">
        <v>0</v>
      </c>
      <c r="AB30" s="1072">
        <f t="shared" si="107"/>
        <v>3.5</v>
      </c>
      <c r="AC30" s="972">
        <f t="shared" si="52"/>
        <v>0.32142857142857145</v>
      </c>
      <c r="AD30" s="972" t="e">
        <f t="shared" si="52"/>
        <v>#DIV/0!</v>
      </c>
      <c r="AE30" s="972">
        <f t="shared" si="52"/>
        <v>0.32142857142857145</v>
      </c>
      <c r="AF30" s="972">
        <f t="shared" si="108"/>
        <v>0.25</v>
      </c>
      <c r="AG30" s="972" t="e">
        <f t="shared" si="108"/>
        <v>#DIV/0!</v>
      </c>
      <c r="AH30" s="972">
        <f t="shared" si="108"/>
        <v>0.25</v>
      </c>
      <c r="AI30" s="972">
        <f t="shared" si="109"/>
        <v>0.77777777777777779</v>
      </c>
      <c r="AJ30" s="972" t="e">
        <f t="shared" si="78"/>
        <v>#DIV/0!</v>
      </c>
      <c r="AK30" s="1181">
        <f t="shared" si="78"/>
        <v>0.77777777777777779</v>
      </c>
      <c r="AL30" s="139">
        <v>25</v>
      </c>
      <c r="AM30" s="125"/>
      <c r="AN30" s="77">
        <f t="shared" si="53"/>
        <v>25</v>
      </c>
      <c r="AO30" s="77">
        <v>14</v>
      </c>
      <c r="AP30" s="125"/>
      <c r="AQ30" s="77">
        <f t="shared" si="54"/>
        <v>14</v>
      </c>
      <c r="AR30" s="77">
        <v>11</v>
      </c>
      <c r="AS30" s="125"/>
      <c r="AT30" s="77">
        <f t="shared" si="55"/>
        <v>11</v>
      </c>
      <c r="AU30" s="78">
        <f t="shared" si="110"/>
        <v>44</v>
      </c>
      <c r="AV30" s="126"/>
      <c r="AW30" s="78">
        <f t="shared" si="111"/>
        <v>44</v>
      </c>
      <c r="AX30" s="78">
        <f t="shared" si="112"/>
        <v>78.571428571428569</v>
      </c>
      <c r="AY30" s="126"/>
      <c r="AZ30" s="143">
        <f t="shared" si="112"/>
        <v>78.571428571428569</v>
      </c>
      <c r="BA30" s="171">
        <v>30</v>
      </c>
      <c r="BB30" s="172"/>
      <c r="BC30" s="173">
        <v>30</v>
      </c>
      <c r="BD30" s="139">
        <v>7</v>
      </c>
      <c r="BE30" s="172"/>
      <c r="BF30" s="173">
        <f t="shared" ref="BF30" si="137">BD30+BE30</f>
        <v>7</v>
      </c>
      <c r="BG30" s="139">
        <v>7</v>
      </c>
      <c r="BH30" s="172"/>
      <c r="BI30" s="173">
        <f t="shared" ref="BI30" si="138">BG30+BH30</f>
        <v>7</v>
      </c>
      <c r="BJ30" s="174">
        <f t="shared" ref="BJ30" si="139">BG30/BA30*100</f>
        <v>23.333333333333332</v>
      </c>
      <c r="BK30" s="78">
        <v>0</v>
      </c>
      <c r="BL30" s="175">
        <f t="shared" ref="BL30" si="140">BI30/BC30*100</f>
        <v>23.333333333333332</v>
      </c>
      <c r="BM30" s="174">
        <f t="shared" ref="BM30" si="141">BG30/BD30*100</f>
        <v>100</v>
      </c>
      <c r="BN30" s="176"/>
      <c r="BO30" s="143">
        <f t="shared" ref="BO30" si="142">BI30/BF30*100</f>
        <v>100</v>
      </c>
      <c r="BP30" s="136">
        <v>15</v>
      </c>
      <c r="BQ30" s="154"/>
      <c r="BR30" s="77">
        <f t="shared" si="135"/>
        <v>15</v>
      </c>
      <c r="BS30" s="137">
        <v>9</v>
      </c>
      <c r="BT30" s="154"/>
      <c r="BU30" s="77">
        <f t="shared" si="67"/>
        <v>9</v>
      </c>
      <c r="BV30" s="137">
        <v>2</v>
      </c>
      <c r="BW30" s="154"/>
      <c r="BX30" s="77">
        <f t="shared" si="68"/>
        <v>2</v>
      </c>
      <c r="BY30" s="138">
        <f t="shared" si="118"/>
        <v>13.333333333333334</v>
      </c>
      <c r="BZ30" s="138">
        <v>0</v>
      </c>
      <c r="CA30" s="138">
        <f t="shared" si="119"/>
        <v>13.333333333333334</v>
      </c>
      <c r="CB30" s="78">
        <f t="shared" si="120"/>
        <v>22.222222222222221</v>
      </c>
      <c r="CC30" s="154"/>
      <c r="CD30" s="78">
        <f t="shared" si="121"/>
        <v>22.222222222222221</v>
      </c>
      <c r="CE30" s="124"/>
      <c r="CF30" s="125"/>
      <c r="CG30" s="125"/>
      <c r="CH30" s="125"/>
      <c r="CI30" s="125"/>
      <c r="CJ30" s="125"/>
      <c r="CK30" s="125"/>
      <c r="CL30" s="125"/>
      <c r="CM30" s="125"/>
      <c r="CN30" s="169"/>
      <c r="CO30" s="169"/>
      <c r="CP30" s="126"/>
      <c r="CQ30" s="126"/>
      <c r="CR30" s="126"/>
      <c r="CS30" s="126"/>
      <c r="CT30" s="125"/>
      <c r="CU30" s="125"/>
      <c r="CV30" s="125"/>
      <c r="CW30" s="125"/>
      <c r="CX30" s="125"/>
      <c r="CY30" s="125"/>
      <c r="CZ30" s="125"/>
      <c r="DA30" s="125"/>
      <c r="DB30" s="125"/>
      <c r="DC30" s="168"/>
      <c r="DD30" s="169"/>
      <c r="DE30" s="169"/>
      <c r="DF30" s="126"/>
      <c r="DG30" s="126"/>
      <c r="DH30" s="126"/>
    </row>
    <row r="31" spans="1:112" s="18" customFormat="1" ht="9.9499999999999993" hidden="1" customHeight="1" x14ac:dyDescent="0.2">
      <c r="A31" s="973" t="s">
        <v>173</v>
      </c>
      <c r="B31" s="1175">
        <v>0</v>
      </c>
      <c r="C31" s="1175">
        <v>0</v>
      </c>
      <c r="D31" s="1070">
        <f t="shared" si="49"/>
        <v>0</v>
      </c>
      <c r="E31" s="1175">
        <v>0</v>
      </c>
      <c r="F31" s="1175">
        <v>0</v>
      </c>
      <c r="G31" s="1070">
        <f t="shared" si="101"/>
        <v>0</v>
      </c>
      <c r="H31" s="1175">
        <v>0</v>
      </c>
      <c r="I31" s="1175">
        <v>0</v>
      </c>
      <c r="J31" s="1070">
        <f t="shared" si="102"/>
        <v>0</v>
      </c>
      <c r="K31" s="972" t="e">
        <f t="shared" ref="K31:M46" si="143">E31/B31</f>
        <v>#DIV/0!</v>
      </c>
      <c r="L31" s="972" t="e">
        <f t="shared" si="143"/>
        <v>#DIV/0!</v>
      </c>
      <c r="M31" s="972" t="e">
        <f t="shared" si="143"/>
        <v>#DIV/0!</v>
      </c>
      <c r="N31" s="972" t="e">
        <f t="shared" si="103"/>
        <v>#DIV/0!</v>
      </c>
      <c r="O31" s="972" t="e">
        <f t="shared" si="103"/>
        <v>#DIV/0!</v>
      </c>
      <c r="P31" s="972" t="e">
        <f t="shared" si="103"/>
        <v>#DIV/0!</v>
      </c>
      <c r="Q31" s="972" t="e">
        <f t="shared" si="104"/>
        <v>#DIV/0!</v>
      </c>
      <c r="R31" s="972" t="e">
        <f t="shared" si="77"/>
        <v>#DIV/0!</v>
      </c>
      <c r="S31" s="1176" t="e">
        <f t="shared" si="77"/>
        <v>#DIV/0!</v>
      </c>
      <c r="T31" s="1177">
        <v>0</v>
      </c>
      <c r="U31" s="1178">
        <v>0</v>
      </c>
      <c r="V31" s="1179">
        <f t="shared" si="105"/>
        <v>0</v>
      </c>
      <c r="W31" s="1180">
        <v>0</v>
      </c>
      <c r="X31" s="1178">
        <v>0</v>
      </c>
      <c r="Y31" s="1072">
        <f t="shared" si="106"/>
        <v>0</v>
      </c>
      <c r="Z31" s="1178">
        <v>0</v>
      </c>
      <c r="AA31" s="1178">
        <v>0</v>
      </c>
      <c r="AB31" s="1072">
        <f t="shared" si="107"/>
        <v>0</v>
      </c>
      <c r="AC31" s="972" t="e">
        <f t="shared" si="52"/>
        <v>#DIV/0!</v>
      </c>
      <c r="AD31" s="972" t="e">
        <f t="shared" si="52"/>
        <v>#DIV/0!</v>
      </c>
      <c r="AE31" s="972" t="e">
        <f t="shared" si="52"/>
        <v>#DIV/0!</v>
      </c>
      <c r="AF31" s="972" t="e">
        <f t="shared" si="108"/>
        <v>#DIV/0!</v>
      </c>
      <c r="AG31" s="972" t="e">
        <f t="shared" si="108"/>
        <v>#DIV/0!</v>
      </c>
      <c r="AH31" s="972" t="e">
        <f t="shared" si="108"/>
        <v>#DIV/0!</v>
      </c>
      <c r="AI31" s="972" t="e">
        <f t="shared" si="109"/>
        <v>#DIV/0!</v>
      </c>
      <c r="AJ31" s="972" t="e">
        <f t="shared" si="78"/>
        <v>#DIV/0!</v>
      </c>
      <c r="AK31" s="1181" t="e">
        <f t="shared" si="78"/>
        <v>#DIV/0!</v>
      </c>
      <c r="AL31" s="124"/>
      <c r="AM31" s="125"/>
      <c r="AN31" s="125"/>
      <c r="AO31" s="125"/>
      <c r="AP31" s="125"/>
      <c r="AQ31" s="125"/>
      <c r="AR31" s="125"/>
      <c r="AS31" s="125"/>
      <c r="AT31" s="125"/>
      <c r="AU31" s="126"/>
      <c r="AV31" s="126"/>
      <c r="AW31" s="126"/>
      <c r="AX31" s="126"/>
      <c r="AY31" s="126"/>
      <c r="AZ31" s="127"/>
      <c r="BA31" s="177"/>
      <c r="BB31" s="172"/>
      <c r="BC31" s="178"/>
      <c r="BD31" s="124"/>
      <c r="BE31" s="125"/>
      <c r="BF31" s="178"/>
      <c r="BG31" s="124"/>
      <c r="BH31" s="125"/>
      <c r="BI31" s="178"/>
      <c r="BJ31" s="179"/>
      <c r="BK31" s="126"/>
      <c r="BL31" s="180"/>
      <c r="BM31" s="179"/>
      <c r="BN31" s="126"/>
      <c r="BO31" s="127"/>
      <c r="BP31" s="136">
        <v>15</v>
      </c>
      <c r="BQ31" s="154"/>
      <c r="BR31" s="77">
        <f t="shared" si="135"/>
        <v>15</v>
      </c>
      <c r="BS31" s="137">
        <v>7</v>
      </c>
      <c r="BT31" s="154"/>
      <c r="BU31" s="77">
        <f t="shared" si="67"/>
        <v>7</v>
      </c>
      <c r="BV31" s="137">
        <v>0</v>
      </c>
      <c r="BW31" s="154"/>
      <c r="BX31" s="77">
        <f t="shared" si="68"/>
        <v>0</v>
      </c>
      <c r="BY31" s="138">
        <f t="shared" si="118"/>
        <v>0</v>
      </c>
      <c r="BZ31" s="138">
        <v>0</v>
      </c>
      <c r="CA31" s="138">
        <f t="shared" si="119"/>
        <v>0</v>
      </c>
      <c r="CB31" s="78">
        <f t="shared" si="120"/>
        <v>0</v>
      </c>
      <c r="CC31" s="154"/>
      <c r="CD31" s="78">
        <f t="shared" si="121"/>
        <v>0</v>
      </c>
      <c r="CE31" s="124"/>
      <c r="CF31" s="125"/>
      <c r="CG31" s="125"/>
      <c r="CH31" s="125"/>
      <c r="CI31" s="125"/>
      <c r="CJ31" s="125"/>
      <c r="CK31" s="125"/>
      <c r="CL31" s="125"/>
      <c r="CM31" s="125"/>
      <c r="CN31" s="169"/>
      <c r="CO31" s="169"/>
      <c r="CP31" s="126"/>
      <c r="CQ31" s="126"/>
      <c r="CR31" s="126"/>
      <c r="CS31" s="126"/>
      <c r="CT31" s="125"/>
      <c r="CU31" s="125"/>
      <c r="CV31" s="125"/>
      <c r="CW31" s="125"/>
      <c r="CX31" s="125"/>
      <c r="CY31" s="125"/>
      <c r="CZ31" s="125"/>
      <c r="DA31" s="125"/>
      <c r="DB31" s="125"/>
      <c r="DC31" s="168"/>
      <c r="DD31" s="169"/>
      <c r="DE31" s="169"/>
      <c r="DF31" s="126"/>
      <c r="DG31" s="126"/>
      <c r="DH31" s="126"/>
    </row>
    <row r="32" spans="1:112" s="18" customFormat="1" ht="9.9499999999999993" hidden="1" customHeight="1" x14ac:dyDescent="0.2">
      <c r="A32" s="974" t="s">
        <v>119</v>
      </c>
      <c r="B32" s="1175">
        <f t="shared" ref="B32:B33" si="144">12.5+3/2</f>
        <v>14</v>
      </c>
      <c r="C32" s="1175">
        <v>0</v>
      </c>
      <c r="D32" s="1070">
        <f t="shared" si="49"/>
        <v>14</v>
      </c>
      <c r="E32" s="1175">
        <v>0</v>
      </c>
      <c r="F32" s="1175">
        <v>0</v>
      </c>
      <c r="G32" s="1070">
        <f t="shared" si="101"/>
        <v>0</v>
      </c>
      <c r="H32" s="1175">
        <v>0</v>
      </c>
      <c r="I32" s="1175">
        <v>0</v>
      </c>
      <c r="J32" s="1070">
        <f t="shared" si="102"/>
        <v>0</v>
      </c>
      <c r="K32" s="972">
        <f t="shared" si="143"/>
        <v>0</v>
      </c>
      <c r="L32" s="972" t="e">
        <f t="shared" si="143"/>
        <v>#DIV/0!</v>
      </c>
      <c r="M32" s="972">
        <f t="shared" si="143"/>
        <v>0</v>
      </c>
      <c r="N32" s="972">
        <f t="shared" si="103"/>
        <v>0</v>
      </c>
      <c r="O32" s="972" t="e">
        <f t="shared" si="103"/>
        <v>#DIV/0!</v>
      </c>
      <c r="P32" s="972">
        <f t="shared" si="103"/>
        <v>0</v>
      </c>
      <c r="Q32" s="972" t="e">
        <f t="shared" si="104"/>
        <v>#DIV/0!</v>
      </c>
      <c r="R32" s="972" t="e">
        <f t="shared" si="104"/>
        <v>#DIV/0!</v>
      </c>
      <c r="S32" s="1176" t="e">
        <f t="shared" si="104"/>
        <v>#DIV/0!</v>
      </c>
      <c r="T32" s="1177">
        <v>0</v>
      </c>
      <c r="U32" s="1178">
        <v>0</v>
      </c>
      <c r="V32" s="1179">
        <f t="shared" si="105"/>
        <v>0</v>
      </c>
      <c r="W32" s="1180">
        <v>0</v>
      </c>
      <c r="X32" s="1178">
        <v>0</v>
      </c>
      <c r="Y32" s="1072">
        <f t="shared" si="106"/>
        <v>0</v>
      </c>
      <c r="Z32" s="1178">
        <v>0</v>
      </c>
      <c r="AA32" s="1178">
        <v>0</v>
      </c>
      <c r="AB32" s="1072">
        <f t="shared" si="107"/>
        <v>0</v>
      </c>
      <c r="AC32" s="972" t="e">
        <f t="shared" si="52"/>
        <v>#DIV/0!</v>
      </c>
      <c r="AD32" s="972" t="e">
        <f t="shared" si="52"/>
        <v>#DIV/0!</v>
      </c>
      <c r="AE32" s="972" t="e">
        <f t="shared" si="52"/>
        <v>#DIV/0!</v>
      </c>
      <c r="AF32" s="972" t="e">
        <f t="shared" si="108"/>
        <v>#DIV/0!</v>
      </c>
      <c r="AG32" s="972" t="e">
        <f t="shared" si="108"/>
        <v>#DIV/0!</v>
      </c>
      <c r="AH32" s="972" t="e">
        <f t="shared" si="108"/>
        <v>#DIV/0!</v>
      </c>
      <c r="AI32" s="972" t="e">
        <f t="shared" si="109"/>
        <v>#DIV/0!</v>
      </c>
      <c r="AJ32" s="972" t="e">
        <f t="shared" si="109"/>
        <v>#DIV/0!</v>
      </c>
      <c r="AK32" s="1181" t="e">
        <f t="shared" si="109"/>
        <v>#DIV/0!</v>
      </c>
      <c r="AL32" s="124"/>
      <c r="AM32" s="125"/>
      <c r="AN32" s="125"/>
      <c r="AO32" s="125"/>
      <c r="AP32" s="125"/>
      <c r="AQ32" s="125"/>
      <c r="AR32" s="125"/>
      <c r="AS32" s="125"/>
      <c r="AT32" s="125"/>
      <c r="AU32" s="126"/>
      <c r="AV32" s="126"/>
      <c r="AW32" s="126"/>
      <c r="AX32" s="126"/>
      <c r="AY32" s="126"/>
      <c r="AZ32" s="127"/>
      <c r="BA32" s="181"/>
      <c r="BB32" s="182"/>
      <c r="BC32" s="183"/>
      <c r="BD32" s="184"/>
      <c r="BE32" s="185"/>
      <c r="BF32" s="183"/>
      <c r="BG32" s="184"/>
      <c r="BH32" s="185"/>
      <c r="BI32" s="183"/>
      <c r="BJ32" s="186"/>
      <c r="BK32" s="187"/>
      <c r="BL32" s="188"/>
      <c r="BM32" s="186"/>
      <c r="BN32" s="187"/>
      <c r="BO32" s="189"/>
      <c r="BP32" s="136">
        <v>10</v>
      </c>
      <c r="BQ32" s="154"/>
      <c r="BR32" s="77">
        <f t="shared" si="135"/>
        <v>10</v>
      </c>
      <c r="BS32" s="137">
        <v>2</v>
      </c>
      <c r="BT32" s="154"/>
      <c r="BU32" s="77">
        <f t="shared" si="67"/>
        <v>2</v>
      </c>
      <c r="BV32" s="137">
        <v>0</v>
      </c>
      <c r="BW32" s="154"/>
      <c r="BX32" s="77">
        <f t="shared" si="68"/>
        <v>0</v>
      </c>
      <c r="BY32" s="138">
        <f t="shared" si="118"/>
        <v>0</v>
      </c>
      <c r="BZ32" s="138">
        <v>0</v>
      </c>
      <c r="CA32" s="138">
        <f t="shared" si="119"/>
        <v>0</v>
      </c>
      <c r="CB32" s="78">
        <f t="shared" si="120"/>
        <v>0</v>
      </c>
      <c r="CC32" s="154"/>
      <c r="CD32" s="78">
        <f t="shared" si="121"/>
        <v>0</v>
      </c>
      <c r="CE32" s="124"/>
      <c r="CF32" s="125"/>
      <c r="CG32" s="125"/>
      <c r="CH32" s="125"/>
      <c r="CI32" s="125"/>
      <c r="CJ32" s="125"/>
      <c r="CK32" s="125"/>
      <c r="CL32" s="125"/>
      <c r="CM32" s="125"/>
      <c r="CN32" s="169"/>
      <c r="CO32" s="169"/>
      <c r="CP32" s="126"/>
      <c r="CQ32" s="126"/>
      <c r="CR32" s="126"/>
      <c r="CS32" s="126"/>
      <c r="CT32" s="125"/>
      <c r="CU32" s="125"/>
      <c r="CV32" s="125"/>
      <c r="CW32" s="125"/>
      <c r="CX32" s="125"/>
      <c r="CY32" s="125"/>
      <c r="CZ32" s="125"/>
      <c r="DA32" s="125"/>
      <c r="DB32" s="125"/>
      <c r="DC32" s="168"/>
      <c r="DD32" s="169"/>
      <c r="DE32" s="169"/>
      <c r="DF32" s="126"/>
      <c r="DG32" s="126"/>
      <c r="DH32" s="126"/>
    </row>
    <row r="33" spans="1:112" s="18" customFormat="1" ht="9.9499999999999993" hidden="1" customHeight="1" x14ac:dyDescent="0.2">
      <c r="A33" s="975" t="s">
        <v>170</v>
      </c>
      <c r="B33" s="1175">
        <f t="shared" si="144"/>
        <v>14</v>
      </c>
      <c r="C33" s="1175">
        <v>0</v>
      </c>
      <c r="D33" s="1070">
        <f t="shared" si="49"/>
        <v>14</v>
      </c>
      <c r="E33" s="1175">
        <v>4.5</v>
      </c>
      <c r="F33" s="1175">
        <v>0</v>
      </c>
      <c r="G33" s="1070">
        <f t="shared" si="101"/>
        <v>4.5</v>
      </c>
      <c r="H33" s="1175">
        <v>3.5</v>
      </c>
      <c r="I33" s="1175">
        <v>0</v>
      </c>
      <c r="J33" s="1070">
        <f t="shared" si="102"/>
        <v>3.5</v>
      </c>
      <c r="K33" s="972">
        <f t="shared" si="143"/>
        <v>0.32142857142857145</v>
      </c>
      <c r="L33" s="972" t="e">
        <f t="shared" si="143"/>
        <v>#DIV/0!</v>
      </c>
      <c r="M33" s="972">
        <f t="shared" si="143"/>
        <v>0.32142857142857145</v>
      </c>
      <c r="N33" s="972">
        <f t="shared" si="103"/>
        <v>0.25</v>
      </c>
      <c r="O33" s="972" t="e">
        <f t="shared" si="103"/>
        <v>#DIV/0!</v>
      </c>
      <c r="P33" s="972">
        <f t="shared" si="103"/>
        <v>0.25</v>
      </c>
      <c r="Q33" s="972">
        <f t="shared" si="104"/>
        <v>0.77777777777777779</v>
      </c>
      <c r="R33" s="972" t="e">
        <f t="shared" si="104"/>
        <v>#DIV/0!</v>
      </c>
      <c r="S33" s="1176">
        <f t="shared" si="104"/>
        <v>0.77777777777777779</v>
      </c>
      <c r="T33" s="1177">
        <f>(25+3)/2</f>
        <v>14</v>
      </c>
      <c r="U33" s="1178">
        <v>0</v>
      </c>
      <c r="V33" s="1179">
        <f t="shared" si="105"/>
        <v>14</v>
      </c>
      <c r="W33" s="1180">
        <v>2.5</v>
      </c>
      <c r="X33" s="1178">
        <v>0</v>
      </c>
      <c r="Y33" s="1072">
        <f t="shared" si="106"/>
        <v>2.5</v>
      </c>
      <c r="Z33" s="1178">
        <v>1.5</v>
      </c>
      <c r="AA33" s="1178">
        <v>0</v>
      </c>
      <c r="AB33" s="1072">
        <f t="shared" si="107"/>
        <v>1.5</v>
      </c>
      <c r="AC33" s="972">
        <f t="shared" si="52"/>
        <v>0.17857142857142858</v>
      </c>
      <c r="AD33" s="972" t="e">
        <f t="shared" si="52"/>
        <v>#DIV/0!</v>
      </c>
      <c r="AE33" s="972">
        <f t="shared" si="52"/>
        <v>0.17857142857142858</v>
      </c>
      <c r="AF33" s="972">
        <f t="shared" si="108"/>
        <v>0.10714285714285714</v>
      </c>
      <c r="AG33" s="972" t="e">
        <f t="shared" si="108"/>
        <v>#DIV/0!</v>
      </c>
      <c r="AH33" s="972">
        <f t="shared" si="108"/>
        <v>0.10714285714285714</v>
      </c>
      <c r="AI33" s="972">
        <f t="shared" si="109"/>
        <v>0.6</v>
      </c>
      <c r="AJ33" s="972" t="e">
        <f t="shared" si="109"/>
        <v>#DIV/0!</v>
      </c>
      <c r="AK33" s="1181">
        <f t="shared" si="109"/>
        <v>0.6</v>
      </c>
      <c r="AL33" s="146">
        <v>25</v>
      </c>
      <c r="AM33" s="125"/>
      <c r="AN33" s="77">
        <f t="shared" si="53"/>
        <v>25</v>
      </c>
      <c r="AO33" s="81">
        <v>8</v>
      </c>
      <c r="AP33" s="125"/>
      <c r="AQ33" s="77">
        <f t="shared" si="54"/>
        <v>8</v>
      </c>
      <c r="AR33" s="81">
        <v>4</v>
      </c>
      <c r="AS33" s="125"/>
      <c r="AT33" s="77">
        <f t="shared" si="55"/>
        <v>4</v>
      </c>
      <c r="AU33" s="78">
        <f t="shared" si="110"/>
        <v>16</v>
      </c>
      <c r="AV33" s="126"/>
      <c r="AW33" s="78">
        <f t="shared" si="111"/>
        <v>16</v>
      </c>
      <c r="AX33" s="78">
        <f t="shared" si="112"/>
        <v>50</v>
      </c>
      <c r="AY33" s="126"/>
      <c r="AZ33" s="143">
        <f t="shared" si="112"/>
        <v>50</v>
      </c>
      <c r="BA33" s="190">
        <v>30</v>
      </c>
      <c r="BB33" s="182"/>
      <c r="BC33" s="191">
        <f>BA33+BB33</f>
        <v>30</v>
      </c>
      <c r="BD33" s="192">
        <v>11</v>
      </c>
      <c r="BE33" s="182"/>
      <c r="BF33" s="191">
        <f t="shared" ref="BF33" si="145">BD33+BE33</f>
        <v>11</v>
      </c>
      <c r="BG33" s="192">
        <v>10</v>
      </c>
      <c r="BH33" s="182"/>
      <c r="BI33" s="191">
        <f t="shared" ref="BI33" si="146">BG33+BH33</f>
        <v>10</v>
      </c>
      <c r="BJ33" s="193">
        <f t="shared" ref="BJ33" si="147">BG33/BA33*100</f>
        <v>33.333333333333329</v>
      </c>
      <c r="BK33" s="187"/>
      <c r="BL33" s="194">
        <f t="shared" ref="BL33:BL35" si="148">BI33/BC33*100</f>
        <v>33.333333333333329</v>
      </c>
      <c r="BM33" s="193">
        <f t="shared" ref="BM33" si="149">BG33/BD33*100</f>
        <v>90.909090909090907</v>
      </c>
      <c r="BN33" s="195"/>
      <c r="BO33" s="196">
        <f t="shared" ref="BO33:BO34" si="150">BI33/BF33*100</f>
        <v>90.909090909090907</v>
      </c>
      <c r="BP33" s="153"/>
      <c r="BQ33" s="154"/>
      <c r="BR33" s="154"/>
      <c r="BS33" s="154"/>
      <c r="BT33" s="154"/>
      <c r="BU33" s="154"/>
      <c r="BV33" s="154"/>
      <c r="BW33" s="154"/>
      <c r="BX33" s="154"/>
      <c r="BY33" s="154"/>
      <c r="BZ33" s="154"/>
      <c r="CA33" s="154"/>
      <c r="CB33" s="154"/>
      <c r="CC33" s="154"/>
      <c r="CD33" s="154"/>
      <c r="CE33" s="124"/>
      <c r="CF33" s="125"/>
      <c r="CG33" s="125"/>
      <c r="CH33" s="125"/>
      <c r="CI33" s="125"/>
      <c r="CJ33" s="125"/>
      <c r="CK33" s="125"/>
      <c r="CL33" s="125"/>
      <c r="CM33" s="125"/>
      <c r="CN33" s="169"/>
      <c r="CO33" s="169"/>
      <c r="CP33" s="126"/>
      <c r="CQ33" s="126"/>
      <c r="CR33" s="126"/>
      <c r="CS33" s="126"/>
      <c r="CT33" s="125"/>
      <c r="CU33" s="125"/>
      <c r="CV33" s="125"/>
      <c r="CW33" s="125"/>
      <c r="CX33" s="125"/>
      <c r="CY33" s="125"/>
      <c r="CZ33" s="125"/>
      <c r="DA33" s="125"/>
      <c r="DB33" s="125"/>
      <c r="DC33" s="168"/>
      <c r="DD33" s="169"/>
      <c r="DE33" s="169"/>
      <c r="DF33" s="126"/>
      <c r="DG33" s="126"/>
      <c r="DH33" s="126"/>
    </row>
    <row r="34" spans="1:112" ht="9.9499999999999993" hidden="1" customHeight="1" x14ac:dyDescent="0.2">
      <c r="A34" s="405" t="s">
        <v>53</v>
      </c>
      <c r="B34" s="1165">
        <f t="shared" ref="B34:C34" si="151">SUM(B35:B36)</f>
        <v>80</v>
      </c>
      <c r="C34" s="1165">
        <f t="shared" si="151"/>
        <v>30</v>
      </c>
      <c r="D34" s="1165">
        <f>SUM(D35:D36)</f>
        <v>110</v>
      </c>
      <c r="E34" s="1165">
        <f t="shared" ref="E34:F34" si="152">SUM(E35:E36)</f>
        <v>93</v>
      </c>
      <c r="F34" s="1165">
        <f t="shared" si="152"/>
        <v>4</v>
      </c>
      <c r="G34" s="1166">
        <f>SUM(G35:G36)</f>
        <v>97</v>
      </c>
      <c r="H34" s="1165">
        <f t="shared" ref="H34:I34" si="153">SUM(H35:H36)</f>
        <v>52</v>
      </c>
      <c r="I34" s="1165">
        <f t="shared" si="153"/>
        <v>0</v>
      </c>
      <c r="J34" s="1165">
        <f>SUM(J35:J36)</f>
        <v>52</v>
      </c>
      <c r="K34" s="870">
        <f>E34/B34</f>
        <v>1.1625000000000001</v>
      </c>
      <c r="L34" s="870">
        <f t="shared" si="143"/>
        <v>0.13333333333333333</v>
      </c>
      <c r="M34" s="870">
        <f t="shared" si="143"/>
        <v>0.88181818181818183</v>
      </c>
      <c r="N34" s="870">
        <f>H34/B34</f>
        <v>0.65</v>
      </c>
      <c r="O34" s="870">
        <f t="shared" si="103"/>
        <v>0</v>
      </c>
      <c r="P34" s="870">
        <f t="shared" si="103"/>
        <v>0.47272727272727272</v>
      </c>
      <c r="Q34" s="870">
        <f>H34/E34</f>
        <v>0.55913978494623651</v>
      </c>
      <c r="R34" s="870">
        <f t="shared" si="104"/>
        <v>0</v>
      </c>
      <c r="S34" s="1167">
        <f t="shared" si="104"/>
        <v>0.53608247422680411</v>
      </c>
      <c r="T34" s="1165">
        <f t="shared" ref="T34:U34" si="154">SUM(T35:T36)</f>
        <v>80</v>
      </c>
      <c r="U34" s="1165">
        <f t="shared" si="154"/>
        <v>30</v>
      </c>
      <c r="V34" s="1165">
        <f>SUM(V35:V36)</f>
        <v>110</v>
      </c>
      <c r="W34" s="1165">
        <f t="shared" ref="W34:X34" si="155">SUM(W35:W36)</f>
        <v>69</v>
      </c>
      <c r="X34" s="1165">
        <f t="shared" si="155"/>
        <v>3</v>
      </c>
      <c r="Y34" s="1165">
        <f>SUM(Y35:Y36)</f>
        <v>72</v>
      </c>
      <c r="Z34" s="1165">
        <f t="shared" ref="Z34:AA34" si="156">SUM(Z35:Z36)</f>
        <v>42</v>
      </c>
      <c r="AA34" s="1165">
        <f t="shared" si="156"/>
        <v>1</v>
      </c>
      <c r="AB34" s="1165">
        <f>SUM(AB35:AB36)</f>
        <v>43</v>
      </c>
      <c r="AC34" s="870">
        <f>W34/T34</f>
        <v>0.86250000000000004</v>
      </c>
      <c r="AD34" s="870">
        <f t="shared" ref="AD34:AF102" si="157">X34/U34</f>
        <v>0.1</v>
      </c>
      <c r="AE34" s="870">
        <f t="shared" si="157"/>
        <v>0.65454545454545454</v>
      </c>
      <c r="AF34" s="870">
        <f>Z34/T34</f>
        <v>0.52500000000000002</v>
      </c>
      <c r="AG34" s="870">
        <f t="shared" si="108"/>
        <v>3.3333333333333333E-2</v>
      </c>
      <c r="AH34" s="870">
        <f t="shared" si="108"/>
        <v>0.39090909090909093</v>
      </c>
      <c r="AI34" s="870">
        <f>Z34/W34</f>
        <v>0.60869565217391308</v>
      </c>
      <c r="AJ34" s="870">
        <f t="shared" si="109"/>
        <v>0.33333333333333331</v>
      </c>
      <c r="AK34" s="1168">
        <f t="shared" si="109"/>
        <v>0.59722222222222221</v>
      </c>
      <c r="AL34" s="108">
        <f>AL35</f>
        <v>40</v>
      </c>
      <c r="AM34" s="73">
        <f>AM35</f>
        <v>30</v>
      </c>
      <c r="AN34" s="73">
        <f>AL34+AM34</f>
        <v>70</v>
      </c>
      <c r="AO34" s="108">
        <f t="shared" ref="AO34:AP34" si="158">AO35</f>
        <v>41</v>
      </c>
      <c r="AP34" s="73">
        <f t="shared" si="158"/>
        <v>0</v>
      </c>
      <c r="AQ34" s="73">
        <f t="shared" si="54"/>
        <v>41</v>
      </c>
      <c r="AR34" s="108">
        <f t="shared" ref="AR34:AS34" si="159">AR35</f>
        <v>33</v>
      </c>
      <c r="AS34" s="73">
        <f t="shared" si="159"/>
        <v>0</v>
      </c>
      <c r="AT34" s="73">
        <f t="shared" si="55"/>
        <v>33</v>
      </c>
      <c r="AU34" s="74">
        <f>AR34/AL34*100</f>
        <v>82.5</v>
      </c>
      <c r="AV34" s="74">
        <f>AS34/AM34*100</f>
        <v>0</v>
      </c>
      <c r="AW34" s="74">
        <f>AT34/AN34*100</f>
        <v>47.142857142857139</v>
      </c>
      <c r="AX34" s="74">
        <f>AR34/AO34*100</f>
        <v>80.487804878048792</v>
      </c>
      <c r="AY34" s="74" t="e">
        <f>AS34/AP34*100</f>
        <v>#DIV/0!</v>
      </c>
      <c r="AZ34" s="109">
        <f>AT34/AQ34*100</f>
        <v>80.487804878048792</v>
      </c>
      <c r="BA34" s="110">
        <f>SUM(BA35)</f>
        <v>40</v>
      </c>
      <c r="BB34" s="73">
        <f t="shared" ref="BB34:BC34" si="160">SUM(BB35)</f>
        <v>0</v>
      </c>
      <c r="BC34" s="111">
        <f t="shared" si="160"/>
        <v>40</v>
      </c>
      <c r="BD34" s="108">
        <f>SUM(BD35)</f>
        <v>42</v>
      </c>
      <c r="BE34" s="73"/>
      <c r="BF34" s="111">
        <f t="shared" ref="BF34" si="161">SUM(BF35)</f>
        <v>42</v>
      </c>
      <c r="BG34" s="108">
        <f>SUM(BG35)</f>
        <v>37</v>
      </c>
      <c r="BH34" s="73"/>
      <c r="BI34" s="111">
        <f t="shared" ref="BI34" si="162">SUM(BI35)</f>
        <v>37</v>
      </c>
      <c r="BJ34" s="112">
        <f>BG34/BA34*100</f>
        <v>92.5</v>
      </c>
      <c r="BK34" s="74"/>
      <c r="BL34" s="113">
        <f t="shared" si="148"/>
        <v>92.5</v>
      </c>
      <c r="BM34" s="112">
        <f>BG34/BD34*100</f>
        <v>88.095238095238088</v>
      </c>
      <c r="BN34" s="74"/>
      <c r="BO34" s="109">
        <f t="shared" si="150"/>
        <v>88.095238095238088</v>
      </c>
      <c r="BP34" s="108">
        <f t="shared" ref="BP34:BV34" si="163">SUM(BP35)</f>
        <v>60</v>
      </c>
      <c r="BQ34" s="73"/>
      <c r="BR34" s="73">
        <f t="shared" si="163"/>
        <v>60</v>
      </c>
      <c r="BS34" s="73">
        <f t="shared" si="163"/>
        <v>64</v>
      </c>
      <c r="BT34" s="73"/>
      <c r="BU34" s="73">
        <f t="shared" si="163"/>
        <v>64</v>
      </c>
      <c r="BV34" s="73">
        <f t="shared" si="163"/>
        <v>42</v>
      </c>
      <c r="BW34" s="73"/>
      <c r="BX34" s="73">
        <f>SUM(BX35)</f>
        <v>42</v>
      </c>
      <c r="BY34" s="114">
        <f>BV34/BP34*100</f>
        <v>70</v>
      </c>
      <c r="BZ34" s="114">
        <v>0</v>
      </c>
      <c r="CA34" s="114">
        <f>BX34/BR34*100</f>
        <v>70</v>
      </c>
      <c r="CB34" s="74">
        <f>BV34/BS34*100</f>
        <v>65.625</v>
      </c>
      <c r="CC34" s="74"/>
      <c r="CD34" s="74">
        <f>BX34/BU34*100</f>
        <v>65.625</v>
      </c>
      <c r="CE34" s="108">
        <f t="shared" ref="CE34:CL34" si="164">SUM(CE35)</f>
        <v>80</v>
      </c>
      <c r="CF34" s="73"/>
      <c r="CG34" s="73">
        <f t="shared" si="164"/>
        <v>80</v>
      </c>
      <c r="CH34" s="73">
        <f t="shared" si="164"/>
        <v>84</v>
      </c>
      <c r="CI34" s="73">
        <f t="shared" si="164"/>
        <v>0</v>
      </c>
      <c r="CJ34" s="73">
        <f t="shared" si="164"/>
        <v>84</v>
      </c>
      <c r="CK34" s="73">
        <f t="shared" si="164"/>
        <v>64</v>
      </c>
      <c r="CL34" s="197">
        <f t="shared" si="164"/>
        <v>0</v>
      </c>
      <c r="CM34" s="197">
        <f>SUM(CM35)</f>
        <v>64</v>
      </c>
      <c r="CN34" s="114">
        <f t="shared" ref="CN34:CN154" si="165">CK34/CE34*100</f>
        <v>80</v>
      </c>
      <c r="CO34" s="114">
        <v>0</v>
      </c>
      <c r="CP34" s="114">
        <f t="shared" ref="CP34:CP154" si="166">CM34/CG34*100</f>
        <v>80</v>
      </c>
      <c r="CQ34" s="114">
        <f>CK34/CH34*100</f>
        <v>76.19047619047619</v>
      </c>
      <c r="CR34" s="114">
        <v>0</v>
      </c>
      <c r="CS34" s="114">
        <f>CM34/CJ34*100</f>
        <v>76.19047619047619</v>
      </c>
      <c r="CT34" s="197">
        <f t="shared" ref="CT34:DA34" si="167">SUM(CT35)</f>
        <v>80</v>
      </c>
      <c r="CU34" s="197">
        <f t="shared" si="167"/>
        <v>0</v>
      </c>
      <c r="CV34" s="197">
        <f t="shared" si="167"/>
        <v>80</v>
      </c>
      <c r="CW34" s="197">
        <f t="shared" si="167"/>
        <v>85</v>
      </c>
      <c r="CX34" s="197">
        <f t="shared" si="167"/>
        <v>0</v>
      </c>
      <c r="CY34" s="197">
        <f t="shared" si="167"/>
        <v>85</v>
      </c>
      <c r="CZ34" s="197">
        <f t="shared" si="167"/>
        <v>65</v>
      </c>
      <c r="DA34" s="197">
        <f t="shared" si="167"/>
        <v>0</v>
      </c>
      <c r="DB34" s="197">
        <f>SUM(DB35)</f>
        <v>65</v>
      </c>
      <c r="DC34" s="197">
        <f t="shared" ref="DC34:DD154" si="168">CZ34/CT34*100</f>
        <v>81.25</v>
      </c>
      <c r="DD34" s="114">
        <v>0</v>
      </c>
      <c r="DE34" s="114">
        <f t="shared" ref="DE34:DE154" si="169">DB34/CV34*100</f>
        <v>81.25</v>
      </c>
      <c r="DF34" s="114">
        <f>CZ34/CW34*100</f>
        <v>76.470588235294116</v>
      </c>
      <c r="DG34" s="114">
        <v>0</v>
      </c>
      <c r="DH34" s="74">
        <f>DB34/CY34*100</f>
        <v>76.470588235294116</v>
      </c>
    </row>
    <row r="35" spans="1:112" s="18" customFormat="1" ht="9.9499999999999993" hidden="1" customHeight="1" x14ac:dyDescent="0.2">
      <c r="A35" s="663" t="s">
        <v>269</v>
      </c>
      <c r="B35" s="77">
        <f>40+10</f>
        <v>50</v>
      </c>
      <c r="C35" s="77">
        <v>0</v>
      </c>
      <c r="D35" s="77">
        <f t="shared" si="49"/>
        <v>50</v>
      </c>
      <c r="E35" s="77">
        <v>66</v>
      </c>
      <c r="F35" s="77">
        <v>0</v>
      </c>
      <c r="G35" s="77">
        <f t="shared" ref="G35:G36" si="170">SUM(E35:F35)</f>
        <v>66</v>
      </c>
      <c r="H35" s="77">
        <v>41</v>
      </c>
      <c r="I35" s="77">
        <v>0</v>
      </c>
      <c r="J35" s="77">
        <f t="shared" ref="J35" si="171">SUM(H35:I35)</f>
        <v>41</v>
      </c>
      <c r="K35" s="871">
        <f t="shared" ref="K35:K36" si="172">E35/B35</f>
        <v>1.32</v>
      </c>
      <c r="L35" s="871" t="e">
        <f t="shared" si="143"/>
        <v>#DIV/0!</v>
      </c>
      <c r="M35" s="871">
        <f t="shared" si="143"/>
        <v>1.32</v>
      </c>
      <c r="N35" s="871">
        <f t="shared" ref="N35:N36" si="173">H35/B35</f>
        <v>0.82</v>
      </c>
      <c r="O35" s="871" t="e">
        <f t="shared" si="103"/>
        <v>#DIV/0!</v>
      </c>
      <c r="P35" s="871">
        <f t="shared" si="103"/>
        <v>0.82</v>
      </c>
      <c r="Q35" s="871">
        <f t="shared" ref="Q35:Q36" si="174">H35/E35</f>
        <v>0.62121212121212122</v>
      </c>
      <c r="R35" s="871" t="e">
        <f t="shared" si="104"/>
        <v>#DIV/0!</v>
      </c>
      <c r="S35" s="1172">
        <f t="shared" si="104"/>
        <v>0.62121212121212122</v>
      </c>
      <c r="T35" s="171">
        <f>40+10</f>
        <v>50</v>
      </c>
      <c r="U35" s="77">
        <v>0</v>
      </c>
      <c r="V35" s="1173">
        <f t="shared" ref="V35:V36" si="175">SUM(T35:U35)</f>
        <v>50</v>
      </c>
      <c r="W35" s="139">
        <v>50</v>
      </c>
      <c r="X35" s="77">
        <v>0</v>
      </c>
      <c r="Y35" s="77">
        <f t="shared" ref="Y35:Y36" si="176">SUM(W35:X35)</f>
        <v>50</v>
      </c>
      <c r="Z35" s="77">
        <v>42</v>
      </c>
      <c r="AA35" s="77">
        <v>1</v>
      </c>
      <c r="AB35" s="77">
        <f t="shared" ref="AB35:AB36" si="177">SUM(Z35:AA35)</f>
        <v>43</v>
      </c>
      <c r="AC35" s="871">
        <f t="shared" ref="AC35:AC36" si="178">W35/T35</f>
        <v>1</v>
      </c>
      <c r="AD35" s="871" t="e">
        <f t="shared" si="157"/>
        <v>#DIV/0!</v>
      </c>
      <c r="AE35" s="871">
        <f t="shared" si="157"/>
        <v>1</v>
      </c>
      <c r="AF35" s="871">
        <f t="shared" ref="AF35:AF36" si="179">Z35/T35</f>
        <v>0.84</v>
      </c>
      <c r="AG35" s="871" t="e">
        <f t="shared" si="108"/>
        <v>#DIV/0!</v>
      </c>
      <c r="AH35" s="871">
        <f t="shared" si="108"/>
        <v>0.86</v>
      </c>
      <c r="AI35" s="871">
        <f t="shared" ref="AI35:AI36" si="180">Z35/W35</f>
        <v>0.84</v>
      </c>
      <c r="AJ35" s="871" t="e">
        <f t="shared" si="109"/>
        <v>#DIV/0!</v>
      </c>
      <c r="AK35" s="1174">
        <f t="shared" si="109"/>
        <v>0.86</v>
      </c>
      <c r="AL35" s="139">
        <v>40</v>
      </c>
      <c r="AM35" s="77">
        <v>30</v>
      </c>
      <c r="AN35" s="77">
        <f>AL35+AM35</f>
        <v>70</v>
      </c>
      <c r="AO35" s="139">
        <v>41</v>
      </c>
      <c r="AP35" s="77">
        <v>0</v>
      </c>
      <c r="AQ35" s="77">
        <f t="shared" si="54"/>
        <v>41</v>
      </c>
      <c r="AR35" s="139">
        <v>33</v>
      </c>
      <c r="AS35" s="77">
        <v>0</v>
      </c>
      <c r="AT35" s="77">
        <f t="shared" si="55"/>
        <v>33</v>
      </c>
      <c r="AU35" s="78">
        <f t="shared" ref="AU35:AW35" si="181">AR35/AL35*100</f>
        <v>82.5</v>
      </c>
      <c r="AV35" s="78">
        <f t="shared" si="181"/>
        <v>0</v>
      </c>
      <c r="AW35" s="78">
        <f t="shared" si="181"/>
        <v>47.142857142857139</v>
      </c>
      <c r="AX35" s="78">
        <f t="shared" ref="AX35:AZ35" si="182">AR35/AO35*100</f>
        <v>80.487804878048792</v>
      </c>
      <c r="AY35" s="78" t="e">
        <f t="shared" si="182"/>
        <v>#DIV/0!</v>
      </c>
      <c r="AZ35" s="143">
        <f t="shared" si="182"/>
        <v>80.487804878048792</v>
      </c>
      <c r="BA35" s="144">
        <v>40</v>
      </c>
      <c r="BB35" s="187"/>
      <c r="BC35" s="145">
        <f>BA35+BB35</f>
        <v>40</v>
      </c>
      <c r="BD35" s="146">
        <v>42</v>
      </c>
      <c r="BE35" s="187"/>
      <c r="BF35" s="145">
        <f t="shared" ref="BF35" si="183">BD35+BE35</f>
        <v>42</v>
      </c>
      <c r="BG35" s="146">
        <v>37</v>
      </c>
      <c r="BH35" s="187"/>
      <c r="BI35" s="145">
        <f t="shared" ref="BI35" si="184">BG35+BH35</f>
        <v>37</v>
      </c>
      <c r="BJ35" s="147">
        <f t="shared" ref="BJ35" si="185">BG35/BA35*100</f>
        <v>92.5</v>
      </c>
      <c r="BK35" s="187"/>
      <c r="BL35" s="148">
        <f t="shared" si="148"/>
        <v>92.5</v>
      </c>
      <c r="BM35" s="147">
        <f t="shared" ref="BM35:BO35" si="186">BG35/BD35*100</f>
        <v>88.095238095238088</v>
      </c>
      <c r="BN35" s="187"/>
      <c r="BO35" s="149">
        <f t="shared" si="186"/>
        <v>88.095238095238088</v>
      </c>
      <c r="BP35" s="198">
        <v>60</v>
      </c>
      <c r="BQ35" s="154"/>
      <c r="BR35" s="77">
        <f>SUM(BP35:BQ35)</f>
        <v>60</v>
      </c>
      <c r="BS35" s="77">
        <v>64</v>
      </c>
      <c r="BT35" s="154"/>
      <c r="BU35" s="77">
        <f>SUM(BS35:BT35)</f>
        <v>64</v>
      </c>
      <c r="BV35" s="77">
        <v>42</v>
      </c>
      <c r="BW35" s="154"/>
      <c r="BX35" s="77">
        <f>SUM(BV35:BW35)</f>
        <v>42</v>
      </c>
      <c r="BY35" s="138">
        <f t="shared" ref="BY35" si="187">BV35/BP35*100</f>
        <v>70</v>
      </c>
      <c r="BZ35" s="154"/>
      <c r="CA35" s="138">
        <f t="shared" ref="CA35" si="188">BX35/BR35*100</f>
        <v>70</v>
      </c>
      <c r="CB35" s="78">
        <f t="shared" ref="CB35" si="189">BV35/BS35*100</f>
        <v>65.625</v>
      </c>
      <c r="CC35" s="154"/>
      <c r="CD35" s="78">
        <f t="shared" ref="CD35" si="190">BX35/BU35*100</f>
        <v>65.625</v>
      </c>
      <c r="CE35" s="139">
        <v>80</v>
      </c>
      <c r="CF35" s="154"/>
      <c r="CG35" s="77">
        <f>SUM(CE35:CF35)</f>
        <v>80</v>
      </c>
      <c r="CH35" s="77">
        <v>84</v>
      </c>
      <c r="CI35" s="77"/>
      <c r="CJ35" s="77">
        <f>SUM(CH35:CI35)</f>
        <v>84</v>
      </c>
      <c r="CK35" s="77">
        <v>64</v>
      </c>
      <c r="CL35" s="77"/>
      <c r="CM35" s="77">
        <f>SUM(CK35:CL35)</f>
        <v>64</v>
      </c>
      <c r="CN35" s="138">
        <f t="shared" si="165"/>
        <v>80</v>
      </c>
      <c r="CO35" s="138">
        <v>0</v>
      </c>
      <c r="CP35" s="138">
        <f t="shared" si="166"/>
        <v>80</v>
      </c>
      <c r="CQ35" s="78">
        <f>CK35/CH35*100</f>
        <v>76.19047619047619</v>
      </c>
      <c r="CR35" s="78">
        <v>0</v>
      </c>
      <c r="CS35" s="78">
        <f>CM35/CJ35*100</f>
        <v>76.19047619047619</v>
      </c>
      <c r="CT35" s="77">
        <v>80</v>
      </c>
      <c r="CU35" s="77">
        <v>0</v>
      </c>
      <c r="CV35" s="77">
        <f>SUM(CT35:CU35)</f>
        <v>80</v>
      </c>
      <c r="CW35" s="77">
        <v>85</v>
      </c>
      <c r="CX35" s="77">
        <v>0</v>
      </c>
      <c r="CY35" s="77">
        <f>SUM(CW35:CX35)</f>
        <v>85</v>
      </c>
      <c r="CZ35" s="77">
        <v>65</v>
      </c>
      <c r="DA35" s="77">
        <v>0</v>
      </c>
      <c r="DB35" s="77">
        <f>SUM(CZ35:DA35)</f>
        <v>65</v>
      </c>
      <c r="DC35" s="81">
        <f t="shared" si="168"/>
        <v>81.25</v>
      </c>
      <c r="DD35" s="138">
        <v>0</v>
      </c>
      <c r="DE35" s="138">
        <f t="shared" si="169"/>
        <v>81.25</v>
      </c>
      <c r="DF35" s="78">
        <f>CZ35/CW35*100</f>
        <v>76.470588235294116</v>
      </c>
      <c r="DG35" s="78">
        <v>0</v>
      </c>
      <c r="DH35" s="78">
        <f>DB35/CY35*100</f>
        <v>76.470588235294116</v>
      </c>
    </row>
    <row r="36" spans="1:112" s="18" customFormat="1" ht="9.9499999999999993" hidden="1" customHeight="1" x14ac:dyDescent="0.2">
      <c r="A36" s="663" t="s">
        <v>270</v>
      </c>
      <c r="B36" s="77">
        <f>20+10</f>
        <v>30</v>
      </c>
      <c r="C36" s="77">
        <f>20+10</f>
        <v>30</v>
      </c>
      <c r="D36" s="77">
        <f t="shared" si="49"/>
        <v>60</v>
      </c>
      <c r="E36" s="77">
        <v>27</v>
      </c>
      <c r="F36" s="77">
        <v>4</v>
      </c>
      <c r="G36" s="77">
        <f t="shared" si="170"/>
        <v>31</v>
      </c>
      <c r="H36" s="77">
        <v>11</v>
      </c>
      <c r="I36" s="77">
        <v>0</v>
      </c>
      <c r="J36" s="77">
        <f t="shared" ref="J36" si="191">SUM(H36:I36)</f>
        <v>11</v>
      </c>
      <c r="K36" s="871">
        <f t="shared" si="172"/>
        <v>0.9</v>
      </c>
      <c r="L36" s="871">
        <f t="shared" si="143"/>
        <v>0.13333333333333333</v>
      </c>
      <c r="M36" s="871">
        <f t="shared" si="143"/>
        <v>0.51666666666666672</v>
      </c>
      <c r="N36" s="871">
        <f t="shared" si="173"/>
        <v>0.36666666666666664</v>
      </c>
      <c r="O36" s="871">
        <f t="shared" si="103"/>
        <v>0</v>
      </c>
      <c r="P36" s="871">
        <f t="shared" si="103"/>
        <v>0.18333333333333332</v>
      </c>
      <c r="Q36" s="871">
        <f t="shared" si="174"/>
        <v>0.40740740740740738</v>
      </c>
      <c r="R36" s="871">
        <f t="shared" si="104"/>
        <v>0</v>
      </c>
      <c r="S36" s="1172">
        <f t="shared" si="104"/>
        <v>0.35483870967741937</v>
      </c>
      <c r="T36" s="171">
        <f>20+10</f>
        <v>30</v>
      </c>
      <c r="U36" s="77">
        <f>20+10</f>
        <v>30</v>
      </c>
      <c r="V36" s="1173">
        <f t="shared" si="175"/>
        <v>60</v>
      </c>
      <c r="W36" s="139">
        <v>19</v>
      </c>
      <c r="X36" s="77">
        <v>3</v>
      </c>
      <c r="Y36" s="77">
        <f t="shared" si="176"/>
        <v>22</v>
      </c>
      <c r="Z36" s="77">
        <v>0</v>
      </c>
      <c r="AA36" s="77">
        <v>0</v>
      </c>
      <c r="AB36" s="77">
        <f t="shared" si="177"/>
        <v>0</v>
      </c>
      <c r="AC36" s="871">
        <f t="shared" si="178"/>
        <v>0.6333333333333333</v>
      </c>
      <c r="AD36" s="871">
        <f t="shared" si="157"/>
        <v>0.1</v>
      </c>
      <c r="AE36" s="871">
        <f t="shared" si="157"/>
        <v>0.36666666666666664</v>
      </c>
      <c r="AF36" s="871">
        <f t="shared" si="179"/>
        <v>0</v>
      </c>
      <c r="AG36" s="871">
        <f t="shared" si="108"/>
        <v>0</v>
      </c>
      <c r="AH36" s="871">
        <f t="shared" si="108"/>
        <v>0</v>
      </c>
      <c r="AI36" s="871">
        <f t="shared" si="180"/>
        <v>0</v>
      </c>
      <c r="AJ36" s="871">
        <f t="shared" si="109"/>
        <v>0</v>
      </c>
      <c r="AK36" s="1174">
        <f t="shared" si="109"/>
        <v>0</v>
      </c>
      <c r="AL36" s="139"/>
      <c r="AM36" s="77"/>
      <c r="AN36" s="77"/>
      <c r="AO36" s="139"/>
      <c r="AP36" s="77"/>
      <c r="AQ36" s="77"/>
      <c r="AR36" s="139"/>
      <c r="AS36" s="77"/>
      <c r="AT36" s="77"/>
      <c r="AU36" s="78"/>
      <c r="AV36" s="78"/>
      <c r="AW36" s="78"/>
      <c r="AX36" s="78"/>
      <c r="AY36" s="78"/>
      <c r="AZ36" s="143"/>
      <c r="BA36" s="144"/>
      <c r="BB36" s="187"/>
      <c r="BC36" s="145"/>
      <c r="BD36" s="146"/>
      <c r="BE36" s="187"/>
      <c r="BF36" s="145"/>
      <c r="BG36" s="146"/>
      <c r="BH36" s="187"/>
      <c r="BI36" s="145"/>
      <c r="BJ36" s="147"/>
      <c r="BK36" s="187"/>
      <c r="BL36" s="148"/>
      <c r="BM36" s="147"/>
      <c r="BN36" s="187"/>
      <c r="BO36" s="149"/>
      <c r="BP36" s="198"/>
      <c r="BQ36" s="154"/>
      <c r="BR36" s="77"/>
      <c r="BS36" s="77"/>
      <c r="BT36" s="154"/>
      <c r="BU36" s="77"/>
      <c r="BV36" s="77"/>
      <c r="BW36" s="154"/>
      <c r="BX36" s="77"/>
      <c r="BY36" s="138"/>
      <c r="BZ36" s="154"/>
      <c r="CA36" s="138"/>
      <c r="CB36" s="78"/>
      <c r="CC36" s="154"/>
      <c r="CD36" s="78"/>
      <c r="CE36" s="139"/>
      <c r="CF36" s="154"/>
      <c r="CG36" s="77"/>
      <c r="CH36" s="77"/>
      <c r="CI36" s="77"/>
      <c r="CJ36" s="77"/>
      <c r="CK36" s="77"/>
      <c r="CL36" s="77"/>
      <c r="CM36" s="77"/>
      <c r="CN36" s="138"/>
      <c r="CO36" s="138"/>
      <c r="CP36" s="138"/>
      <c r="CQ36" s="78"/>
      <c r="CR36" s="78"/>
      <c r="CS36" s="78"/>
      <c r="CT36" s="77"/>
      <c r="CU36" s="77"/>
      <c r="CV36" s="77"/>
      <c r="CW36" s="77"/>
      <c r="CX36" s="77"/>
      <c r="CY36" s="77"/>
      <c r="CZ36" s="77"/>
      <c r="DA36" s="77"/>
      <c r="DB36" s="77"/>
      <c r="DC36" s="81"/>
      <c r="DD36" s="138"/>
      <c r="DE36" s="138"/>
      <c r="DF36" s="78"/>
      <c r="DG36" s="78"/>
      <c r="DH36" s="78"/>
    </row>
    <row r="37" spans="1:112" ht="9.9499999999999993" hidden="1" customHeight="1" x14ac:dyDescent="0.2">
      <c r="A37" s="405" t="s">
        <v>54</v>
      </c>
      <c r="B37" s="1165">
        <f>SUM(B38:B47)</f>
        <v>324</v>
      </c>
      <c r="C37" s="1165">
        <f t="shared" ref="C37:J37" si="192">SUM(C38:C47)</f>
        <v>0</v>
      </c>
      <c r="D37" s="1165">
        <f t="shared" si="192"/>
        <v>324</v>
      </c>
      <c r="E37" s="1165">
        <f t="shared" si="192"/>
        <v>170</v>
      </c>
      <c r="F37" s="1165">
        <f t="shared" si="192"/>
        <v>0</v>
      </c>
      <c r="G37" s="1166">
        <f t="shared" si="192"/>
        <v>170</v>
      </c>
      <c r="H37" s="1165">
        <f t="shared" si="192"/>
        <v>122</v>
      </c>
      <c r="I37" s="1165">
        <f t="shared" si="192"/>
        <v>0</v>
      </c>
      <c r="J37" s="1165">
        <f t="shared" si="192"/>
        <v>122</v>
      </c>
      <c r="K37" s="870">
        <f>E37/B37</f>
        <v>0.52469135802469136</v>
      </c>
      <c r="L37" s="870" t="e">
        <f t="shared" si="143"/>
        <v>#DIV/0!</v>
      </c>
      <c r="M37" s="870">
        <f t="shared" si="143"/>
        <v>0.52469135802469136</v>
      </c>
      <c r="N37" s="870">
        <f>H37/B37</f>
        <v>0.37654320987654322</v>
      </c>
      <c r="O37" s="870" t="e">
        <f t="shared" si="103"/>
        <v>#DIV/0!</v>
      </c>
      <c r="P37" s="870">
        <f t="shared" si="103"/>
        <v>0.37654320987654322</v>
      </c>
      <c r="Q37" s="870">
        <f>H37/E37</f>
        <v>0.71764705882352942</v>
      </c>
      <c r="R37" s="870" t="e">
        <f t="shared" si="104"/>
        <v>#DIV/0!</v>
      </c>
      <c r="S37" s="1167">
        <f t="shared" si="104"/>
        <v>0.71764705882352942</v>
      </c>
      <c r="T37" s="1165">
        <f>SUM(T38:T47)</f>
        <v>357</v>
      </c>
      <c r="U37" s="1165">
        <f t="shared" ref="U37:AB37" si="193">SUM(U38:U47)</f>
        <v>0</v>
      </c>
      <c r="V37" s="1165">
        <f t="shared" si="193"/>
        <v>357</v>
      </c>
      <c r="W37" s="1165">
        <f t="shared" si="193"/>
        <v>279</v>
      </c>
      <c r="X37" s="1165">
        <f t="shared" si="193"/>
        <v>0</v>
      </c>
      <c r="Y37" s="1165">
        <f t="shared" si="193"/>
        <v>279</v>
      </c>
      <c r="Z37" s="1165">
        <f t="shared" si="193"/>
        <v>174</v>
      </c>
      <c r="AA37" s="1165">
        <f t="shared" si="193"/>
        <v>0</v>
      </c>
      <c r="AB37" s="1165">
        <f t="shared" si="193"/>
        <v>174</v>
      </c>
      <c r="AC37" s="870">
        <f>W37/T37</f>
        <v>0.78151260504201681</v>
      </c>
      <c r="AD37" s="870" t="e">
        <f t="shared" si="157"/>
        <v>#DIV/0!</v>
      </c>
      <c r="AE37" s="870">
        <f t="shared" si="157"/>
        <v>0.78151260504201681</v>
      </c>
      <c r="AF37" s="870">
        <f>Z37/T37</f>
        <v>0.48739495798319327</v>
      </c>
      <c r="AG37" s="870" t="e">
        <f t="shared" si="108"/>
        <v>#DIV/0!</v>
      </c>
      <c r="AH37" s="870">
        <f t="shared" si="108"/>
        <v>0.48739495798319327</v>
      </c>
      <c r="AI37" s="870">
        <f>Z37/W37</f>
        <v>0.62365591397849462</v>
      </c>
      <c r="AJ37" s="870" t="e">
        <f t="shared" si="109"/>
        <v>#DIV/0!</v>
      </c>
      <c r="AK37" s="1168">
        <f t="shared" si="109"/>
        <v>0.62365591397849462</v>
      </c>
      <c r="AL37" s="108">
        <f>SUM(AL38:AL47)</f>
        <v>310</v>
      </c>
      <c r="AM37" s="73">
        <f>SUM(AM38:AM47)</f>
        <v>0</v>
      </c>
      <c r="AN37" s="73">
        <f>AL37+AM37</f>
        <v>310</v>
      </c>
      <c r="AO37" s="108">
        <f t="shared" ref="AO37:AP37" si="194">SUM(AO38:AO47)</f>
        <v>231</v>
      </c>
      <c r="AP37" s="73">
        <f t="shared" si="194"/>
        <v>0</v>
      </c>
      <c r="AQ37" s="73">
        <f t="shared" ref="AQ37:AQ38" si="195">AO37+AP37</f>
        <v>231</v>
      </c>
      <c r="AR37" s="108">
        <f t="shared" ref="AR37:AS37" si="196">SUM(AR38:AR47)</f>
        <v>161</v>
      </c>
      <c r="AS37" s="73">
        <f t="shared" si="196"/>
        <v>0</v>
      </c>
      <c r="AT37" s="73">
        <f t="shared" ref="AT37:AT38" si="197">AR37+AS37</f>
        <v>161</v>
      </c>
      <c r="AU37" s="74">
        <f>AR37/AL37*100</f>
        <v>51.935483870967744</v>
      </c>
      <c r="AV37" s="74"/>
      <c r="AW37" s="74">
        <f>AT37/AN37*100</f>
        <v>51.935483870967744</v>
      </c>
      <c r="AX37" s="74">
        <f>AR37/AO37*100</f>
        <v>69.696969696969703</v>
      </c>
      <c r="AY37" s="74"/>
      <c r="AZ37" s="109">
        <f>AT37/AQ37*100</f>
        <v>69.696969696969703</v>
      </c>
      <c r="BA37" s="110">
        <f>SUM(BA38:BA47)</f>
        <v>320</v>
      </c>
      <c r="BB37" s="73"/>
      <c r="BC37" s="111">
        <f t="shared" ref="BC37" si="198">SUM(BC38:BC47)</f>
        <v>320</v>
      </c>
      <c r="BD37" s="108">
        <f>SUM(BD38:BD47)</f>
        <v>300</v>
      </c>
      <c r="BE37" s="73"/>
      <c r="BF37" s="111">
        <f t="shared" ref="BF37" si="199">SUM(BF38:BF47)</f>
        <v>300</v>
      </c>
      <c r="BG37" s="108">
        <f>SUM(BG38:BG47)</f>
        <v>186</v>
      </c>
      <c r="BH37" s="73"/>
      <c r="BI37" s="111">
        <f t="shared" ref="BI37" si="200">SUM(BI38:BI47)</f>
        <v>186</v>
      </c>
      <c r="BJ37" s="112">
        <f>BG37/BA37*100</f>
        <v>58.125000000000007</v>
      </c>
      <c r="BK37" s="74"/>
      <c r="BL37" s="113">
        <f t="shared" ref="BL37:BL52" si="201">BI37/BC37*100</f>
        <v>58.125000000000007</v>
      </c>
      <c r="BM37" s="112">
        <v>0</v>
      </c>
      <c r="BN37" s="74"/>
      <c r="BO37" s="109">
        <f t="shared" ref="BO37" si="202">BI37/BG37*100</f>
        <v>100</v>
      </c>
      <c r="BP37" s="108">
        <f>SUM(BP38:BP47)</f>
        <v>305</v>
      </c>
      <c r="BQ37" s="73"/>
      <c r="BR37" s="73">
        <f t="shared" ref="BR37" si="203">SUM(BR38:BR47)</f>
        <v>305</v>
      </c>
      <c r="BS37" s="73">
        <f>SUM(BS38:BS47)</f>
        <v>311</v>
      </c>
      <c r="BT37" s="73"/>
      <c r="BU37" s="73">
        <f t="shared" ref="BU37" si="204">SUM(BU38:BU47)</f>
        <v>311</v>
      </c>
      <c r="BV37" s="73">
        <f>SUM(BV38:BV47)</f>
        <v>197</v>
      </c>
      <c r="BW37" s="73"/>
      <c r="BX37" s="73">
        <f t="shared" ref="BX37" si="205">SUM(BX38:BX47)</f>
        <v>197</v>
      </c>
      <c r="BY37" s="114">
        <f>BV37/BP37*100</f>
        <v>64.590163934426229</v>
      </c>
      <c r="BZ37" s="114">
        <v>0</v>
      </c>
      <c r="CA37" s="114">
        <f>BX37/BR37*100</f>
        <v>64.590163934426229</v>
      </c>
      <c r="CB37" s="74">
        <f>BY37/BS37*100</f>
        <v>20.768541458014862</v>
      </c>
      <c r="CC37" s="74"/>
      <c r="CD37" s="74">
        <f>CA37/BU37*100</f>
        <v>20.768541458014862</v>
      </c>
      <c r="CE37" s="108">
        <f>SUM(CE38:CE47)</f>
        <v>325</v>
      </c>
      <c r="CF37" s="73"/>
      <c r="CG37" s="73">
        <f t="shared" ref="CG37" si="206">SUM(CG38:CG47)</f>
        <v>325</v>
      </c>
      <c r="CH37" s="73">
        <f>SUM(CH38:CH47)</f>
        <v>314</v>
      </c>
      <c r="CI37" s="73">
        <f t="shared" ref="CI37:CJ37" si="207">SUM(CI38:CI47)</f>
        <v>0</v>
      </c>
      <c r="CJ37" s="73">
        <f t="shared" si="207"/>
        <v>314</v>
      </c>
      <c r="CK37" s="73">
        <f>SUM(CK38:CK47)</f>
        <v>228</v>
      </c>
      <c r="CL37" s="197">
        <f t="shared" ref="CL37:CM37" si="208">SUM(CL38:CL47)</f>
        <v>0</v>
      </c>
      <c r="CM37" s="197">
        <f t="shared" si="208"/>
        <v>228</v>
      </c>
      <c r="CN37" s="114">
        <f t="shared" si="165"/>
        <v>70.15384615384616</v>
      </c>
      <c r="CO37" s="114">
        <v>0</v>
      </c>
      <c r="CP37" s="114">
        <f t="shared" si="166"/>
        <v>70.15384615384616</v>
      </c>
      <c r="CQ37" s="114">
        <f>CN37/CH37*100</f>
        <v>22.341989220970117</v>
      </c>
      <c r="CR37" s="114">
        <v>0</v>
      </c>
      <c r="CS37" s="114">
        <f>CP37/CJ37*100</f>
        <v>22.341989220970117</v>
      </c>
      <c r="CT37" s="197">
        <f>SUM(CT38:CT47)</f>
        <v>410</v>
      </c>
      <c r="CU37" s="197">
        <f t="shared" ref="CU37:CV37" si="209">SUM(CU38:CU47)</f>
        <v>0</v>
      </c>
      <c r="CV37" s="197">
        <f t="shared" si="209"/>
        <v>410</v>
      </c>
      <c r="CW37" s="197">
        <f>SUM(CW38:CW47)</f>
        <v>253</v>
      </c>
      <c r="CX37" s="197">
        <f t="shared" ref="CX37:CY37" si="210">SUM(CX38:CX47)</f>
        <v>0</v>
      </c>
      <c r="CY37" s="197">
        <f t="shared" si="210"/>
        <v>253</v>
      </c>
      <c r="CZ37" s="197">
        <f>SUM(CZ38:CZ47)</f>
        <v>192</v>
      </c>
      <c r="DA37" s="197">
        <f t="shared" ref="DA37:DB37" si="211">SUM(DA38:DA47)</f>
        <v>0</v>
      </c>
      <c r="DB37" s="197">
        <f t="shared" si="211"/>
        <v>192</v>
      </c>
      <c r="DC37" s="197">
        <f t="shared" si="168"/>
        <v>46.829268292682933</v>
      </c>
      <c r="DD37" s="114">
        <v>0</v>
      </c>
      <c r="DE37" s="114">
        <f t="shared" si="169"/>
        <v>46.829268292682933</v>
      </c>
      <c r="DF37" s="114">
        <f>DC37/CW37*100</f>
        <v>18.509592210546614</v>
      </c>
      <c r="DG37" s="114">
        <v>0</v>
      </c>
      <c r="DH37" s="74">
        <f>DE37/CY37*100</f>
        <v>18.509592210546614</v>
      </c>
    </row>
    <row r="38" spans="1:112" s="18" customFormat="1" ht="9.9499999999999993" hidden="1" customHeight="1" x14ac:dyDescent="0.2">
      <c r="A38" s="1182" t="s">
        <v>98</v>
      </c>
      <c r="B38" s="172">
        <v>0</v>
      </c>
      <c r="C38" s="172">
        <v>0</v>
      </c>
      <c r="D38" s="172">
        <f t="shared" si="49"/>
        <v>0</v>
      </c>
      <c r="E38" s="172">
        <v>0</v>
      </c>
      <c r="F38" s="172">
        <v>0</v>
      </c>
      <c r="G38" s="172">
        <f t="shared" ref="G38:G47" si="212">SUM(E38:F38)</f>
        <v>0</v>
      </c>
      <c r="H38" s="172">
        <v>0</v>
      </c>
      <c r="I38" s="172">
        <v>0</v>
      </c>
      <c r="J38" s="172">
        <f t="shared" ref="J38:J47" si="213">SUM(H38:I38)</f>
        <v>0</v>
      </c>
      <c r="K38" s="871" t="e">
        <f t="shared" ref="K38:N53" si="214">E38/B38</f>
        <v>#DIV/0!</v>
      </c>
      <c r="L38" s="871" t="e">
        <f t="shared" si="143"/>
        <v>#DIV/0!</v>
      </c>
      <c r="M38" s="871" t="e">
        <f t="shared" si="143"/>
        <v>#DIV/0!</v>
      </c>
      <c r="N38" s="871" t="e">
        <f t="shared" ref="N38:P53" si="215">H38/B38</f>
        <v>#DIV/0!</v>
      </c>
      <c r="O38" s="871" t="e">
        <f t="shared" si="103"/>
        <v>#DIV/0!</v>
      </c>
      <c r="P38" s="871" t="e">
        <f t="shared" si="103"/>
        <v>#DIV/0!</v>
      </c>
      <c r="Q38" s="871" t="e">
        <f t="shared" ref="Q38:S53" si="216">H38/E38</f>
        <v>#DIV/0!</v>
      </c>
      <c r="R38" s="871" t="e">
        <f t="shared" si="104"/>
        <v>#DIV/0!</v>
      </c>
      <c r="S38" s="1172" t="e">
        <f t="shared" si="104"/>
        <v>#DIV/0!</v>
      </c>
      <c r="T38" s="171">
        <f>40+5</f>
        <v>45</v>
      </c>
      <c r="U38" s="77">
        <v>0</v>
      </c>
      <c r="V38" s="1173">
        <f t="shared" ref="V38:V47" si="217">SUM(T38:U38)</f>
        <v>45</v>
      </c>
      <c r="W38" s="139">
        <v>107</v>
      </c>
      <c r="X38" s="77">
        <v>0</v>
      </c>
      <c r="Y38" s="77">
        <f t="shared" ref="Y38:Y47" si="218">SUM(W38:X38)</f>
        <v>107</v>
      </c>
      <c r="Z38" s="77">
        <v>46</v>
      </c>
      <c r="AA38" s="77">
        <v>0</v>
      </c>
      <c r="AB38" s="77">
        <f t="shared" ref="AB38:AB47" si="219">SUM(Z38:AA38)</f>
        <v>46</v>
      </c>
      <c r="AC38" s="871">
        <f t="shared" ref="AC38:AC47" si="220">W38/T38</f>
        <v>2.3777777777777778</v>
      </c>
      <c r="AD38" s="871" t="e">
        <f t="shared" si="157"/>
        <v>#DIV/0!</v>
      </c>
      <c r="AE38" s="871">
        <f t="shared" si="157"/>
        <v>2.3777777777777778</v>
      </c>
      <c r="AF38" s="871">
        <f t="shared" ref="AF38:AH53" si="221">Z38/T38</f>
        <v>1.0222222222222221</v>
      </c>
      <c r="AG38" s="871" t="e">
        <f t="shared" si="108"/>
        <v>#DIV/0!</v>
      </c>
      <c r="AH38" s="871">
        <f t="shared" si="108"/>
        <v>1.0222222222222221</v>
      </c>
      <c r="AI38" s="871">
        <f t="shared" ref="AI38:AK53" si="222">Z38/W38</f>
        <v>0.42990654205607476</v>
      </c>
      <c r="AJ38" s="871" t="e">
        <f t="shared" si="109"/>
        <v>#DIV/0!</v>
      </c>
      <c r="AK38" s="1174">
        <f t="shared" si="109"/>
        <v>0.42990654205607476</v>
      </c>
      <c r="AL38" s="139">
        <v>45</v>
      </c>
      <c r="AM38" s="172"/>
      <c r="AN38" s="77">
        <f>AL38+AM38</f>
        <v>45</v>
      </c>
      <c r="AO38" s="139">
        <v>92</v>
      </c>
      <c r="AP38" s="172"/>
      <c r="AQ38" s="77">
        <f t="shared" si="195"/>
        <v>92</v>
      </c>
      <c r="AR38" s="139">
        <v>45</v>
      </c>
      <c r="AS38" s="172"/>
      <c r="AT38" s="77">
        <f t="shared" si="197"/>
        <v>45</v>
      </c>
      <c r="AU38" s="78">
        <f t="shared" ref="AU38:AU47" si="223">AR38/AL38*100</f>
        <v>100</v>
      </c>
      <c r="AV38" s="176"/>
      <c r="AW38" s="78">
        <f t="shared" ref="AW38:AW47" si="224">AT38/AN38*100</f>
        <v>100</v>
      </c>
      <c r="AX38" s="78">
        <f t="shared" ref="AX38:AX47" si="225">AR38/AO38*100</f>
        <v>48.913043478260867</v>
      </c>
      <c r="AY38" s="176"/>
      <c r="AZ38" s="143">
        <f t="shared" ref="AZ38:AZ47" si="226">AT38/AQ38*100</f>
        <v>48.913043478260867</v>
      </c>
      <c r="BA38" s="144">
        <v>45</v>
      </c>
      <c r="BB38" s="129"/>
      <c r="BC38" s="145">
        <f t="shared" ref="BC38:BC47" si="227">BA38+BB38</f>
        <v>45</v>
      </c>
      <c r="BD38" s="146">
        <v>83</v>
      </c>
      <c r="BE38" s="129"/>
      <c r="BF38" s="145">
        <f t="shared" ref="BF38:BF47" si="228">BD38+BE38</f>
        <v>83</v>
      </c>
      <c r="BG38" s="146">
        <v>46</v>
      </c>
      <c r="BH38" s="129"/>
      <c r="BI38" s="145">
        <f t="shared" ref="BI38:BI47" si="229">BG38+BH38</f>
        <v>46</v>
      </c>
      <c r="BJ38" s="147">
        <f t="shared" ref="BJ38:BJ47" si="230">BG38/BA38*100</f>
        <v>102.22222222222221</v>
      </c>
      <c r="BK38" s="133"/>
      <c r="BL38" s="148">
        <f t="shared" si="201"/>
        <v>102.22222222222221</v>
      </c>
      <c r="BM38" s="147">
        <f t="shared" ref="BM38:BO51" si="231">BG38/BD38*100</f>
        <v>55.421686746987952</v>
      </c>
      <c r="BN38" s="133"/>
      <c r="BO38" s="149">
        <f t="shared" si="231"/>
        <v>55.421686746987952</v>
      </c>
      <c r="BP38" s="198">
        <v>45</v>
      </c>
      <c r="BQ38" s="154"/>
      <c r="BR38" s="77">
        <v>45</v>
      </c>
      <c r="BS38" s="77">
        <v>74</v>
      </c>
      <c r="BT38" s="154"/>
      <c r="BU38" s="77">
        <v>74</v>
      </c>
      <c r="BV38" s="77">
        <v>46</v>
      </c>
      <c r="BW38" s="154"/>
      <c r="BX38" s="77">
        <v>46</v>
      </c>
      <c r="BY38" s="138">
        <f>BV38/BP38*100</f>
        <v>102.22222222222221</v>
      </c>
      <c r="BZ38" s="138">
        <v>0</v>
      </c>
      <c r="CA38" s="138">
        <f>BX38/BR38*100</f>
        <v>102.22222222222221</v>
      </c>
      <c r="CB38" s="78">
        <f>BV38/BS38*100</f>
        <v>62.162162162162161</v>
      </c>
      <c r="CC38" s="154"/>
      <c r="CD38" s="78">
        <f>BX38/BU38*100</f>
        <v>62.162162162162161</v>
      </c>
      <c r="CE38" s="139">
        <v>45</v>
      </c>
      <c r="CF38" s="154"/>
      <c r="CG38" s="77">
        <f>SUM(CE38:CF38)</f>
        <v>45</v>
      </c>
      <c r="CH38" s="77">
        <v>81</v>
      </c>
      <c r="CI38" s="77">
        <v>0</v>
      </c>
      <c r="CJ38" s="77">
        <f>SUM(CH38:CI38)</f>
        <v>81</v>
      </c>
      <c r="CK38" s="77">
        <v>50</v>
      </c>
      <c r="CL38" s="77">
        <v>0</v>
      </c>
      <c r="CM38" s="77">
        <f>SUM(CK38:CL38)</f>
        <v>50</v>
      </c>
      <c r="CN38" s="138">
        <f t="shared" si="165"/>
        <v>111.11111111111111</v>
      </c>
      <c r="CO38" s="138">
        <v>0</v>
      </c>
      <c r="CP38" s="138">
        <f t="shared" si="166"/>
        <v>111.11111111111111</v>
      </c>
      <c r="CQ38" s="78">
        <f t="shared" ref="CQ38:CQ47" si="232">CK38/CH38*100</f>
        <v>61.728395061728392</v>
      </c>
      <c r="CR38" s="78">
        <v>0</v>
      </c>
      <c r="CS38" s="78">
        <f t="shared" ref="CS38:CS47" si="233">CM38/CJ38*100</f>
        <v>61.728395061728392</v>
      </c>
      <c r="CT38" s="77">
        <v>45</v>
      </c>
      <c r="CU38" s="77">
        <v>0</v>
      </c>
      <c r="CV38" s="77">
        <f t="shared" ref="CV38:CV47" si="234">SUM(CT38:CU38)</f>
        <v>45</v>
      </c>
      <c r="CW38" s="77">
        <v>49</v>
      </c>
      <c r="CX38" s="77"/>
      <c r="CY38" s="77">
        <f t="shared" ref="CY38:CY47" si="235">SUM(CW38:CX38)</f>
        <v>49</v>
      </c>
      <c r="CZ38" s="77">
        <v>48</v>
      </c>
      <c r="DA38" s="77"/>
      <c r="DB38" s="77">
        <f t="shared" ref="DB38:DB47" si="236">SUM(CZ38:DA38)</f>
        <v>48</v>
      </c>
      <c r="DC38" s="81">
        <f t="shared" si="168"/>
        <v>106.66666666666667</v>
      </c>
      <c r="DD38" s="138">
        <v>0</v>
      </c>
      <c r="DE38" s="138">
        <f t="shared" si="169"/>
        <v>106.66666666666667</v>
      </c>
      <c r="DF38" s="78">
        <f t="shared" ref="DF38:DF47" si="237">CZ38/CW38*100</f>
        <v>97.959183673469383</v>
      </c>
      <c r="DG38" s="78">
        <v>0</v>
      </c>
      <c r="DH38" s="78">
        <f t="shared" ref="DH38:DH47" si="238">DB38/CY38*100</f>
        <v>97.959183673469383</v>
      </c>
    </row>
    <row r="39" spans="1:112" s="18" customFormat="1" ht="9.9499999999999993" hidden="1" customHeight="1" x14ac:dyDescent="0.2">
      <c r="A39" s="82" t="s">
        <v>99</v>
      </c>
      <c r="B39" s="77">
        <f>35+2</f>
        <v>37</v>
      </c>
      <c r="C39" s="77">
        <v>0</v>
      </c>
      <c r="D39" s="77">
        <f t="shared" si="49"/>
        <v>37</v>
      </c>
      <c r="E39" s="77">
        <v>20</v>
      </c>
      <c r="F39" s="77">
        <v>0</v>
      </c>
      <c r="G39" s="77">
        <f t="shared" si="212"/>
        <v>20</v>
      </c>
      <c r="H39" s="77">
        <v>14</v>
      </c>
      <c r="I39" s="77">
        <v>0</v>
      </c>
      <c r="J39" s="77">
        <f t="shared" si="213"/>
        <v>14</v>
      </c>
      <c r="K39" s="871">
        <f t="shared" si="214"/>
        <v>0.54054054054054057</v>
      </c>
      <c r="L39" s="871" t="e">
        <f t="shared" si="143"/>
        <v>#DIV/0!</v>
      </c>
      <c r="M39" s="871">
        <f t="shared" si="143"/>
        <v>0.54054054054054057</v>
      </c>
      <c r="N39" s="871">
        <f t="shared" si="215"/>
        <v>0.3783783783783784</v>
      </c>
      <c r="O39" s="871" t="e">
        <f t="shared" si="103"/>
        <v>#DIV/0!</v>
      </c>
      <c r="P39" s="871">
        <f t="shared" si="103"/>
        <v>0.3783783783783784</v>
      </c>
      <c r="Q39" s="871">
        <f t="shared" si="216"/>
        <v>0.7</v>
      </c>
      <c r="R39" s="871" t="e">
        <f t="shared" si="104"/>
        <v>#DIV/0!</v>
      </c>
      <c r="S39" s="1172">
        <f t="shared" si="104"/>
        <v>0.7</v>
      </c>
      <c r="T39" s="171">
        <f>35+2</f>
        <v>37</v>
      </c>
      <c r="U39" s="77">
        <v>0</v>
      </c>
      <c r="V39" s="1173">
        <f t="shared" si="217"/>
        <v>37</v>
      </c>
      <c r="W39" s="139">
        <v>20</v>
      </c>
      <c r="X39" s="77">
        <v>0</v>
      </c>
      <c r="Y39" s="77">
        <f t="shared" si="218"/>
        <v>20</v>
      </c>
      <c r="Z39" s="77">
        <v>22</v>
      </c>
      <c r="AA39" s="77">
        <v>0</v>
      </c>
      <c r="AB39" s="77">
        <f t="shared" si="219"/>
        <v>22</v>
      </c>
      <c r="AC39" s="871">
        <f t="shared" si="220"/>
        <v>0.54054054054054057</v>
      </c>
      <c r="AD39" s="871" t="e">
        <f t="shared" si="157"/>
        <v>#DIV/0!</v>
      </c>
      <c r="AE39" s="871">
        <f t="shared" si="157"/>
        <v>0.54054054054054057</v>
      </c>
      <c r="AF39" s="871">
        <f t="shared" si="221"/>
        <v>0.59459459459459463</v>
      </c>
      <c r="AG39" s="871" t="e">
        <f t="shared" si="108"/>
        <v>#DIV/0!</v>
      </c>
      <c r="AH39" s="871">
        <f t="shared" si="108"/>
        <v>0.59459459459459463</v>
      </c>
      <c r="AI39" s="871">
        <f t="shared" si="222"/>
        <v>1.1000000000000001</v>
      </c>
      <c r="AJ39" s="871" t="e">
        <f t="shared" si="109"/>
        <v>#DIV/0!</v>
      </c>
      <c r="AK39" s="1174">
        <f t="shared" si="109"/>
        <v>1.1000000000000001</v>
      </c>
      <c r="AL39" s="139">
        <v>35</v>
      </c>
      <c r="AM39" s="172"/>
      <c r="AN39" s="77">
        <f t="shared" ref="AN39:AN71" si="239">AL39+AM39</f>
        <v>35</v>
      </c>
      <c r="AO39" s="77">
        <v>18</v>
      </c>
      <c r="AP39" s="172"/>
      <c r="AQ39" s="77">
        <f>AO39+AP39</f>
        <v>18</v>
      </c>
      <c r="AR39" s="77">
        <v>21</v>
      </c>
      <c r="AS39" s="172"/>
      <c r="AT39" s="77">
        <f>AR39+AS39</f>
        <v>21</v>
      </c>
      <c r="AU39" s="78">
        <f t="shared" si="223"/>
        <v>60</v>
      </c>
      <c r="AV39" s="176"/>
      <c r="AW39" s="78">
        <f t="shared" si="224"/>
        <v>60</v>
      </c>
      <c r="AX39" s="78">
        <f t="shared" si="225"/>
        <v>116.66666666666667</v>
      </c>
      <c r="AY39" s="176"/>
      <c r="AZ39" s="143">
        <f t="shared" si="226"/>
        <v>116.66666666666667</v>
      </c>
      <c r="BA39" s="199">
        <v>35</v>
      </c>
      <c r="BB39" s="200"/>
      <c r="BC39" s="201">
        <f t="shared" si="227"/>
        <v>35</v>
      </c>
      <c r="BD39" s="202">
        <v>19</v>
      </c>
      <c r="BE39" s="200"/>
      <c r="BF39" s="201">
        <f t="shared" si="228"/>
        <v>19</v>
      </c>
      <c r="BG39" s="203">
        <v>21</v>
      </c>
      <c r="BH39" s="200"/>
      <c r="BI39" s="201">
        <f t="shared" si="229"/>
        <v>21</v>
      </c>
      <c r="BJ39" s="204">
        <f t="shared" si="230"/>
        <v>60</v>
      </c>
      <c r="BK39" s="200"/>
      <c r="BL39" s="205">
        <f t="shared" si="201"/>
        <v>60</v>
      </c>
      <c r="BM39" s="204">
        <f t="shared" si="231"/>
        <v>110.5263157894737</v>
      </c>
      <c r="BN39" s="200"/>
      <c r="BO39" s="206">
        <f t="shared" si="231"/>
        <v>110.5263157894737</v>
      </c>
      <c r="BP39" s="198">
        <v>35</v>
      </c>
      <c r="BQ39" s="154"/>
      <c r="BR39" s="77">
        <v>35</v>
      </c>
      <c r="BS39" s="77">
        <v>29</v>
      </c>
      <c r="BT39" s="154"/>
      <c r="BU39" s="77">
        <v>29</v>
      </c>
      <c r="BV39" s="77">
        <v>26</v>
      </c>
      <c r="BW39" s="154"/>
      <c r="BX39" s="77">
        <v>26</v>
      </c>
      <c r="BY39" s="138">
        <f t="shared" ref="BY39:BY47" si="240">BV39/BP39*100</f>
        <v>74.285714285714292</v>
      </c>
      <c r="BZ39" s="138">
        <v>1</v>
      </c>
      <c r="CA39" s="138">
        <f t="shared" ref="CA39:CA47" si="241">BX39/BR39*100</f>
        <v>74.285714285714292</v>
      </c>
      <c r="CB39" s="78">
        <f t="shared" ref="CB39:CB47" si="242">BV39/BS39*100</f>
        <v>89.65517241379311</v>
      </c>
      <c r="CC39" s="154"/>
      <c r="CD39" s="78">
        <f t="shared" ref="CD39:CD47" si="243">BX39/BU39*100</f>
        <v>89.65517241379311</v>
      </c>
      <c r="CE39" s="139">
        <v>35</v>
      </c>
      <c r="CF39" s="154"/>
      <c r="CG39" s="77">
        <f t="shared" ref="CG39:CG47" si="244">SUM(CE39:CF39)</f>
        <v>35</v>
      </c>
      <c r="CH39" s="77">
        <v>34</v>
      </c>
      <c r="CI39" s="77">
        <v>0</v>
      </c>
      <c r="CJ39" s="77">
        <f t="shared" ref="CJ39:CJ47" si="245">SUM(CH39:CI39)</f>
        <v>34</v>
      </c>
      <c r="CK39" s="77">
        <v>30</v>
      </c>
      <c r="CL39" s="77">
        <v>0</v>
      </c>
      <c r="CM39" s="77">
        <f t="shared" ref="CM39:CM47" si="246">SUM(CK39:CL39)</f>
        <v>30</v>
      </c>
      <c r="CN39" s="138">
        <f t="shared" si="165"/>
        <v>85.714285714285708</v>
      </c>
      <c r="CO39" s="138">
        <v>0</v>
      </c>
      <c r="CP39" s="138">
        <f t="shared" si="166"/>
        <v>85.714285714285708</v>
      </c>
      <c r="CQ39" s="78">
        <f t="shared" si="232"/>
        <v>88.235294117647058</v>
      </c>
      <c r="CR39" s="78">
        <v>0</v>
      </c>
      <c r="CS39" s="78">
        <f t="shared" si="233"/>
        <v>88.235294117647058</v>
      </c>
      <c r="CT39" s="77">
        <v>45</v>
      </c>
      <c r="CU39" s="77">
        <v>0</v>
      </c>
      <c r="CV39" s="77">
        <f t="shared" si="234"/>
        <v>45</v>
      </c>
      <c r="CW39" s="77">
        <v>15</v>
      </c>
      <c r="CX39" s="77">
        <v>0</v>
      </c>
      <c r="CY39" s="77">
        <f t="shared" si="235"/>
        <v>15</v>
      </c>
      <c r="CZ39" s="77">
        <v>16</v>
      </c>
      <c r="DA39" s="77">
        <v>0</v>
      </c>
      <c r="DB39" s="77">
        <f t="shared" si="236"/>
        <v>16</v>
      </c>
      <c r="DC39" s="81">
        <f t="shared" si="168"/>
        <v>35.555555555555557</v>
      </c>
      <c r="DD39" s="138">
        <v>0</v>
      </c>
      <c r="DE39" s="138">
        <f t="shared" si="169"/>
        <v>35.555555555555557</v>
      </c>
      <c r="DF39" s="78">
        <f t="shared" si="237"/>
        <v>106.66666666666667</v>
      </c>
      <c r="DG39" s="78">
        <v>0</v>
      </c>
      <c r="DH39" s="78">
        <f t="shared" si="238"/>
        <v>106.66666666666667</v>
      </c>
    </row>
    <row r="40" spans="1:112" s="18" customFormat="1" ht="9.9499999999999993" hidden="1" customHeight="1" x14ac:dyDescent="0.2">
      <c r="A40" s="82" t="s">
        <v>100</v>
      </c>
      <c r="B40" s="77">
        <f>25+2</f>
        <v>27</v>
      </c>
      <c r="C40" s="77">
        <v>0</v>
      </c>
      <c r="D40" s="77">
        <f t="shared" si="49"/>
        <v>27</v>
      </c>
      <c r="E40" s="77">
        <v>3</v>
      </c>
      <c r="F40" s="77">
        <v>0</v>
      </c>
      <c r="G40" s="77">
        <f t="shared" si="212"/>
        <v>3</v>
      </c>
      <c r="H40" s="77">
        <v>3</v>
      </c>
      <c r="I40" s="77">
        <v>0</v>
      </c>
      <c r="J40" s="77">
        <f t="shared" si="213"/>
        <v>3</v>
      </c>
      <c r="K40" s="871">
        <f t="shared" si="214"/>
        <v>0.1111111111111111</v>
      </c>
      <c r="L40" s="871" t="e">
        <f t="shared" si="143"/>
        <v>#DIV/0!</v>
      </c>
      <c r="M40" s="871">
        <f t="shared" si="143"/>
        <v>0.1111111111111111</v>
      </c>
      <c r="N40" s="871">
        <f t="shared" si="215"/>
        <v>0.1111111111111111</v>
      </c>
      <c r="O40" s="871" t="e">
        <f t="shared" si="215"/>
        <v>#DIV/0!</v>
      </c>
      <c r="P40" s="871">
        <f t="shared" si="215"/>
        <v>0.1111111111111111</v>
      </c>
      <c r="Q40" s="871">
        <f t="shared" si="216"/>
        <v>1</v>
      </c>
      <c r="R40" s="871" t="e">
        <f t="shared" si="216"/>
        <v>#DIV/0!</v>
      </c>
      <c r="S40" s="1172">
        <f t="shared" si="216"/>
        <v>1</v>
      </c>
      <c r="T40" s="171">
        <f>25+2</f>
        <v>27</v>
      </c>
      <c r="U40" s="77">
        <v>0</v>
      </c>
      <c r="V40" s="1173">
        <f t="shared" si="217"/>
        <v>27</v>
      </c>
      <c r="W40" s="139">
        <v>6</v>
      </c>
      <c r="X40" s="77">
        <v>0</v>
      </c>
      <c r="Y40" s="77">
        <f t="shared" si="218"/>
        <v>6</v>
      </c>
      <c r="Z40" s="77">
        <v>6</v>
      </c>
      <c r="AA40" s="77">
        <v>0</v>
      </c>
      <c r="AB40" s="77">
        <f t="shared" si="219"/>
        <v>6</v>
      </c>
      <c r="AC40" s="871">
        <f t="shared" si="220"/>
        <v>0.22222222222222221</v>
      </c>
      <c r="AD40" s="871" t="e">
        <f t="shared" si="157"/>
        <v>#DIV/0!</v>
      </c>
      <c r="AE40" s="871">
        <f t="shared" si="157"/>
        <v>0.22222222222222221</v>
      </c>
      <c r="AF40" s="871">
        <f t="shared" si="221"/>
        <v>0.22222222222222221</v>
      </c>
      <c r="AG40" s="871" t="e">
        <f t="shared" si="221"/>
        <v>#DIV/0!</v>
      </c>
      <c r="AH40" s="871">
        <f t="shared" si="221"/>
        <v>0.22222222222222221</v>
      </c>
      <c r="AI40" s="871">
        <f t="shared" si="222"/>
        <v>1</v>
      </c>
      <c r="AJ40" s="871" t="e">
        <f t="shared" si="222"/>
        <v>#DIV/0!</v>
      </c>
      <c r="AK40" s="1174">
        <f t="shared" si="222"/>
        <v>1</v>
      </c>
      <c r="AL40" s="139">
        <v>25</v>
      </c>
      <c r="AM40" s="172"/>
      <c r="AN40" s="77">
        <f t="shared" si="239"/>
        <v>25</v>
      </c>
      <c r="AO40" s="77">
        <v>2</v>
      </c>
      <c r="AP40" s="172"/>
      <c r="AQ40" s="77">
        <f t="shared" ref="AQ40:AQ51" si="247">AO40+AP40</f>
        <v>2</v>
      </c>
      <c r="AR40" s="77">
        <v>3</v>
      </c>
      <c r="AS40" s="172"/>
      <c r="AT40" s="77">
        <f t="shared" ref="AT40:AT51" si="248">AR40+AS40</f>
        <v>3</v>
      </c>
      <c r="AU40" s="78">
        <f t="shared" si="223"/>
        <v>12</v>
      </c>
      <c r="AV40" s="176"/>
      <c r="AW40" s="78">
        <f t="shared" si="224"/>
        <v>12</v>
      </c>
      <c r="AX40" s="78">
        <f t="shared" si="225"/>
        <v>150</v>
      </c>
      <c r="AY40" s="176"/>
      <c r="AZ40" s="143">
        <f t="shared" si="226"/>
        <v>150</v>
      </c>
      <c r="BA40" s="199">
        <v>25</v>
      </c>
      <c r="BB40" s="200"/>
      <c r="BC40" s="201">
        <f t="shared" si="227"/>
        <v>25</v>
      </c>
      <c r="BD40" s="202">
        <v>6</v>
      </c>
      <c r="BE40" s="200"/>
      <c r="BF40" s="201">
        <f t="shared" si="228"/>
        <v>6</v>
      </c>
      <c r="BG40" s="203">
        <v>6</v>
      </c>
      <c r="BH40" s="200"/>
      <c r="BI40" s="201">
        <f t="shared" si="229"/>
        <v>6</v>
      </c>
      <c r="BJ40" s="204">
        <f t="shared" si="230"/>
        <v>24</v>
      </c>
      <c r="BK40" s="200"/>
      <c r="BL40" s="205">
        <f t="shared" si="201"/>
        <v>24</v>
      </c>
      <c r="BM40" s="204">
        <f t="shared" si="231"/>
        <v>100</v>
      </c>
      <c r="BN40" s="200"/>
      <c r="BO40" s="206">
        <f t="shared" si="231"/>
        <v>100</v>
      </c>
      <c r="BP40" s="198">
        <v>25</v>
      </c>
      <c r="BQ40" s="154"/>
      <c r="BR40" s="77">
        <v>25</v>
      </c>
      <c r="BS40" s="77">
        <v>10</v>
      </c>
      <c r="BT40" s="154"/>
      <c r="BU40" s="77">
        <v>10</v>
      </c>
      <c r="BV40" s="77">
        <v>8</v>
      </c>
      <c r="BW40" s="154"/>
      <c r="BX40" s="77">
        <v>8</v>
      </c>
      <c r="BY40" s="138">
        <f t="shared" si="240"/>
        <v>32</v>
      </c>
      <c r="BZ40" s="138">
        <v>2</v>
      </c>
      <c r="CA40" s="138">
        <f t="shared" si="241"/>
        <v>32</v>
      </c>
      <c r="CB40" s="78">
        <f t="shared" si="242"/>
        <v>80</v>
      </c>
      <c r="CC40" s="154"/>
      <c r="CD40" s="78">
        <f t="shared" si="243"/>
        <v>80</v>
      </c>
      <c r="CE40" s="139">
        <v>30</v>
      </c>
      <c r="CF40" s="154"/>
      <c r="CG40" s="77">
        <f t="shared" si="244"/>
        <v>30</v>
      </c>
      <c r="CH40" s="77">
        <v>2</v>
      </c>
      <c r="CI40" s="77">
        <v>0</v>
      </c>
      <c r="CJ40" s="77">
        <f t="shared" si="245"/>
        <v>2</v>
      </c>
      <c r="CK40" s="77">
        <v>5</v>
      </c>
      <c r="CL40" s="77">
        <v>0</v>
      </c>
      <c r="CM40" s="77">
        <f t="shared" si="246"/>
        <v>5</v>
      </c>
      <c r="CN40" s="138">
        <f t="shared" si="165"/>
        <v>16.666666666666664</v>
      </c>
      <c r="CO40" s="138">
        <v>0</v>
      </c>
      <c r="CP40" s="138">
        <f t="shared" si="166"/>
        <v>16.666666666666664</v>
      </c>
      <c r="CQ40" s="78">
        <f t="shared" si="232"/>
        <v>250</v>
      </c>
      <c r="CR40" s="78">
        <v>0</v>
      </c>
      <c r="CS40" s="78">
        <f t="shared" si="233"/>
        <v>250</v>
      </c>
      <c r="CT40" s="77">
        <v>45</v>
      </c>
      <c r="CU40" s="77">
        <v>0</v>
      </c>
      <c r="CV40" s="77">
        <f t="shared" si="234"/>
        <v>45</v>
      </c>
      <c r="CW40" s="77">
        <v>2</v>
      </c>
      <c r="CX40" s="77">
        <v>0</v>
      </c>
      <c r="CY40" s="77">
        <f t="shared" si="235"/>
        <v>2</v>
      </c>
      <c r="CZ40" s="77">
        <v>1</v>
      </c>
      <c r="DA40" s="77">
        <v>0</v>
      </c>
      <c r="DB40" s="77">
        <f t="shared" si="236"/>
        <v>1</v>
      </c>
      <c r="DC40" s="81">
        <f t="shared" si="168"/>
        <v>2.2222222222222223</v>
      </c>
      <c r="DD40" s="138">
        <v>0</v>
      </c>
      <c r="DE40" s="138">
        <f t="shared" si="169"/>
        <v>2.2222222222222223</v>
      </c>
      <c r="DF40" s="78">
        <f t="shared" si="237"/>
        <v>50</v>
      </c>
      <c r="DG40" s="78">
        <v>0</v>
      </c>
      <c r="DH40" s="78">
        <f t="shared" si="238"/>
        <v>50</v>
      </c>
    </row>
    <row r="41" spans="1:112" s="18" customFormat="1" ht="9.9499999999999993" hidden="1" customHeight="1" x14ac:dyDescent="0.2">
      <c r="A41" s="82" t="s">
        <v>101</v>
      </c>
      <c r="B41" s="77">
        <f>35+3</f>
        <v>38</v>
      </c>
      <c r="C41" s="77">
        <v>0</v>
      </c>
      <c r="D41" s="77">
        <f t="shared" si="49"/>
        <v>38</v>
      </c>
      <c r="E41" s="77">
        <v>37</v>
      </c>
      <c r="F41" s="77">
        <v>0</v>
      </c>
      <c r="G41" s="77">
        <f t="shared" si="212"/>
        <v>37</v>
      </c>
      <c r="H41" s="77">
        <v>35</v>
      </c>
      <c r="I41" s="77">
        <v>0</v>
      </c>
      <c r="J41" s="77">
        <f t="shared" si="213"/>
        <v>35</v>
      </c>
      <c r="K41" s="871">
        <f t="shared" si="214"/>
        <v>0.97368421052631582</v>
      </c>
      <c r="L41" s="871" t="e">
        <f t="shared" si="143"/>
        <v>#DIV/0!</v>
      </c>
      <c r="M41" s="871">
        <f t="shared" si="143"/>
        <v>0.97368421052631582</v>
      </c>
      <c r="N41" s="871">
        <f t="shared" si="215"/>
        <v>0.92105263157894735</v>
      </c>
      <c r="O41" s="871" t="e">
        <f t="shared" si="215"/>
        <v>#DIV/0!</v>
      </c>
      <c r="P41" s="871">
        <f t="shared" si="215"/>
        <v>0.92105263157894735</v>
      </c>
      <c r="Q41" s="871">
        <f t="shared" si="216"/>
        <v>0.94594594594594594</v>
      </c>
      <c r="R41" s="871" t="e">
        <f t="shared" si="216"/>
        <v>#DIV/0!</v>
      </c>
      <c r="S41" s="1172">
        <f t="shared" si="216"/>
        <v>0.94594594594594594</v>
      </c>
      <c r="T41" s="171">
        <f>40+4</f>
        <v>44</v>
      </c>
      <c r="U41" s="77">
        <v>0</v>
      </c>
      <c r="V41" s="1173">
        <f t="shared" si="217"/>
        <v>44</v>
      </c>
      <c r="W41" s="139">
        <v>69</v>
      </c>
      <c r="X41" s="77">
        <v>0</v>
      </c>
      <c r="Y41" s="77">
        <f t="shared" si="218"/>
        <v>69</v>
      </c>
      <c r="Z41" s="77">
        <v>38</v>
      </c>
      <c r="AA41" s="77">
        <v>0</v>
      </c>
      <c r="AB41" s="77">
        <f t="shared" si="219"/>
        <v>38</v>
      </c>
      <c r="AC41" s="871">
        <f t="shared" si="220"/>
        <v>1.5681818181818181</v>
      </c>
      <c r="AD41" s="871" t="e">
        <f t="shared" si="157"/>
        <v>#DIV/0!</v>
      </c>
      <c r="AE41" s="871">
        <f t="shared" si="157"/>
        <v>1.5681818181818181</v>
      </c>
      <c r="AF41" s="871">
        <f t="shared" si="221"/>
        <v>0.86363636363636365</v>
      </c>
      <c r="AG41" s="871" t="e">
        <f t="shared" si="221"/>
        <v>#DIV/0!</v>
      </c>
      <c r="AH41" s="871">
        <f t="shared" si="221"/>
        <v>0.86363636363636365</v>
      </c>
      <c r="AI41" s="871">
        <f t="shared" si="222"/>
        <v>0.55072463768115942</v>
      </c>
      <c r="AJ41" s="871" t="e">
        <f t="shared" si="222"/>
        <v>#DIV/0!</v>
      </c>
      <c r="AK41" s="1174">
        <f t="shared" si="222"/>
        <v>0.55072463768115942</v>
      </c>
      <c r="AL41" s="139">
        <v>40</v>
      </c>
      <c r="AM41" s="172"/>
      <c r="AN41" s="77">
        <f t="shared" si="239"/>
        <v>40</v>
      </c>
      <c r="AO41" s="77">
        <v>71</v>
      </c>
      <c r="AP41" s="172"/>
      <c r="AQ41" s="77">
        <f t="shared" si="247"/>
        <v>71</v>
      </c>
      <c r="AR41" s="77">
        <v>41</v>
      </c>
      <c r="AS41" s="172"/>
      <c r="AT41" s="77">
        <f t="shared" si="248"/>
        <v>41</v>
      </c>
      <c r="AU41" s="78">
        <f t="shared" si="223"/>
        <v>102.49999999999999</v>
      </c>
      <c r="AV41" s="176"/>
      <c r="AW41" s="78">
        <f t="shared" si="224"/>
        <v>102.49999999999999</v>
      </c>
      <c r="AX41" s="78">
        <f t="shared" si="225"/>
        <v>57.74647887323944</v>
      </c>
      <c r="AY41" s="176"/>
      <c r="AZ41" s="143">
        <f t="shared" si="226"/>
        <v>57.74647887323944</v>
      </c>
      <c r="BA41" s="199">
        <v>50</v>
      </c>
      <c r="BB41" s="200"/>
      <c r="BC41" s="201">
        <f t="shared" si="227"/>
        <v>50</v>
      </c>
      <c r="BD41" s="202">
        <v>112</v>
      </c>
      <c r="BE41" s="200"/>
      <c r="BF41" s="201">
        <f t="shared" si="228"/>
        <v>112</v>
      </c>
      <c r="BG41" s="203">
        <v>50</v>
      </c>
      <c r="BH41" s="200"/>
      <c r="BI41" s="201">
        <f t="shared" si="229"/>
        <v>50</v>
      </c>
      <c r="BJ41" s="204">
        <f t="shared" si="230"/>
        <v>100</v>
      </c>
      <c r="BK41" s="200"/>
      <c r="BL41" s="205">
        <f t="shared" si="201"/>
        <v>100</v>
      </c>
      <c r="BM41" s="204">
        <f t="shared" si="231"/>
        <v>44.642857142857146</v>
      </c>
      <c r="BN41" s="200"/>
      <c r="BO41" s="206">
        <f t="shared" si="231"/>
        <v>44.642857142857146</v>
      </c>
      <c r="BP41" s="207">
        <v>60</v>
      </c>
      <c r="BQ41" s="154"/>
      <c r="BR41" s="77">
        <v>60</v>
      </c>
      <c r="BS41" s="208">
        <v>112</v>
      </c>
      <c r="BT41" s="154"/>
      <c r="BU41" s="77">
        <v>112</v>
      </c>
      <c r="BV41" s="77">
        <v>60</v>
      </c>
      <c r="BW41" s="154"/>
      <c r="BX41" s="77">
        <v>60</v>
      </c>
      <c r="BY41" s="138">
        <f t="shared" si="240"/>
        <v>100</v>
      </c>
      <c r="BZ41" s="138">
        <v>3</v>
      </c>
      <c r="CA41" s="138">
        <f t="shared" si="241"/>
        <v>100</v>
      </c>
      <c r="CB41" s="78">
        <f t="shared" si="242"/>
        <v>53.571428571428569</v>
      </c>
      <c r="CC41" s="154"/>
      <c r="CD41" s="78">
        <f t="shared" si="243"/>
        <v>53.571428571428569</v>
      </c>
      <c r="CE41" s="209">
        <v>65</v>
      </c>
      <c r="CF41" s="154"/>
      <c r="CG41" s="77">
        <f t="shared" si="244"/>
        <v>65</v>
      </c>
      <c r="CH41" s="208">
        <v>119</v>
      </c>
      <c r="CI41" s="208">
        <v>0</v>
      </c>
      <c r="CJ41" s="77">
        <f t="shared" si="245"/>
        <v>119</v>
      </c>
      <c r="CK41" s="77">
        <v>75</v>
      </c>
      <c r="CL41" s="77">
        <v>0</v>
      </c>
      <c r="CM41" s="77">
        <f t="shared" si="246"/>
        <v>75</v>
      </c>
      <c r="CN41" s="138">
        <f t="shared" si="165"/>
        <v>115.38461538461537</v>
      </c>
      <c r="CO41" s="138">
        <v>0</v>
      </c>
      <c r="CP41" s="138">
        <f t="shared" si="166"/>
        <v>115.38461538461537</v>
      </c>
      <c r="CQ41" s="78">
        <f t="shared" si="232"/>
        <v>63.02521008403361</v>
      </c>
      <c r="CR41" s="78">
        <v>0</v>
      </c>
      <c r="CS41" s="78">
        <f t="shared" si="233"/>
        <v>63.02521008403361</v>
      </c>
      <c r="CT41" s="208">
        <v>65</v>
      </c>
      <c r="CU41" s="208">
        <v>0</v>
      </c>
      <c r="CV41" s="77">
        <f t="shared" si="234"/>
        <v>65</v>
      </c>
      <c r="CW41" s="208">
        <v>103</v>
      </c>
      <c r="CX41" s="208">
        <v>0</v>
      </c>
      <c r="CY41" s="77">
        <f t="shared" si="235"/>
        <v>103</v>
      </c>
      <c r="CZ41" s="77">
        <v>67</v>
      </c>
      <c r="DA41" s="77">
        <v>0</v>
      </c>
      <c r="DB41" s="77">
        <f t="shared" si="236"/>
        <v>67</v>
      </c>
      <c r="DC41" s="81">
        <f t="shared" si="168"/>
        <v>103.07692307692307</v>
      </c>
      <c r="DD41" s="138">
        <v>0</v>
      </c>
      <c r="DE41" s="138">
        <f t="shared" si="169"/>
        <v>103.07692307692307</v>
      </c>
      <c r="DF41" s="78">
        <f t="shared" si="237"/>
        <v>65.048543689320397</v>
      </c>
      <c r="DG41" s="78">
        <v>0</v>
      </c>
      <c r="DH41" s="78">
        <f t="shared" si="238"/>
        <v>65.048543689320397</v>
      </c>
    </row>
    <row r="42" spans="1:112" s="18" customFormat="1" ht="9.9499999999999993" hidden="1" customHeight="1" x14ac:dyDescent="0.2">
      <c r="A42" s="82" t="s">
        <v>187</v>
      </c>
      <c r="B42" s="77">
        <f>30+3</f>
        <v>33</v>
      </c>
      <c r="C42" s="77">
        <v>0</v>
      </c>
      <c r="D42" s="77">
        <f t="shared" si="49"/>
        <v>33</v>
      </c>
      <c r="E42" s="77">
        <v>5</v>
      </c>
      <c r="F42" s="77">
        <v>0</v>
      </c>
      <c r="G42" s="77">
        <f t="shared" si="212"/>
        <v>5</v>
      </c>
      <c r="H42" s="77">
        <v>0</v>
      </c>
      <c r="I42" s="77">
        <v>0</v>
      </c>
      <c r="J42" s="77">
        <f t="shared" si="213"/>
        <v>0</v>
      </c>
      <c r="K42" s="871">
        <f t="shared" si="214"/>
        <v>0.15151515151515152</v>
      </c>
      <c r="L42" s="871" t="e">
        <f t="shared" si="143"/>
        <v>#DIV/0!</v>
      </c>
      <c r="M42" s="871">
        <f t="shared" si="143"/>
        <v>0.15151515151515152</v>
      </c>
      <c r="N42" s="871">
        <f t="shared" si="215"/>
        <v>0</v>
      </c>
      <c r="O42" s="871" t="e">
        <f t="shared" si="215"/>
        <v>#DIV/0!</v>
      </c>
      <c r="P42" s="871">
        <f t="shared" si="215"/>
        <v>0</v>
      </c>
      <c r="Q42" s="871">
        <f t="shared" si="216"/>
        <v>0</v>
      </c>
      <c r="R42" s="871" t="e">
        <f t="shared" si="216"/>
        <v>#DIV/0!</v>
      </c>
      <c r="S42" s="1172">
        <f t="shared" si="216"/>
        <v>0</v>
      </c>
      <c r="T42" s="171">
        <f>40+5</f>
        <v>45</v>
      </c>
      <c r="U42" s="77">
        <v>0</v>
      </c>
      <c r="V42" s="1173">
        <f t="shared" si="217"/>
        <v>45</v>
      </c>
      <c r="W42" s="139">
        <v>6</v>
      </c>
      <c r="X42" s="77">
        <v>0</v>
      </c>
      <c r="Y42" s="77">
        <f t="shared" si="218"/>
        <v>6</v>
      </c>
      <c r="Z42" s="77">
        <v>1</v>
      </c>
      <c r="AA42" s="77">
        <v>0</v>
      </c>
      <c r="AB42" s="77">
        <f t="shared" si="219"/>
        <v>1</v>
      </c>
      <c r="AC42" s="871">
        <f t="shared" si="220"/>
        <v>0.13333333333333333</v>
      </c>
      <c r="AD42" s="871" t="e">
        <f t="shared" si="157"/>
        <v>#DIV/0!</v>
      </c>
      <c r="AE42" s="871">
        <f t="shared" si="157"/>
        <v>0.13333333333333333</v>
      </c>
      <c r="AF42" s="871">
        <f t="shared" si="221"/>
        <v>2.2222222222222223E-2</v>
      </c>
      <c r="AG42" s="871" t="e">
        <f t="shared" si="221"/>
        <v>#DIV/0!</v>
      </c>
      <c r="AH42" s="871">
        <f t="shared" si="221"/>
        <v>2.2222222222222223E-2</v>
      </c>
      <c r="AI42" s="871">
        <f t="shared" si="222"/>
        <v>0.16666666666666666</v>
      </c>
      <c r="AJ42" s="871" t="e">
        <f t="shared" si="222"/>
        <v>#DIV/0!</v>
      </c>
      <c r="AK42" s="1174">
        <f t="shared" si="222"/>
        <v>0.16666666666666666</v>
      </c>
      <c r="AL42" s="139">
        <v>40</v>
      </c>
      <c r="AM42" s="172"/>
      <c r="AN42" s="77">
        <f t="shared" si="239"/>
        <v>40</v>
      </c>
      <c r="AO42" s="77">
        <v>4</v>
      </c>
      <c r="AP42" s="172"/>
      <c r="AQ42" s="77">
        <f t="shared" si="247"/>
        <v>4</v>
      </c>
      <c r="AR42" s="77">
        <v>7</v>
      </c>
      <c r="AS42" s="172"/>
      <c r="AT42" s="77">
        <f t="shared" si="248"/>
        <v>7</v>
      </c>
      <c r="AU42" s="78">
        <f t="shared" si="223"/>
        <v>17.5</v>
      </c>
      <c r="AV42" s="176"/>
      <c r="AW42" s="78">
        <f t="shared" si="224"/>
        <v>17.5</v>
      </c>
      <c r="AX42" s="78">
        <f t="shared" si="225"/>
        <v>175</v>
      </c>
      <c r="AY42" s="176"/>
      <c r="AZ42" s="143">
        <f t="shared" si="226"/>
        <v>175</v>
      </c>
      <c r="BA42" s="199">
        <v>40</v>
      </c>
      <c r="BB42" s="200"/>
      <c r="BC42" s="201">
        <f t="shared" si="227"/>
        <v>40</v>
      </c>
      <c r="BD42" s="202">
        <v>15</v>
      </c>
      <c r="BE42" s="200"/>
      <c r="BF42" s="201">
        <f t="shared" si="228"/>
        <v>15</v>
      </c>
      <c r="BG42" s="203">
        <v>7</v>
      </c>
      <c r="BH42" s="200"/>
      <c r="BI42" s="201">
        <f t="shared" si="229"/>
        <v>7</v>
      </c>
      <c r="BJ42" s="204">
        <f t="shared" si="230"/>
        <v>17.5</v>
      </c>
      <c r="BK42" s="200"/>
      <c r="BL42" s="205">
        <f t="shared" si="201"/>
        <v>17.5</v>
      </c>
      <c r="BM42" s="204">
        <f t="shared" si="231"/>
        <v>46.666666666666664</v>
      </c>
      <c r="BN42" s="200"/>
      <c r="BO42" s="206">
        <f t="shared" si="231"/>
        <v>46.666666666666664</v>
      </c>
      <c r="BP42" s="207">
        <v>40</v>
      </c>
      <c r="BQ42" s="154"/>
      <c r="BR42" s="77">
        <v>40</v>
      </c>
      <c r="BS42" s="208">
        <v>11</v>
      </c>
      <c r="BT42" s="154"/>
      <c r="BU42" s="77">
        <v>11</v>
      </c>
      <c r="BV42" s="77">
        <v>12</v>
      </c>
      <c r="BW42" s="154"/>
      <c r="BX42" s="77">
        <v>12</v>
      </c>
      <c r="BY42" s="138">
        <f t="shared" si="240"/>
        <v>30</v>
      </c>
      <c r="BZ42" s="138">
        <v>4</v>
      </c>
      <c r="CA42" s="138">
        <f t="shared" si="241"/>
        <v>30</v>
      </c>
      <c r="CB42" s="78">
        <f t="shared" si="242"/>
        <v>109.09090909090908</v>
      </c>
      <c r="CC42" s="154"/>
      <c r="CD42" s="78">
        <f t="shared" si="243"/>
        <v>109.09090909090908</v>
      </c>
      <c r="CE42" s="209">
        <v>40</v>
      </c>
      <c r="CF42" s="154"/>
      <c r="CG42" s="77">
        <f t="shared" si="244"/>
        <v>40</v>
      </c>
      <c r="CH42" s="208">
        <v>9</v>
      </c>
      <c r="CI42" s="208">
        <v>0</v>
      </c>
      <c r="CJ42" s="77">
        <f t="shared" si="245"/>
        <v>9</v>
      </c>
      <c r="CK42" s="77">
        <v>12</v>
      </c>
      <c r="CL42" s="77">
        <v>0</v>
      </c>
      <c r="CM42" s="77">
        <f t="shared" si="246"/>
        <v>12</v>
      </c>
      <c r="CN42" s="138">
        <f t="shared" si="165"/>
        <v>30</v>
      </c>
      <c r="CO42" s="138">
        <v>0</v>
      </c>
      <c r="CP42" s="138">
        <f t="shared" si="166"/>
        <v>30</v>
      </c>
      <c r="CQ42" s="78">
        <f t="shared" si="232"/>
        <v>133.33333333333331</v>
      </c>
      <c r="CR42" s="78">
        <v>0</v>
      </c>
      <c r="CS42" s="78">
        <f t="shared" si="233"/>
        <v>133.33333333333331</v>
      </c>
      <c r="CT42" s="208">
        <v>45</v>
      </c>
      <c r="CU42" s="208">
        <v>0</v>
      </c>
      <c r="CV42" s="77">
        <f t="shared" si="234"/>
        <v>45</v>
      </c>
      <c r="CW42" s="208">
        <v>14</v>
      </c>
      <c r="CX42" s="208">
        <v>0</v>
      </c>
      <c r="CY42" s="77">
        <f t="shared" si="235"/>
        <v>14</v>
      </c>
      <c r="CZ42" s="77">
        <v>13</v>
      </c>
      <c r="DA42" s="77">
        <v>0</v>
      </c>
      <c r="DB42" s="77">
        <f t="shared" si="236"/>
        <v>13</v>
      </c>
      <c r="DC42" s="81">
        <f t="shared" si="168"/>
        <v>28.888888888888886</v>
      </c>
      <c r="DD42" s="138">
        <v>0</v>
      </c>
      <c r="DE42" s="138">
        <f t="shared" si="169"/>
        <v>28.888888888888886</v>
      </c>
      <c r="DF42" s="78">
        <f t="shared" si="237"/>
        <v>92.857142857142861</v>
      </c>
      <c r="DG42" s="78">
        <v>0</v>
      </c>
      <c r="DH42" s="78">
        <f t="shared" si="238"/>
        <v>92.857142857142861</v>
      </c>
    </row>
    <row r="43" spans="1:112" s="18" customFormat="1" ht="9.9499999999999993" hidden="1" customHeight="1" x14ac:dyDescent="0.2">
      <c r="A43" s="82" t="s">
        <v>267</v>
      </c>
      <c r="B43" s="81">
        <f>25+25</f>
        <v>50</v>
      </c>
      <c r="C43" s="77">
        <v>0</v>
      </c>
      <c r="D43" s="77">
        <f t="shared" si="49"/>
        <v>50</v>
      </c>
      <c r="E43" s="77">
        <v>10</v>
      </c>
      <c r="F43" s="77">
        <v>0</v>
      </c>
      <c r="G43" s="77">
        <f t="shared" si="212"/>
        <v>10</v>
      </c>
      <c r="H43" s="77">
        <v>6</v>
      </c>
      <c r="I43" s="77">
        <v>0</v>
      </c>
      <c r="J43" s="77">
        <f t="shared" si="213"/>
        <v>6</v>
      </c>
      <c r="K43" s="871">
        <f t="shared" si="214"/>
        <v>0.2</v>
      </c>
      <c r="L43" s="871" t="e">
        <f t="shared" si="143"/>
        <v>#DIV/0!</v>
      </c>
      <c r="M43" s="871">
        <f t="shared" si="143"/>
        <v>0.2</v>
      </c>
      <c r="N43" s="871">
        <f t="shared" si="215"/>
        <v>0.12</v>
      </c>
      <c r="O43" s="871" t="e">
        <f t="shared" si="215"/>
        <v>#DIV/0!</v>
      </c>
      <c r="P43" s="871">
        <f t="shared" si="215"/>
        <v>0.12</v>
      </c>
      <c r="Q43" s="871">
        <f t="shared" si="216"/>
        <v>0.6</v>
      </c>
      <c r="R43" s="871" t="e">
        <f t="shared" si="216"/>
        <v>#DIV/0!</v>
      </c>
      <c r="S43" s="1172">
        <f t="shared" si="216"/>
        <v>0.6</v>
      </c>
      <c r="T43" s="144">
        <f>25+25</f>
        <v>50</v>
      </c>
      <c r="U43" s="81">
        <v>0</v>
      </c>
      <c r="V43" s="1173">
        <f t="shared" si="217"/>
        <v>50</v>
      </c>
      <c r="W43" s="139">
        <v>9</v>
      </c>
      <c r="X43" s="77">
        <v>0</v>
      </c>
      <c r="Y43" s="77">
        <f t="shared" si="218"/>
        <v>9</v>
      </c>
      <c r="Z43" s="77">
        <v>7</v>
      </c>
      <c r="AA43" s="77">
        <v>0</v>
      </c>
      <c r="AB43" s="77">
        <f t="shared" si="219"/>
        <v>7</v>
      </c>
      <c r="AC43" s="871">
        <f t="shared" si="220"/>
        <v>0.18</v>
      </c>
      <c r="AD43" s="871" t="e">
        <f t="shared" si="157"/>
        <v>#DIV/0!</v>
      </c>
      <c r="AE43" s="871">
        <f t="shared" si="157"/>
        <v>0.18</v>
      </c>
      <c r="AF43" s="871">
        <f t="shared" si="221"/>
        <v>0.14000000000000001</v>
      </c>
      <c r="AG43" s="871" t="e">
        <f t="shared" si="221"/>
        <v>#DIV/0!</v>
      </c>
      <c r="AH43" s="871">
        <f t="shared" si="221"/>
        <v>0.14000000000000001</v>
      </c>
      <c r="AI43" s="871">
        <f t="shared" si="222"/>
        <v>0.77777777777777779</v>
      </c>
      <c r="AJ43" s="871" t="e">
        <f t="shared" si="222"/>
        <v>#DIV/0!</v>
      </c>
      <c r="AK43" s="1174">
        <f t="shared" si="222"/>
        <v>0.77777777777777779</v>
      </c>
      <c r="AL43" s="146">
        <v>25</v>
      </c>
      <c r="AM43" s="210"/>
      <c r="AN43" s="77">
        <v>25</v>
      </c>
      <c r="AO43" s="77">
        <v>0</v>
      </c>
      <c r="AP43" s="172"/>
      <c r="AQ43" s="77">
        <v>0</v>
      </c>
      <c r="AR43" s="77">
        <v>0</v>
      </c>
      <c r="AS43" s="172"/>
      <c r="AT43" s="77">
        <v>0</v>
      </c>
      <c r="AU43" s="78">
        <f t="shared" si="223"/>
        <v>0</v>
      </c>
      <c r="AV43" s="176"/>
      <c r="AW43" s="78">
        <f t="shared" si="224"/>
        <v>0</v>
      </c>
      <c r="AX43" s="78">
        <v>0</v>
      </c>
      <c r="AY43" s="176"/>
      <c r="AZ43" s="143">
        <v>0</v>
      </c>
      <c r="BA43" s="199">
        <v>25</v>
      </c>
      <c r="BB43" s="200"/>
      <c r="BC43" s="201">
        <f t="shared" si="227"/>
        <v>25</v>
      </c>
      <c r="BD43" s="202">
        <v>5</v>
      </c>
      <c r="BE43" s="200"/>
      <c r="BF43" s="201">
        <f t="shared" si="228"/>
        <v>5</v>
      </c>
      <c r="BG43" s="211">
        <v>5</v>
      </c>
      <c r="BH43" s="200"/>
      <c r="BI43" s="201">
        <f t="shared" si="229"/>
        <v>5</v>
      </c>
      <c r="BJ43" s="204">
        <f t="shared" si="230"/>
        <v>20</v>
      </c>
      <c r="BK43" s="200"/>
      <c r="BL43" s="205">
        <f>BI43/BC43*100</f>
        <v>20</v>
      </c>
      <c r="BM43" s="204">
        <f t="shared" si="231"/>
        <v>100</v>
      </c>
      <c r="BN43" s="200"/>
      <c r="BO43" s="206">
        <f>BI43/BF43*100</f>
        <v>100</v>
      </c>
      <c r="BP43" s="153"/>
      <c r="BQ43" s="154"/>
      <c r="BR43" s="154"/>
      <c r="BS43" s="154"/>
      <c r="BT43" s="154"/>
      <c r="BU43" s="154"/>
      <c r="BV43" s="154"/>
      <c r="BW43" s="154"/>
      <c r="BX43" s="154"/>
      <c r="BY43" s="154"/>
      <c r="BZ43" s="154"/>
      <c r="CA43" s="154"/>
      <c r="CB43" s="154"/>
      <c r="CC43" s="154"/>
      <c r="CD43" s="154"/>
      <c r="CE43" s="153"/>
      <c r="CF43" s="154"/>
      <c r="CG43" s="154"/>
      <c r="CH43" s="154"/>
      <c r="CI43" s="154"/>
      <c r="CJ43" s="154"/>
      <c r="CK43" s="154"/>
      <c r="CL43" s="154"/>
      <c r="CM43" s="154"/>
      <c r="CN43" s="154"/>
      <c r="CO43" s="154"/>
      <c r="CP43" s="154"/>
      <c r="CQ43" s="154"/>
      <c r="CR43" s="154"/>
      <c r="CS43" s="154"/>
      <c r="CT43" s="154"/>
      <c r="CU43" s="154"/>
      <c r="CV43" s="154"/>
      <c r="CW43" s="154"/>
      <c r="CX43" s="154"/>
      <c r="CY43" s="154"/>
      <c r="CZ43" s="154"/>
      <c r="DA43" s="154"/>
      <c r="DB43" s="154"/>
      <c r="DC43" s="154"/>
      <c r="DD43" s="154"/>
      <c r="DE43" s="154"/>
      <c r="DF43" s="154"/>
      <c r="DG43" s="154"/>
      <c r="DH43" s="154"/>
    </row>
    <row r="44" spans="1:112" s="18" customFormat="1" ht="9.9499999999999993" hidden="1" customHeight="1" x14ac:dyDescent="0.2">
      <c r="A44" s="82" t="s">
        <v>102</v>
      </c>
      <c r="B44" s="77">
        <f>30+2</f>
        <v>32</v>
      </c>
      <c r="C44" s="77">
        <v>0</v>
      </c>
      <c r="D44" s="77">
        <f t="shared" si="49"/>
        <v>32</v>
      </c>
      <c r="E44" s="77">
        <v>12</v>
      </c>
      <c r="F44" s="77">
        <v>0</v>
      </c>
      <c r="G44" s="77">
        <f t="shared" si="212"/>
        <v>12</v>
      </c>
      <c r="H44" s="77">
        <v>6</v>
      </c>
      <c r="I44" s="77">
        <v>0</v>
      </c>
      <c r="J44" s="77">
        <f t="shared" si="213"/>
        <v>6</v>
      </c>
      <c r="K44" s="871">
        <f t="shared" si="214"/>
        <v>0.375</v>
      </c>
      <c r="L44" s="871" t="e">
        <f t="shared" si="143"/>
        <v>#DIV/0!</v>
      </c>
      <c r="M44" s="871">
        <f t="shared" si="143"/>
        <v>0.375</v>
      </c>
      <c r="N44" s="871">
        <f t="shared" si="215"/>
        <v>0.1875</v>
      </c>
      <c r="O44" s="871" t="e">
        <f t="shared" si="215"/>
        <v>#DIV/0!</v>
      </c>
      <c r="P44" s="871">
        <f t="shared" si="215"/>
        <v>0.1875</v>
      </c>
      <c r="Q44" s="871">
        <f t="shared" si="216"/>
        <v>0.5</v>
      </c>
      <c r="R44" s="871" t="e">
        <f t="shared" si="216"/>
        <v>#DIV/0!</v>
      </c>
      <c r="S44" s="1172">
        <f t="shared" si="216"/>
        <v>0.5</v>
      </c>
      <c r="T44" s="171">
        <f>30+2</f>
        <v>32</v>
      </c>
      <c r="U44" s="77">
        <v>0</v>
      </c>
      <c r="V44" s="1173">
        <f t="shared" si="217"/>
        <v>32</v>
      </c>
      <c r="W44" s="139">
        <v>7</v>
      </c>
      <c r="X44" s="77">
        <v>0</v>
      </c>
      <c r="Y44" s="77">
        <f t="shared" si="218"/>
        <v>7</v>
      </c>
      <c r="Z44" s="77">
        <v>5</v>
      </c>
      <c r="AA44" s="77">
        <v>0</v>
      </c>
      <c r="AB44" s="77">
        <f t="shared" si="219"/>
        <v>5</v>
      </c>
      <c r="AC44" s="871">
        <f t="shared" si="220"/>
        <v>0.21875</v>
      </c>
      <c r="AD44" s="871" t="e">
        <f t="shared" si="157"/>
        <v>#DIV/0!</v>
      </c>
      <c r="AE44" s="871">
        <f t="shared" si="157"/>
        <v>0.21875</v>
      </c>
      <c r="AF44" s="871">
        <f t="shared" si="221"/>
        <v>0.15625</v>
      </c>
      <c r="AG44" s="871" t="e">
        <f t="shared" si="221"/>
        <v>#DIV/0!</v>
      </c>
      <c r="AH44" s="871">
        <f t="shared" si="221"/>
        <v>0.15625</v>
      </c>
      <c r="AI44" s="871">
        <f t="shared" si="222"/>
        <v>0.7142857142857143</v>
      </c>
      <c r="AJ44" s="871" t="e">
        <f t="shared" si="222"/>
        <v>#DIV/0!</v>
      </c>
      <c r="AK44" s="1174">
        <f t="shared" si="222"/>
        <v>0.7142857142857143</v>
      </c>
      <c r="AL44" s="139">
        <v>30</v>
      </c>
      <c r="AM44" s="172"/>
      <c r="AN44" s="77">
        <f t="shared" si="239"/>
        <v>30</v>
      </c>
      <c r="AO44" s="77">
        <v>6</v>
      </c>
      <c r="AP44" s="172"/>
      <c r="AQ44" s="77">
        <f t="shared" si="247"/>
        <v>6</v>
      </c>
      <c r="AR44" s="77">
        <v>7</v>
      </c>
      <c r="AS44" s="172"/>
      <c r="AT44" s="77">
        <f t="shared" si="248"/>
        <v>7</v>
      </c>
      <c r="AU44" s="78">
        <f t="shared" si="223"/>
        <v>23.333333333333332</v>
      </c>
      <c r="AV44" s="176"/>
      <c r="AW44" s="78">
        <f t="shared" si="224"/>
        <v>23.333333333333332</v>
      </c>
      <c r="AX44" s="78">
        <f t="shared" si="225"/>
        <v>116.66666666666667</v>
      </c>
      <c r="AY44" s="176"/>
      <c r="AZ44" s="143">
        <f t="shared" si="226"/>
        <v>116.66666666666667</v>
      </c>
      <c r="BA44" s="199">
        <v>30</v>
      </c>
      <c r="BB44" s="200"/>
      <c r="BC44" s="201">
        <f t="shared" si="227"/>
        <v>30</v>
      </c>
      <c r="BD44" s="202">
        <v>9</v>
      </c>
      <c r="BE44" s="200"/>
      <c r="BF44" s="201">
        <f t="shared" si="228"/>
        <v>9</v>
      </c>
      <c r="BG44" s="203">
        <v>6</v>
      </c>
      <c r="BH44" s="200"/>
      <c r="BI44" s="201">
        <f t="shared" si="229"/>
        <v>6</v>
      </c>
      <c r="BJ44" s="204">
        <f t="shared" si="230"/>
        <v>20</v>
      </c>
      <c r="BK44" s="200"/>
      <c r="BL44" s="205">
        <f t="shared" si="201"/>
        <v>20</v>
      </c>
      <c r="BM44" s="204">
        <f t="shared" si="231"/>
        <v>66.666666666666657</v>
      </c>
      <c r="BN44" s="200"/>
      <c r="BO44" s="206">
        <f t="shared" si="231"/>
        <v>66.666666666666657</v>
      </c>
      <c r="BP44" s="207">
        <v>30</v>
      </c>
      <c r="BQ44" s="154"/>
      <c r="BR44" s="77">
        <v>30</v>
      </c>
      <c r="BS44" s="208">
        <v>6</v>
      </c>
      <c r="BT44" s="154"/>
      <c r="BU44" s="77">
        <v>6</v>
      </c>
      <c r="BV44" s="77">
        <v>4</v>
      </c>
      <c r="BW44" s="154"/>
      <c r="BX44" s="77">
        <v>4</v>
      </c>
      <c r="BY44" s="138">
        <f t="shared" si="240"/>
        <v>13.333333333333334</v>
      </c>
      <c r="BZ44" s="138">
        <v>5</v>
      </c>
      <c r="CA44" s="138">
        <f t="shared" si="241"/>
        <v>13.333333333333334</v>
      </c>
      <c r="CB44" s="78">
        <f t="shared" si="242"/>
        <v>66.666666666666657</v>
      </c>
      <c r="CC44" s="154"/>
      <c r="CD44" s="78">
        <f t="shared" si="243"/>
        <v>66.666666666666657</v>
      </c>
      <c r="CE44" s="209">
        <v>30</v>
      </c>
      <c r="CF44" s="154"/>
      <c r="CG44" s="77">
        <f t="shared" si="244"/>
        <v>30</v>
      </c>
      <c r="CH44" s="208">
        <v>16</v>
      </c>
      <c r="CI44" s="208">
        <v>0</v>
      </c>
      <c r="CJ44" s="77">
        <f t="shared" si="245"/>
        <v>16</v>
      </c>
      <c r="CK44" s="77">
        <v>12</v>
      </c>
      <c r="CL44" s="77">
        <v>0</v>
      </c>
      <c r="CM44" s="77">
        <f t="shared" si="246"/>
        <v>12</v>
      </c>
      <c r="CN44" s="138">
        <f t="shared" si="165"/>
        <v>40</v>
      </c>
      <c r="CO44" s="138">
        <v>0</v>
      </c>
      <c r="CP44" s="138">
        <f t="shared" si="166"/>
        <v>40</v>
      </c>
      <c r="CQ44" s="78">
        <f t="shared" si="232"/>
        <v>75</v>
      </c>
      <c r="CR44" s="78">
        <v>0</v>
      </c>
      <c r="CS44" s="78">
        <f t="shared" si="233"/>
        <v>75</v>
      </c>
      <c r="CT44" s="208">
        <v>45</v>
      </c>
      <c r="CU44" s="208">
        <v>0</v>
      </c>
      <c r="CV44" s="77">
        <f t="shared" si="234"/>
        <v>45</v>
      </c>
      <c r="CW44" s="208">
        <v>7</v>
      </c>
      <c r="CX44" s="208">
        <v>0</v>
      </c>
      <c r="CY44" s="77">
        <f t="shared" si="235"/>
        <v>7</v>
      </c>
      <c r="CZ44" s="77">
        <v>8</v>
      </c>
      <c r="DA44" s="77">
        <v>0</v>
      </c>
      <c r="DB44" s="77">
        <f t="shared" si="236"/>
        <v>8</v>
      </c>
      <c r="DC44" s="81">
        <f t="shared" si="168"/>
        <v>17.777777777777779</v>
      </c>
      <c r="DD44" s="138">
        <v>0</v>
      </c>
      <c r="DE44" s="138">
        <f t="shared" si="169"/>
        <v>17.777777777777779</v>
      </c>
      <c r="DF44" s="78">
        <f t="shared" si="237"/>
        <v>114.28571428571428</v>
      </c>
      <c r="DG44" s="78">
        <v>0</v>
      </c>
      <c r="DH44" s="78">
        <f t="shared" si="238"/>
        <v>114.28571428571428</v>
      </c>
    </row>
    <row r="45" spans="1:112" s="18" customFormat="1" ht="9.9499999999999993" hidden="1" customHeight="1" x14ac:dyDescent="0.2">
      <c r="A45" s="82" t="s">
        <v>377</v>
      </c>
      <c r="B45" s="77">
        <f>45+5</f>
        <v>50</v>
      </c>
      <c r="C45" s="77">
        <v>0</v>
      </c>
      <c r="D45" s="77">
        <f t="shared" si="49"/>
        <v>50</v>
      </c>
      <c r="E45" s="77">
        <v>47</v>
      </c>
      <c r="F45" s="77">
        <v>0</v>
      </c>
      <c r="G45" s="77">
        <f t="shared" si="212"/>
        <v>47</v>
      </c>
      <c r="H45" s="77">
        <v>31</v>
      </c>
      <c r="I45" s="77">
        <v>0</v>
      </c>
      <c r="J45" s="77">
        <f t="shared" si="213"/>
        <v>31</v>
      </c>
      <c r="K45" s="871">
        <f t="shared" si="214"/>
        <v>0.94</v>
      </c>
      <c r="L45" s="871" t="e">
        <f t="shared" si="143"/>
        <v>#DIV/0!</v>
      </c>
      <c r="M45" s="871">
        <f t="shared" si="143"/>
        <v>0.94</v>
      </c>
      <c r="N45" s="871">
        <f t="shared" si="215"/>
        <v>0.62</v>
      </c>
      <c r="O45" s="871" t="e">
        <f t="shared" si="215"/>
        <v>#DIV/0!</v>
      </c>
      <c r="P45" s="871">
        <f t="shared" si="215"/>
        <v>0.62</v>
      </c>
      <c r="Q45" s="871">
        <f t="shared" si="216"/>
        <v>0.65957446808510634</v>
      </c>
      <c r="R45" s="871" t="e">
        <f t="shared" si="216"/>
        <v>#DIV/0!</v>
      </c>
      <c r="S45" s="1172">
        <f t="shared" si="216"/>
        <v>0.65957446808510634</v>
      </c>
      <c r="T45" s="171">
        <f>45+5</f>
        <v>50</v>
      </c>
      <c r="U45" s="77">
        <v>0</v>
      </c>
      <c r="V45" s="1173">
        <f t="shared" si="217"/>
        <v>50</v>
      </c>
      <c r="W45" s="139">
        <v>51</v>
      </c>
      <c r="X45" s="77">
        <v>0</v>
      </c>
      <c r="Y45" s="77">
        <f t="shared" si="218"/>
        <v>51</v>
      </c>
      <c r="Z45" s="77">
        <v>44</v>
      </c>
      <c r="AA45" s="77">
        <v>0</v>
      </c>
      <c r="AB45" s="77">
        <f t="shared" si="219"/>
        <v>44</v>
      </c>
      <c r="AC45" s="871">
        <f t="shared" si="220"/>
        <v>1.02</v>
      </c>
      <c r="AD45" s="871" t="e">
        <f t="shared" si="157"/>
        <v>#DIV/0!</v>
      </c>
      <c r="AE45" s="871">
        <f t="shared" si="157"/>
        <v>1.02</v>
      </c>
      <c r="AF45" s="871">
        <f t="shared" si="221"/>
        <v>0.88</v>
      </c>
      <c r="AG45" s="871" t="e">
        <f t="shared" si="221"/>
        <v>#DIV/0!</v>
      </c>
      <c r="AH45" s="871">
        <f t="shared" si="221"/>
        <v>0.88</v>
      </c>
      <c r="AI45" s="871">
        <f t="shared" si="222"/>
        <v>0.86274509803921573</v>
      </c>
      <c r="AJ45" s="871" t="e">
        <f t="shared" si="222"/>
        <v>#DIV/0!</v>
      </c>
      <c r="AK45" s="1174">
        <f t="shared" si="222"/>
        <v>0.86274509803921573</v>
      </c>
      <c r="AL45" s="139">
        <v>45</v>
      </c>
      <c r="AM45" s="172"/>
      <c r="AN45" s="77">
        <f t="shared" si="239"/>
        <v>45</v>
      </c>
      <c r="AO45" s="77">
        <v>28</v>
      </c>
      <c r="AP45" s="172"/>
      <c r="AQ45" s="77">
        <f t="shared" si="247"/>
        <v>28</v>
      </c>
      <c r="AR45" s="77">
        <v>28</v>
      </c>
      <c r="AS45" s="172"/>
      <c r="AT45" s="77">
        <f t="shared" si="248"/>
        <v>28</v>
      </c>
      <c r="AU45" s="78">
        <f t="shared" si="223"/>
        <v>62.222222222222221</v>
      </c>
      <c r="AV45" s="176"/>
      <c r="AW45" s="78">
        <f t="shared" si="224"/>
        <v>62.222222222222221</v>
      </c>
      <c r="AX45" s="78">
        <f t="shared" si="225"/>
        <v>100</v>
      </c>
      <c r="AY45" s="176"/>
      <c r="AZ45" s="143">
        <f t="shared" si="226"/>
        <v>100</v>
      </c>
      <c r="BA45" s="199">
        <v>45</v>
      </c>
      <c r="BB45" s="200"/>
      <c r="BC45" s="201">
        <f t="shared" si="227"/>
        <v>45</v>
      </c>
      <c r="BD45" s="202">
        <v>38</v>
      </c>
      <c r="BE45" s="200"/>
      <c r="BF45" s="201">
        <f t="shared" si="228"/>
        <v>38</v>
      </c>
      <c r="BG45" s="203">
        <v>34</v>
      </c>
      <c r="BH45" s="200"/>
      <c r="BI45" s="201">
        <f t="shared" si="229"/>
        <v>34</v>
      </c>
      <c r="BJ45" s="204">
        <f t="shared" si="230"/>
        <v>75.555555555555557</v>
      </c>
      <c r="BK45" s="200"/>
      <c r="BL45" s="205">
        <f t="shared" si="201"/>
        <v>75.555555555555557</v>
      </c>
      <c r="BM45" s="204">
        <f t="shared" si="231"/>
        <v>89.473684210526315</v>
      </c>
      <c r="BN45" s="200"/>
      <c r="BO45" s="206">
        <f t="shared" si="231"/>
        <v>89.473684210526315</v>
      </c>
      <c r="BP45" s="207">
        <v>45</v>
      </c>
      <c r="BQ45" s="154"/>
      <c r="BR45" s="77">
        <v>45</v>
      </c>
      <c r="BS45" s="208">
        <v>42</v>
      </c>
      <c r="BT45" s="154"/>
      <c r="BU45" s="77">
        <v>42</v>
      </c>
      <c r="BV45" s="77">
        <v>28</v>
      </c>
      <c r="BW45" s="154"/>
      <c r="BX45" s="77">
        <v>28</v>
      </c>
      <c r="BY45" s="138">
        <f t="shared" si="240"/>
        <v>62.222222222222221</v>
      </c>
      <c r="BZ45" s="138">
        <v>6</v>
      </c>
      <c r="CA45" s="138">
        <f t="shared" si="241"/>
        <v>62.222222222222221</v>
      </c>
      <c r="CB45" s="78">
        <f t="shared" si="242"/>
        <v>66.666666666666657</v>
      </c>
      <c r="CC45" s="154"/>
      <c r="CD45" s="78">
        <f t="shared" si="243"/>
        <v>66.666666666666657</v>
      </c>
      <c r="CE45" s="209">
        <v>50</v>
      </c>
      <c r="CF45" s="154"/>
      <c r="CG45" s="77">
        <f t="shared" si="244"/>
        <v>50</v>
      </c>
      <c r="CH45" s="208">
        <v>43</v>
      </c>
      <c r="CI45" s="208">
        <v>0</v>
      </c>
      <c r="CJ45" s="77">
        <f t="shared" si="245"/>
        <v>43</v>
      </c>
      <c r="CK45" s="77">
        <v>36</v>
      </c>
      <c r="CL45" s="77">
        <v>0</v>
      </c>
      <c r="CM45" s="77">
        <f t="shared" si="246"/>
        <v>36</v>
      </c>
      <c r="CN45" s="138">
        <f t="shared" si="165"/>
        <v>72</v>
      </c>
      <c r="CO45" s="138">
        <v>0</v>
      </c>
      <c r="CP45" s="138">
        <f t="shared" si="166"/>
        <v>72</v>
      </c>
      <c r="CQ45" s="78">
        <f t="shared" si="232"/>
        <v>83.720930232558146</v>
      </c>
      <c r="CR45" s="78">
        <v>0</v>
      </c>
      <c r="CS45" s="78">
        <f t="shared" si="233"/>
        <v>83.720930232558146</v>
      </c>
      <c r="CT45" s="208">
        <v>75</v>
      </c>
      <c r="CU45" s="208">
        <v>0</v>
      </c>
      <c r="CV45" s="77">
        <f t="shared" si="234"/>
        <v>75</v>
      </c>
      <c r="CW45" s="208">
        <v>45</v>
      </c>
      <c r="CX45" s="208">
        <v>0</v>
      </c>
      <c r="CY45" s="77">
        <f t="shared" si="235"/>
        <v>45</v>
      </c>
      <c r="CZ45" s="77">
        <v>28</v>
      </c>
      <c r="DA45" s="77">
        <v>0</v>
      </c>
      <c r="DB45" s="77">
        <f t="shared" si="236"/>
        <v>28</v>
      </c>
      <c r="DC45" s="81">
        <f t="shared" si="168"/>
        <v>37.333333333333336</v>
      </c>
      <c r="DD45" s="138">
        <v>0</v>
      </c>
      <c r="DE45" s="138">
        <f t="shared" si="169"/>
        <v>37.333333333333336</v>
      </c>
      <c r="DF45" s="78">
        <f t="shared" si="237"/>
        <v>62.222222222222221</v>
      </c>
      <c r="DG45" s="78">
        <v>0</v>
      </c>
      <c r="DH45" s="78">
        <f t="shared" si="238"/>
        <v>62.222222222222221</v>
      </c>
    </row>
    <row r="46" spans="1:112" s="18" customFormat="1" ht="9.9499999999999993" hidden="1" customHeight="1" x14ac:dyDescent="0.2">
      <c r="A46" s="1182" t="s">
        <v>378</v>
      </c>
      <c r="B46" s="77">
        <f>15+15</f>
        <v>30</v>
      </c>
      <c r="C46" s="77">
        <v>0</v>
      </c>
      <c r="D46" s="77">
        <f t="shared" si="49"/>
        <v>30</v>
      </c>
      <c r="E46" s="77">
        <v>34</v>
      </c>
      <c r="F46" s="77">
        <v>0</v>
      </c>
      <c r="G46" s="77">
        <f t="shared" si="212"/>
        <v>34</v>
      </c>
      <c r="H46" s="77">
        <v>25</v>
      </c>
      <c r="I46" s="77">
        <v>0</v>
      </c>
      <c r="J46" s="77">
        <f t="shared" si="213"/>
        <v>25</v>
      </c>
      <c r="K46" s="871">
        <f t="shared" si="214"/>
        <v>1.1333333333333333</v>
      </c>
      <c r="L46" s="871" t="e">
        <f t="shared" si="143"/>
        <v>#DIV/0!</v>
      </c>
      <c r="M46" s="871">
        <f t="shared" si="143"/>
        <v>1.1333333333333333</v>
      </c>
      <c r="N46" s="871">
        <f t="shared" si="215"/>
        <v>0.83333333333333337</v>
      </c>
      <c r="O46" s="871" t="e">
        <f t="shared" si="215"/>
        <v>#DIV/0!</v>
      </c>
      <c r="P46" s="871">
        <f t="shared" si="215"/>
        <v>0.83333333333333337</v>
      </c>
      <c r="Q46" s="871">
        <f t="shared" si="216"/>
        <v>0.73529411764705888</v>
      </c>
      <c r="R46" s="871" t="e">
        <f t="shared" si="216"/>
        <v>#DIV/0!</v>
      </c>
      <c r="S46" s="1172">
        <f t="shared" si="216"/>
        <v>0.73529411764705888</v>
      </c>
      <c r="T46" s="1183">
        <v>0</v>
      </c>
      <c r="U46" s="172">
        <v>0</v>
      </c>
      <c r="V46" s="1184">
        <f t="shared" si="217"/>
        <v>0</v>
      </c>
      <c r="W46" s="1185">
        <v>0</v>
      </c>
      <c r="X46" s="1186">
        <v>0</v>
      </c>
      <c r="Y46" s="1186">
        <v>0</v>
      </c>
      <c r="Z46" s="1186">
        <v>0</v>
      </c>
      <c r="AA46" s="1186">
        <v>0</v>
      </c>
      <c r="AB46" s="1186">
        <v>0</v>
      </c>
      <c r="AC46" s="871" t="e">
        <f t="shared" si="220"/>
        <v>#DIV/0!</v>
      </c>
      <c r="AD46" s="871" t="e">
        <f t="shared" si="157"/>
        <v>#DIV/0!</v>
      </c>
      <c r="AE46" s="871" t="e">
        <f t="shared" si="157"/>
        <v>#DIV/0!</v>
      </c>
      <c r="AF46" s="871" t="e">
        <f t="shared" si="221"/>
        <v>#DIV/0!</v>
      </c>
      <c r="AG46" s="871" t="e">
        <f t="shared" si="221"/>
        <v>#DIV/0!</v>
      </c>
      <c r="AH46" s="871" t="e">
        <f t="shared" si="221"/>
        <v>#DIV/0!</v>
      </c>
      <c r="AI46" s="871" t="e">
        <f t="shared" si="222"/>
        <v>#DIV/0!</v>
      </c>
      <c r="AJ46" s="871" t="e">
        <f t="shared" si="222"/>
        <v>#DIV/0!</v>
      </c>
      <c r="AK46" s="1174" t="e">
        <f t="shared" si="222"/>
        <v>#DIV/0!</v>
      </c>
      <c r="AL46" s="139"/>
      <c r="AM46" s="172"/>
      <c r="AN46" s="77"/>
      <c r="AO46" s="77"/>
      <c r="AP46" s="172"/>
      <c r="AQ46" s="77"/>
      <c r="AR46" s="77"/>
      <c r="AS46" s="172"/>
      <c r="AT46" s="77"/>
      <c r="AU46" s="78"/>
      <c r="AV46" s="176"/>
      <c r="AW46" s="78"/>
      <c r="AX46" s="78"/>
      <c r="AY46" s="176"/>
      <c r="AZ46" s="143"/>
      <c r="BA46" s="199"/>
      <c r="BB46" s="200"/>
      <c r="BC46" s="201"/>
      <c r="BD46" s="202"/>
      <c r="BE46" s="200"/>
      <c r="BF46" s="201"/>
      <c r="BG46" s="203"/>
      <c r="BH46" s="200"/>
      <c r="BI46" s="201"/>
      <c r="BJ46" s="204"/>
      <c r="BK46" s="200"/>
      <c r="BL46" s="205"/>
      <c r="BM46" s="204"/>
      <c r="BN46" s="200"/>
      <c r="BO46" s="206"/>
      <c r="BP46" s="207"/>
      <c r="BQ46" s="154"/>
      <c r="BR46" s="77"/>
      <c r="BS46" s="208"/>
      <c r="BT46" s="154"/>
      <c r="BU46" s="77"/>
      <c r="BV46" s="77"/>
      <c r="BW46" s="154"/>
      <c r="BX46" s="77"/>
      <c r="BY46" s="138"/>
      <c r="BZ46" s="138"/>
      <c r="CA46" s="138"/>
      <c r="CB46" s="78"/>
      <c r="CC46" s="154"/>
      <c r="CD46" s="78"/>
      <c r="CE46" s="209"/>
      <c r="CF46" s="154"/>
      <c r="CG46" s="77"/>
      <c r="CH46" s="208"/>
      <c r="CI46" s="208"/>
      <c r="CJ46" s="77"/>
      <c r="CK46" s="77"/>
      <c r="CL46" s="77"/>
      <c r="CM46" s="77"/>
      <c r="CN46" s="138"/>
      <c r="CO46" s="138"/>
      <c r="CP46" s="138"/>
      <c r="CQ46" s="78"/>
      <c r="CR46" s="78"/>
      <c r="CS46" s="78"/>
      <c r="CT46" s="208"/>
      <c r="CU46" s="208"/>
      <c r="CV46" s="77"/>
      <c r="CW46" s="208"/>
      <c r="CX46" s="208"/>
      <c r="CY46" s="77"/>
      <c r="CZ46" s="77"/>
      <c r="DA46" s="77"/>
      <c r="DB46" s="77"/>
      <c r="DC46" s="81"/>
      <c r="DD46" s="138"/>
      <c r="DE46" s="138"/>
      <c r="DF46" s="78"/>
      <c r="DG46" s="78"/>
      <c r="DH46" s="78"/>
    </row>
    <row r="47" spans="1:112" s="18" customFormat="1" ht="9.9499999999999993" hidden="1" customHeight="1" x14ac:dyDescent="0.2">
      <c r="A47" s="82" t="s">
        <v>104</v>
      </c>
      <c r="B47" s="77">
        <f>25+2</f>
        <v>27</v>
      </c>
      <c r="C47" s="77">
        <v>0</v>
      </c>
      <c r="D47" s="77">
        <f t="shared" si="49"/>
        <v>27</v>
      </c>
      <c r="E47" s="77">
        <v>2</v>
      </c>
      <c r="F47" s="77">
        <v>0</v>
      </c>
      <c r="G47" s="77">
        <f t="shared" si="212"/>
        <v>2</v>
      </c>
      <c r="H47" s="77">
        <v>2</v>
      </c>
      <c r="I47" s="77">
        <v>0</v>
      </c>
      <c r="J47" s="77">
        <f t="shared" si="213"/>
        <v>2</v>
      </c>
      <c r="K47" s="871">
        <f t="shared" si="214"/>
        <v>7.407407407407407E-2</v>
      </c>
      <c r="L47" s="871" t="e">
        <f t="shared" si="214"/>
        <v>#DIV/0!</v>
      </c>
      <c r="M47" s="871">
        <f t="shared" si="214"/>
        <v>7.407407407407407E-2</v>
      </c>
      <c r="N47" s="871">
        <f t="shared" si="215"/>
        <v>7.407407407407407E-2</v>
      </c>
      <c r="O47" s="871" t="e">
        <f t="shared" si="215"/>
        <v>#DIV/0!</v>
      </c>
      <c r="P47" s="871">
        <f t="shared" si="215"/>
        <v>7.407407407407407E-2</v>
      </c>
      <c r="Q47" s="871">
        <f t="shared" si="216"/>
        <v>1</v>
      </c>
      <c r="R47" s="871" t="e">
        <f t="shared" si="216"/>
        <v>#DIV/0!</v>
      </c>
      <c r="S47" s="1172">
        <f t="shared" si="216"/>
        <v>1</v>
      </c>
      <c r="T47" s="171">
        <f>25+2</f>
        <v>27</v>
      </c>
      <c r="U47" s="77">
        <v>0</v>
      </c>
      <c r="V47" s="1173">
        <f t="shared" si="217"/>
        <v>27</v>
      </c>
      <c r="W47" s="139">
        <v>4</v>
      </c>
      <c r="X47" s="77">
        <v>0</v>
      </c>
      <c r="Y47" s="77">
        <f t="shared" si="218"/>
        <v>4</v>
      </c>
      <c r="Z47" s="77">
        <v>5</v>
      </c>
      <c r="AA47" s="77">
        <v>0</v>
      </c>
      <c r="AB47" s="77">
        <f t="shared" si="219"/>
        <v>5</v>
      </c>
      <c r="AC47" s="871">
        <f t="shared" si="220"/>
        <v>0.14814814814814814</v>
      </c>
      <c r="AD47" s="871" t="e">
        <f t="shared" si="157"/>
        <v>#DIV/0!</v>
      </c>
      <c r="AE47" s="871">
        <f t="shared" si="157"/>
        <v>0.14814814814814814</v>
      </c>
      <c r="AF47" s="871">
        <f t="shared" si="221"/>
        <v>0.18518518518518517</v>
      </c>
      <c r="AG47" s="871" t="e">
        <f t="shared" si="221"/>
        <v>#DIV/0!</v>
      </c>
      <c r="AH47" s="871">
        <f t="shared" si="221"/>
        <v>0.18518518518518517</v>
      </c>
      <c r="AI47" s="871">
        <f t="shared" si="222"/>
        <v>1.25</v>
      </c>
      <c r="AJ47" s="871" t="e">
        <f t="shared" si="222"/>
        <v>#DIV/0!</v>
      </c>
      <c r="AK47" s="1174">
        <f t="shared" si="222"/>
        <v>1.25</v>
      </c>
      <c r="AL47" s="139">
        <v>25</v>
      </c>
      <c r="AM47" s="172"/>
      <c r="AN47" s="77">
        <f t="shared" si="239"/>
        <v>25</v>
      </c>
      <c r="AO47" s="77">
        <v>10</v>
      </c>
      <c r="AP47" s="172"/>
      <c r="AQ47" s="77">
        <f t="shared" si="247"/>
        <v>10</v>
      </c>
      <c r="AR47" s="77">
        <v>9</v>
      </c>
      <c r="AS47" s="172"/>
      <c r="AT47" s="77">
        <f t="shared" si="248"/>
        <v>9</v>
      </c>
      <c r="AU47" s="78">
        <f t="shared" si="223"/>
        <v>36</v>
      </c>
      <c r="AV47" s="176"/>
      <c r="AW47" s="78">
        <f t="shared" si="224"/>
        <v>36</v>
      </c>
      <c r="AX47" s="78">
        <f t="shared" si="225"/>
        <v>90</v>
      </c>
      <c r="AY47" s="176"/>
      <c r="AZ47" s="143">
        <f t="shared" si="226"/>
        <v>90</v>
      </c>
      <c r="BA47" s="199">
        <v>25</v>
      </c>
      <c r="BB47" s="200"/>
      <c r="BC47" s="201">
        <f t="shared" si="227"/>
        <v>25</v>
      </c>
      <c r="BD47" s="202">
        <v>13</v>
      </c>
      <c r="BE47" s="200"/>
      <c r="BF47" s="201">
        <f t="shared" si="228"/>
        <v>13</v>
      </c>
      <c r="BG47" s="212">
        <v>11</v>
      </c>
      <c r="BH47" s="200"/>
      <c r="BI47" s="201">
        <f t="shared" si="229"/>
        <v>11</v>
      </c>
      <c r="BJ47" s="204">
        <f t="shared" si="230"/>
        <v>44</v>
      </c>
      <c r="BK47" s="200"/>
      <c r="BL47" s="205">
        <f t="shared" si="201"/>
        <v>44</v>
      </c>
      <c r="BM47" s="204">
        <f t="shared" si="231"/>
        <v>84.615384615384613</v>
      </c>
      <c r="BN47" s="200"/>
      <c r="BO47" s="206">
        <f t="shared" si="231"/>
        <v>84.615384615384613</v>
      </c>
      <c r="BP47" s="207">
        <v>25</v>
      </c>
      <c r="BQ47" s="154"/>
      <c r="BR47" s="77">
        <v>25</v>
      </c>
      <c r="BS47" s="208">
        <v>27</v>
      </c>
      <c r="BT47" s="154"/>
      <c r="BU47" s="77">
        <v>27</v>
      </c>
      <c r="BV47" s="77">
        <v>13</v>
      </c>
      <c r="BW47" s="154"/>
      <c r="BX47" s="77">
        <v>13</v>
      </c>
      <c r="BY47" s="138">
        <f t="shared" si="240"/>
        <v>52</v>
      </c>
      <c r="BZ47" s="138">
        <v>7</v>
      </c>
      <c r="CA47" s="138">
        <f t="shared" si="241"/>
        <v>52</v>
      </c>
      <c r="CB47" s="78">
        <f t="shared" si="242"/>
        <v>48.148148148148145</v>
      </c>
      <c r="CC47" s="154"/>
      <c r="CD47" s="78">
        <f t="shared" si="243"/>
        <v>48.148148148148145</v>
      </c>
      <c r="CE47" s="209">
        <v>30</v>
      </c>
      <c r="CF47" s="154"/>
      <c r="CG47" s="77">
        <f t="shared" si="244"/>
        <v>30</v>
      </c>
      <c r="CH47" s="208">
        <v>10</v>
      </c>
      <c r="CI47" s="208">
        <v>0</v>
      </c>
      <c r="CJ47" s="77">
        <f t="shared" si="245"/>
        <v>10</v>
      </c>
      <c r="CK47" s="77">
        <v>8</v>
      </c>
      <c r="CL47" s="77">
        <v>0</v>
      </c>
      <c r="CM47" s="77">
        <f t="shared" si="246"/>
        <v>8</v>
      </c>
      <c r="CN47" s="138">
        <f t="shared" si="165"/>
        <v>26.666666666666668</v>
      </c>
      <c r="CO47" s="138">
        <v>0</v>
      </c>
      <c r="CP47" s="138">
        <f t="shared" si="166"/>
        <v>26.666666666666668</v>
      </c>
      <c r="CQ47" s="78">
        <f t="shared" si="232"/>
        <v>80</v>
      </c>
      <c r="CR47" s="78">
        <v>0</v>
      </c>
      <c r="CS47" s="78">
        <f t="shared" si="233"/>
        <v>80</v>
      </c>
      <c r="CT47" s="208">
        <v>45</v>
      </c>
      <c r="CU47" s="208">
        <v>0</v>
      </c>
      <c r="CV47" s="77">
        <f t="shared" si="234"/>
        <v>45</v>
      </c>
      <c r="CW47" s="208">
        <v>18</v>
      </c>
      <c r="CX47" s="208">
        <v>0</v>
      </c>
      <c r="CY47" s="77">
        <f t="shared" si="235"/>
        <v>18</v>
      </c>
      <c r="CZ47" s="77">
        <v>11</v>
      </c>
      <c r="DA47" s="77">
        <v>0</v>
      </c>
      <c r="DB47" s="77">
        <f t="shared" si="236"/>
        <v>11</v>
      </c>
      <c r="DC47" s="81">
        <f t="shared" si="168"/>
        <v>24.444444444444443</v>
      </c>
      <c r="DD47" s="138">
        <v>0</v>
      </c>
      <c r="DE47" s="138">
        <f t="shared" si="169"/>
        <v>24.444444444444443</v>
      </c>
      <c r="DF47" s="78">
        <f t="shared" si="237"/>
        <v>61.111111111111114</v>
      </c>
      <c r="DG47" s="78">
        <v>0</v>
      </c>
      <c r="DH47" s="78">
        <f t="shared" si="238"/>
        <v>61.111111111111114</v>
      </c>
    </row>
    <row r="48" spans="1:112" ht="9.9499999999999993" hidden="1" customHeight="1" x14ac:dyDescent="0.2">
      <c r="A48" s="405" t="s">
        <v>55</v>
      </c>
      <c r="B48" s="1165">
        <f>SUM(B49:B50)</f>
        <v>116</v>
      </c>
      <c r="C48" s="1165">
        <f t="shared" ref="C48:J48" si="249">SUM(C49:C50)</f>
        <v>0</v>
      </c>
      <c r="D48" s="1165">
        <f t="shared" si="249"/>
        <v>116</v>
      </c>
      <c r="E48" s="1165">
        <f t="shared" si="249"/>
        <v>163</v>
      </c>
      <c r="F48" s="1165">
        <f t="shared" si="249"/>
        <v>0</v>
      </c>
      <c r="G48" s="1166">
        <f t="shared" si="249"/>
        <v>163</v>
      </c>
      <c r="H48" s="1165">
        <f t="shared" si="249"/>
        <v>105</v>
      </c>
      <c r="I48" s="1165">
        <f t="shared" si="249"/>
        <v>0</v>
      </c>
      <c r="J48" s="1165">
        <f t="shared" si="249"/>
        <v>105</v>
      </c>
      <c r="K48" s="870">
        <f>E48/B48</f>
        <v>1.4051724137931034</v>
      </c>
      <c r="L48" s="870" t="e">
        <f t="shared" si="214"/>
        <v>#DIV/0!</v>
      </c>
      <c r="M48" s="870">
        <f t="shared" si="214"/>
        <v>1.4051724137931034</v>
      </c>
      <c r="N48" s="870">
        <f>H48/B48</f>
        <v>0.90517241379310343</v>
      </c>
      <c r="O48" s="870" t="e">
        <f t="shared" si="215"/>
        <v>#DIV/0!</v>
      </c>
      <c r="P48" s="870">
        <f t="shared" si="215"/>
        <v>0.90517241379310343</v>
      </c>
      <c r="Q48" s="870">
        <f>H48/E48</f>
        <v>0.64417177914110424</v>
      </c>
      <c r="R48" s="870" t="e">
        <f t="shared" si="216"/>
        <v>#DIV/0!</v>
      </c>
      <c r="S48" s="1167">
        <f t="shared" si="216"/>
        <v>0.64417177914110424</v>
      </c>
      <c r="T48" s="1165">
        <f>SUM(T49:T50)</f>
        <v>116</v>
      </c>
      <c r="U48" s="1165">
        <f t="shared" ref="U48:AB48" si="250">SUM(U49:U50)</f>
        <v>0</v>
      </c>
      <c r="V48" s="1165">
        <f t="shared" si="250"/>
        <v>116</v>
      </c>
      <c r="W48" s="1165">
        <f t="shared" si="250"/>
        <v>145</v>
      </c>
      <c r="X48" s="1165">
        <f t="shared" si="250"/>
        <v>0</v>
      </c>
      <c r="Y48" s="1165">
        <f t="shared" si="250"/>
        <v>145</v>
      </c>
      <c r="Z48" s="1165">
        <f t="shared" si="250"/>
        <v>103</v>
      </c>
      <c r="AA48" s="1165">
        <f t="shared" si="250"/>
        <v>0</v>
      </c>
      <c r="AB48" s="1165">
        <f t="shared" si="250"/>
        <v>103</v>
      </c>
      <c r="AC48" s="870">
        <f>W48/T48</f>
        <v>1.25</v>
      </c>
      <c r="AD48" s="870" t="e">
        <f t="shared" si="157"/>
        <v>#DIV/0!</v>
      </c>
      <c r="AE48" s="870">
        <f t="shared" si="157"/>
        <v>1.25</v>
      </c>
      <c r="AF48" s="870">
        <f>Z48/T48</f>
        <v>0.88793103448275867</v>
      </c>
      <c r="AG48" s="870" t="e">
        <f t="shared" si="221"/>
        <v>#DIV/0!</v>
      </c>
      <c r="AH48" s="870">
        <f t="shared" si="221"/>
        <v>0.88793103448275867</v>
      </c>
      <c r="AI48" s="870">
        <f>Z48/W48</f>
        <v>0.71034482758620687</v>
      </c>
      <c r="AJ48" s="870" t="e">
        <f t="shared" si="222"/>
        <v>#DIV/0!</v>
      </c>
      <c r="AK48" s="1168">
        <f t="shared" si="222"/>
        <v>0.71034482758620687</v>
      </c>
      <c r="AL48" s="108">
        <f>SUM(AL49:AL50)</f>
        <v>105</v>
      </c>
      <c r="AM48" s="73">
        <f>SUM(AM49:AM50)</f>
        <v>0</v>
      </c>
      <c r="AN48" s="73">
        <f t="shared" si="239"/>
        <v>105</v>
      </c>
      <c r="AO48" s="108">
        <f t="shared" ref="AO48:AP48" si="251">SUM(AO49:AO50)</f>
        <v>153</v>
      </c>
      <c r="AP48" s="73">
        <f t="shared" si="251"/>
        <v>0</v>
      </c>
      <c r="AQ48" s="73">
        <f t="shared" si="247"/>
        <v>153</v>
      </c>
      <c r="AR48" s="108">
        <f t="shared" ref="AR48:AS48" si="252">SUM(AR49:AR50)</f>
        <v>99</v>
      </c>
      <c r="AS48" s="73">
        <f t="shared" si="252"/>
        <v>0</v>
      </c>
      <c r="AT48" s="73">
        <f t="shared" si="248"/>
        <v>99</v>
      </c>
      <c r="AU48" s="74">
        <f>AR48/AL48*100</f>
        <v>94.285714285714278</v>
      </c>
      <c r="AV48" s="74" t="e">
        <f>AS48/AM48*100</f>
        <v>#DIV/0!</v>
      </c>
      <c r="AW48" s="74">
        <f>AT48/AN48*100</f>
        <v>94.285714285714278</v>
      </c>
      <c r="AX48" s="74">
        <f>AR48/AO48*100</f>
        <v>64.705882352941174</v>
      </c>
      <c r="AY48" s="74" t="e">
        <f>AS48/AP48*100</f>
        <v>#DIV/0!</v>
      </c>
      <c r="AZ48" s="109">
        <f>AT48/AQ48*100</f>
        <v>64.705882352941174</v>
      </c>
      <c r="BA48" s="110">
        <f>SUM(BA49:BA50)</f>
        <v>105</v>
      </c>
      <c r="BB48" s="73">
        <f t="shared" ref="BB48:BC48" si="253">SUM(BB49:BB50)</f>
        <v>0</v>
      </c>
      <c r="BC48" s="111">
        <f t="shared" si="253"/>
        <v>105</v>
      </c>
      <c r="BD48" s="108">
        <f>SUM(BD49:BD50)</f>
        <v>140</v>
      </c>
      <c r="BE48" s="73">
        <f t="shared" ref="BE48:BF48" si="254">SUM(BE49:BE50)</f>
        <v>0</v>
      </c>
      <c r="BF48" s="111">
        <f t="shared" si="254"/>
        <v>140</v>
      </c>
      <c r="BG48" s="108">
        <f>SUM(BG49:BG50)</f>
        <v>102</v>
      </c>
      <c r="BH48" s="73"/>
      <c r="BI48" s="111">
        <f t="shared" ref="BI48" si="255">SUM(BI49:BI50)</f>
        <v>102</v>
      </c>
      <c r="BJ48" s="112">
        <f>BG48/BA48*100</f>
        <v>97.142857142857139</v>
      </c>
      <c r="BK48" s="74"/>
      <c r="BL48" s="113">
        <f t="shared" si="201"/>
        <v>97.142857142857139</v>
      </c>
      <c r="BM48" s="112">
        <f>BG48/BD48*100</f>
        <v>72.857142857142847</v>
      </c>
      <c r="BN48" s="74"/>
      <c r="BO48" s="109">
        <f t="shared" si="231"/>
        <v>72.857142857142847</v>
      </c>
      <c r="BP48" s="108">
        <f>SUM(BP49:BP50)</f>
        <v>105</v>
      </c>
      <c r="BQ48" s="73"/>
      <c r="BR48" s="73">
        <f t="shared" ref="BR48:BX48" si="256">SUM(BR49:BR50)</f>
        <v>105</v>
      </c>
      <c r="BS48" s="73">
        <f t="shared" si="256"/>
        <v>118</v>
      </c>
      <c r="BT48" s="73"/>
      <c r="BU48" s="73">
        <f t="shared" si="256"/>
        <v>118</v>
      </c>
      <c r="BV48" s="73">
        <f t="shared" si="256"/>
        <v>107</v>
      </c>
      <c r="BW48" s="73"/>
      <c r="BX48" s="73">
        <f t="shared" si="256"/>
        <v>107</v>
      </c>
      <c r="BY48" s="114">
        <f>BV48/BP48*100</f>
        <v>101.9047619047619</v>
      </c>
      <c r="BZ48" s="114">
        <v>0</v>
      </c>
      <c r="CA48" s="114">
        <f>BX48/BR48*100</f>
        <v>101.9047619047619</v>
      </c>
      <c r="CB48" s="74">
        <f>BY48/BS48*100</f>
        <v>86.359967715899913</v>
      </c>
      <c r="CC48" s="74"/>
      <c r="CD48" s="74">
        <f>CA48/BU48*100</f>
        <v>86.359967715899913</v>
      </c>
      <c r="CE48" s="108">
        <f>SUM(CE49:CE50)</f>
        <v>105</v>
      </c>
      <c r="CF48" s="73"/>
      <c r="CG48" s="73">
        <f t="shared" ref="CG48:CM48" si="257">SUM(CG49:CG50)</f>
        <v>105</v>
      </c>
      <c r="CH48" s="73">
        <f t="shared" si="257"/>
        <v>133</v>
      </c>
      <c r="CI48" s="73">
        <f t="shared" si="257"/>
        <v>0</v>
      </c>
      <c r="CJ48" s="73">
        <f t="shared" si="257"/>
        <v>133</v>
      </c>
      <c r="CK48" s="73">
        <f t="shared" si="257"/>
        <v>111</v>
      </c>
      <c r="CL48" s="73">
        <f t="shared" si="257"/>
        <v>0</v>
      </c>
      <c r="CM48" s="197">
        <f t="shared" si="257"/>
        <v>111</v>
      </c>
      <c r="CN48" s="114">
        <f t="shared" si="165"/>
        <v>105.71428571428572</v>
      </c>
      <c r="CO48" s="114">
        <v>0</v>
      </c>
      <c r="CP48" s="114">
        <f t="shared" si="166"/>
        <v>105.71428571428572</v>
      </c>
      <c r="CQ48" s="114">
        <f>CN48/CH48*100</f>
        <v>79.484425349087005</v>
      </c>
      <c r="CR48" s="114">
        <v>0</v>
      </c>
      <c r="CS48" s="114">
        <f>CP48/CJ48*100</f>
        <v>79.484425349087005</v>
      </c>
      <c r="CT48" s="197">
        <f>SUM(CT49:CT50)</f>
        <v>105</v>
      </c>
      <c r="CU48" s="197">
        <f t="shared" ref="CU48:DB48" si="258">SUM(CU49:CU50)</f>
        <v>0</v>
      </c>
      <c r="CV48" s="197">
        <f t="shared" si="258"/>
        <v>105</v>
      </c>
      <c r="CW48" s="197">
        <f t="shared" si="258"/>
        <v>170</v>
      </c>
      <c r="CX48" s="197">
        <f t="shared" si="258"/>
        <v>0</v>
      </c>
      <c r="CY48" s="197">
        <f t="shared" si="258"/>
        <v>170</v>
      </c>
      <c r="CZ48" s="197">
        <f t="shared" si="258"/>
        <v>110</v>
      </c>
      <c r="DA48" s="197">
        <f t="shared" si="258"/>
        <v>0</v>
      </c>
      <c r="DB48" s="197">
        <f t="shared" si="258"/>
        <v>110</v>
      </c>
      <c r="DC48" s="197">
        <f t="shared" si="168"/>
        <v>104.76190476190477</v>
      </c>
      <c r="DD48" s="114">
        <v>0</v>
      </c>
      <c r="DE48" s="114">
        <f t="shared" si="169"/>
        <v>104.76190476190477</v>
      </c>
      <c r="DF48" s="114">
        <f>DC48/CW48*100</f>
        <v>61.624649859943979</v>
      </c>
      <c r="DG48" s="114">
        <v>0</v>
      </c>
      <c r="DH48" s="74">
        <f>DE48/CY48*100</f>
        <v>61.624649859943979</v>
      </c>
    </row>
    <row r="49" spans="1:112" s="18" customFormat="1" ht="9.9499999999999993" hidden="1" customHeight="1" x14ac:dyDescent="0.2">
      <c r="A49" s="87" t="s">
        <v>268</v>
      </c>
      <c r="B49" s="77">
        <f>45+5</f>
        <v>50</v>
      </c>
      <c r="C49" s="77">
        <v>0</v>
      </c>
      <c r="D49" s="77">
        <f t="shared" si="49"/>
        <v>50</v>
      </c>
      <c r="E49" s="77">
        <v>73</v>
      </c>
      <c r="F49" s="77">
        <v>0</v>
      </c>
      <c r="G49" s="77">
        <f t="shared" ref="G49:G50" si="259">E49+F49</f>
        <v>73</v>
      </c>
      <c r="H49" s="77">
        <v>44</v>
      </c>
      <c r="I49" s="77">
        <v>0</v>
      </c>
      <c r="J49" s="77">
        <f t="shared" ref="J49:J50" si="260">H49+I49</f>
        <v>44</v>
      </c>
      <c r="K49" s="871">
        <f t="shared" ref="K49:K50" si="261">E49/B49</f>
        <v>1.46</v>
      </c>
      <c r="L49" s="871" t="e">
        <f t="shared" si="214"/>
        <v>#DIV/0!</v>
      </c>
      <c r="M49" s="871">
        <f t="shared" si="214"/>
        <v>1.46</v>
      </c>
      <c r="N49" s="871">
        <f t="shared" ref="N49:N50" si="262">H49/B49</f>
        <v>0.88</v>
      </c>
      <c r="O49" s="871" t="e">
        <f t="shared" si="215"/>
        <v>#DIV/0!</v>
      </c>
      <c r="P49" s="871">
        <f t="shared" si="215"/>
        <v>0.88</v>
      </c>
      <c r="Q49" s="871">
        <f t="shared" ref="Q49:Q50" si="263">H49/E49</f>
        <v>0.60273972602739723</v>
      </c>
      <c r="R49" s="871" t="e">
        <f t="shared" si="216"/>
        <v>#DIV/0!</v>
      </c>
      <c r="S49" s="1172">
        <f t="shared" si="216"/>
        <v>0.60273972602739723</v>
      </c>
      <c r="T49" s="171">
        <f>45+5</f>
        <v>50</v>
      </c>
      <c r="U49" s="77">
        <v>0</v>
      </c>
      <c r="V49" s="1173">
        <f t="shared" ref="V49:V50" si="264">SUM(T49:U49)</f>
        <v>50</v>
      </c>
      <c r="W49" s="139">
        <v>59</v>
      </c>
      <c r="X49" s="77">
        <v>0</v>
      </c>
      <c r="Y49" s="77">
        <f t="shared" ref="Y49:Y50" si="265">W49+X49</f>
        <v>59</v>
      </c>
      <c r="Z49" s="77">
        <v>44</v>
      </c>
      <c r="AA49" s="77">
        <v>0</v>
      </c>
      <c r="AB49" s="77">
        <f t="shared" ref="AB49:AB50" si="266">Z49+AA49</f>
        <v>44</v>
      </c>
      <c r="AC49" s="871">
        <f t="shared" ref="AC49:AC50" si="267">W49/T49</f>
        <v>1.18</v>
      </c>
      <c r="AD49" s="871" t="e">
        <f t="shared" si="157"/>
        <v>#DIV/0!</v>
      </c>
      <c r="AE49" s="871">
        <f t="shared" si="157"/>
        <v>1.18</v>
      </c>
      <c r="AF49" s="871">
        <f t="shared" ref="AF49:AF50" si="268">Z49/T49</f>
        <v>0.88</v>
      </c>
      <c r="AG49" s="871" t="e">
        <f t="shared" si="221"/>
        <v>#DIV/0!</v>
      </c>
      <c r="AH49" s="871">
        <f t="shared" si="221"/>
        <v>0.88</v>
      </c>
      <c r="AI49" s="871">
        <f t="shared" ref="AI49:AI50" si="269">Z49/W49</f>
        <v>0.74576271186440679</v>
      </c>
      <c r="AJ49" s="871" t="e">
        <f t="shared" si="222"/>
        <v>#DIV/0!</v>
      </c>
      <c r="AK49" s="1174">
        <f t="shared" si="222"/>
        <v>0.74576271186440679</v>
      </c>
      <c r="AL49" s="139">
        <v>45</v>
      </c>
      <c r="AM49" s="172"/>
      <c r="AN49" s="77">
        <f t="shared" si="239"/>
        <v>45</v>
      </c>
      <c r="AO49" s="139">
        <v>62</v>
      </c>
      <c r="AP49" s="172"/>
      <c r="AQ49" s="77">
        <f t="shared" si="247"/>
        <v>62</v>
      </c>
      <c r="AR49" s="139">
        <v>40</v>
      </c>
      <c r="AS49" s="172"/>
      <c r="AT49" s="77">
        <f t="shared" si="248"/>
        <v>40</v>
      </c>
      <c r="AU49" s="78">
        <f t="shared" ref="AU49:AU50" si="270">AR49/AL49*100</f>
        <v>88.888888888888886</v>
      </c>
      <c r="AV49" s="176"/>
      <c r="AW49" s="78">
        <f t="shared" ref="AW49:AW50" si="271">AT49/AN49*100</f>
        <v>88.888888888888886</v>
      </c>
      <c r="AX49" s="78">
        <f t="shared" ref="AX49:AX50" si="272">AR49/AO49*100</f>
        <v>64.516129032258064</v>
      </c>
      <c r="AY49" s="176"/>
      <c r="AZ49" s="143">
        <f t="shared" ref="AZ49:AZ50" si="273">AT49/AQ49*100</f>
        <v>64.516129032258064</v>
      </c>
      <c r="BA49" s="144">
        <v>45</v>
      </c>
      <c r="BB49" s="200"/>
      <c r="BC49" s="145">
        <f t="shared" ref="BC49:BC50" si="274">BA49+BB49</f>
        <v>45</v>
      </c>
      <c r="BD49" s="146">
        <v>55</v>
      </c>
      <c r="BE49" s="200"/>
      <c r="BF49" s="145">
        <f t="shared" ref="BF49:BF50" si="275">BD49+BE49</f>
        <v>55</v>
      </c>
      <c r="BG49" s="146">
        <v>43</v>
      </c>
      <c r="BH49" s="200"/>
      <c r="BI49" s="145">
        <f t="shared" ref="BI49:BI50" si="276">BG49+BH49</f>
        <v>43</v>
      </c>
      <c r="BJ49" s="147">
        <f t="shared" ref="BJ49:BJ50" si="277">BG49/BA49*100</f>
        <v>95.555555555555557</v>
      </c>
      <c r="BK49" s="200"/>
      <c r="BL49" s="148">
        <f t="shared" si="201"/>
        <v>95.555555555555557</v>
      </c>
      <c r="BM49" s="147">
        <f t="shared" ref="BM49:BM50" si="278">BG49/BD49*100</f>
        <v>78.181818181818187</v>
      </c>
      <c r="BN49" s="200"/>
      <c r="BO49" s="149">
        <f t="shared" si="231"/>
        <v>78.181818181818187</v>
      </c>
      <c r="BP49" s="209">
        <v>45</v>
      </c>
      <c r="BQ49" s="154"/>
      <c r="BR49" s="77">
        <v>45</v>
      </c>
      <c r="BS49" s="208">
        <v>48</v>
      </c>
      <c r="BT49" s="154"/>
      <c r="BU49" s="77">
        <v>48</v>
      </c>
      <c r="BV49" s="77">
        <v>44</v>
      </c>
      <c r="BW49" s="154"/>
      <c r="BX49" s="77">
        <v>44</v>
      </c>
      <c r="BY49" s="138">
        <f t="shared" ref="BY49:BY50" si="279">BV49/BP49*100</f>
        <v>97.777777777777771</v>
      </c>
      <c r="BZ49" s="138">
        <v>7</v>
      </c>
      <c r="CA49" s="138">
        <f t="shared" ref="CA49:CA50" si="280">BX49/BR49*100</f>
        <v>97.777777777777771</v>
      </c>
      <c r="CB49" s="78">
        <f t="shared" ref="CB49:CB50" si="281">BV49/BS49*100</f>
        <v>91.666666666666657</v>
      </c>
      <c r="CC49" s="154"/>
      <c r="CD49" s="78">
        <f t="shared" ref="CD49:CD50" si="282">BX49/BU49*100</f>
        <v>91.666666666666657</v>
      </c>
      <c r="CE49" s="209">
        <v>45</v>
      </c>
      <c r="CF49" s="208"/>
      <c r="CG49" s="77">
        <f t="shared" ref="CG49:CG50" si="283">SUM(CE49:CF49)</f>
        <v>45</v>
      </c>
      <c r="CH49" s="208">
        <v>50</v>
      </c>
      <c r="CI49" s="208">
        <v>0</v>
      </c>
      <c r="CJ49" s="77">
        <f t="shared" ref="CJ49:CJ50" si="284">SUM(CH49:CI49)</f>
        <v>50</v>
      </c>
      <c r="CK49" s="77">
        <v>48</v>
      </c>
      <c r="CL49" s="77">
        <v>0</v>
      </c>
      <c r="CM49" s="77">
        <f t="shared" ref="CM49:CM50" si="285">SUM(CK49:CL49)</f>
        <v>48</v>
      </c>
      <c r="CN49" s="138">
        <f t="shared" si="165"/>
        <v>106.66666666666667</v>
      </c>
      <c r="CO49" s="138">
        <v>0</v>
      </c>
      <c r="CP49" s="138">
        <f t="shared" si="166"/>
        <v>106.66666666666667</v>
      </c>
      <c r="CQ49" s="78">
        <f>CK49/CH49*100</f>
        <v>96</v>
      </c>
      <c r="CR49" s="78">
        <v>0</v>
      </c>
      <c r="CS49" s="78">
        <f>CM49/CJ49*100</f>
        <v>96</v>
      </c>
      <c r="CT49" s="208">
        <v>45</v>
      </c>
      <c r="CU49" s="208">
        <v>0</v>
      </c>
      <c r="CV49" s="77">
        <f t="shared" ref="CV49:CV50" si="286">SUM(CT49:CU49)</f>
        <v>45</v>
      </c>
      <c r="CW49" s="208">
        <v>86</v>
      </c>
      <c r="CX49" s="208">
        <v>0</v>
      </c>
      <c r="CY49" s="77">
        <f t="shared" ref="CY49:CY50" si="287">SUM(CW49:CX49)</f>
        <v>86</v>
      </c>
      <c r="CZ49" s="77">
        <v>48</v>
      </c>
      <c r="DA49" s="77">
        <v>0</v>
      </c>
      <c r="DB49" s="77">
        <f t="shared" ref="DB49:DB50" si="288">SUM(CZ49:DA49)</f>
        <v>48</v>
      </c>
      <c r="DC49" s="81">
        <f t="shared" si="168"/>
        <v>106.66666666666667</v>
      </c>
      <c r="DD49" s="138">
        <v>0</v>
      </c>
      <c r="DE49" s="138">
        <f t="shared" si="169"/>
        <v>106.66666666666667</v>
      </c>
      <c r="DF49" s="78">
        <f>CZ49/CW49*100</f>
        <v>55.813953488372093</v>
      </c>
      <c r="DG49" s="78">
        <v>0</v>
      </c>
      <c r="DH49" s="78">
        <f>DB49/CY49*100</f>
        <v>55.813953488372093</v>
      </c>
    </row>
    <row r="50" spans="1:112" s="18" customFormat="1" ht="9.9499999999999993" hidden="1" customHeight="1" x14ac:dyDescent="0.2">
      <c r="A50" s="87" t="s">
        <v>109</v>
      </c>
      <c r="B50" s="77">
        <f>60+6</f>
        <v>66</v>
      </c>
      <c r="C50" s="77">
        <v>0</v>
      </c>
      <c r="D50" s="77">
        <f t="shared" si="49"/>
        <v>66</v>
      </c>
      <c r="E50" s="77">
        <v>90</v>
      </c>
      <c r="F50" s="77">
        <v>0</v>
      </c>
      <c r="G50" s="77">
        <f t="shared" si="259"/>
        <v>90</v>
      </c>
      <c r="H50" s="77">
        <v>61</v>
      </c>
      <c r="I50" s="77">
        <v>0</v>
      </c>
      <c r="J50" s="77">
        <f t="shared" si="260"/>
        <v>61</v>
      </c>
      <c r="K50" s="871">
        <f t="shared" si="261"/>
        <v>1.3636363636363635</v>
      </c>
      <c r="L50" s="871" t="e">
        <f t="shared" si="214"/>
        <v>#DIV/0!</v>
      </c>
      <c r="M50" s="871">
        <f t="shared" si="214"/>
        <v>1.3636363636363635</v>
      </c>
      <c r="N50" s="871">
        <f t="shared" si="262"/>
        <v>0.9242424242424242</v>
      </c>
      <c r="O50" s="871" t="e">
        <f t="shared" si="215"/>
        <v>#DIV/0!</v>
      </c>
      <c r="P50" s="871">
        <f t="shared" si="215"/>
        <v>0.9242424242424242</v>
      </c>
      <c r="Q50" s="871">
        <f t="shared" si="263"/>
        <v>0.67777777777777781</v>
      </c>
      <c r="R50" s="871" t="e">
        <f t="shared" si="216"/>
        <v>#DIV/0!</v>
      </c>
      <c r="S50" s="1172">
        <f t="shared" si="216"/>
        <v>0.67777777777777781</v>
      </c>
      <c r="T50" s="171">
        <f>60+6</f>
        <v>66</v>
      </c>
      <c r="U50" s="77">
        <v>0</v>
      </c>
      <c r="V50" s="1173">
        <f t="shared" si="264"/>
        <v>66</v>
      </c>
      <c r="W50" s="139">
        <v>86</v>
      </c>
      <c r="X50" s="77">
        <v>0</v>
      </c>
      <c r="Y50" s="77">
        <f t="shared" si="265"/>
        <v>86</v>
      </c>
      <c r="Z50" s="77">
        <v>59</v>
      </c>
      <c r="AA50" s="77">
        <v>0</v>
      </c>
      <c r="AB50" s="77">
        <f t="shared" si="266"/>
        <v>59</v>
      </c>
      <c r="AC50" s="871">
        <f t="shared" si="267"/>
        <v>1.303030303030303</v>
      </c>
      <c r="AD50" s="871" t="e">
        <f t="shared" si="157"/>
        <v>#DIV/0!</v>
      </c>
      <c r="AE50" s="871">
        <f t="shared" si="157"/>
        <v>1.303030303030303</v>
      </c>
      <c r="AF50" s="871">
        <f t="shared" si="268"/>
        <v>0.89393939393939392</v>
      </c>
      <c r="AG50" s="871" t="e">
        <f t="shared" si="221"/>
        <v>#DIV/0!</v>
      </c>
      <c r="AH50" s="871">
        <f t="shared" si="221"/>
        <v>0.89393939393939392</v>
      </c>
      <c r="AI50" s="871">
        <f t="shared" si="269"/>
        <v>0.68604651162790697</v>
      </c>
      <c r="AJ50" s="871" t="e">
        <f t="shared" si="222"/>
        <v>#DIV/0!</v>
      </c>
      <c r="AK50" s="1174">
        <f t="shared" si="222"/>
        <v>0.68604651162790697</v>
      </c>
      <c r="AL50" s="139">
        <v>60</v>
      </c>
      <c r="AM50" s="172"/>
      <c r="AN50" s="77">
        <f t="shared" si="239"/>
        <v>60</v>
      </c>
      <c r="AO50" s="139">
        <v>91</v>
      </c>
      <c r="AP50" s="172"/>
      <c r="AQ50" s="77">
        <f t="shared" si="247"/>
        <v>91</v>
      </c>
      <c r="AR50" s="139">
        <v>59</v>
      </c>
      <c r="AS50" s="172"/>
      <c r="AT50" s="77">
        <f t="shared" si="248"/>
        <v>59</v>
      </c>
      <c r="AU50" s="78">
        <f t="shared" si="270"/>
        <v>98.333333333333329</v>
      </c>
      <c r="AV50" s="176"/>
      <c r="AW50" s="78">
        <f t="shared" si="271"/>
        <v>98.333333333333329</v>
      </c>
      <c r="AX50" s="78">
        <f t="shared" si="272"/>
        <v>64.835164835164832</v>
      </c>
      <c r="AY50" s="176"/>
      <c r="AZ50" s="143">
        <f t="shared" si="273"/>
        <v>64.835164835164832</v>
      </c>
      <c r="BA50" s="144">
        <v>60</v>
      </c>
      <c r="BB50" s="200"/>
      <c r="BC50" s="145">
        <f t="shared" si="274"/>
        <v>60</v>
      </c>
      <c r="BD50" s="146">
        <v>85</v>
      </c>
      <c r="BE50" s="200"/>
      <c r="BF50" s="145">
        <f t="shared" si="275"/>
        <v>85</v>
      </c>
      <c r="BG50" s="146">
        <v>59</v>
      </c>
      <c r="BH50" s="200"/>
      <c r="BI50" s="145">
        <f t="shared" si="276"/>
        <v>59</v>
      </c>
      <c r="BJ50" s="147">
        <f t="shared" si="277"/>
        <v>98.333333333333329</v>
      </c>
      <c r="BK50" s="200"/>
      <c r="BL50" s="148">
        <f t="shared" si="201"/>
        <v>98.333333333333329</v>
      </c>
      <c r="BM50" s="147">
        <f t="shared" si="278"/>
        <v>69.411764705882348</v>
      </c>
      <c r="BN50" s="200"/>
      <c r="BO50" s="149">
        <f t="shared" si="231"/>
        <v>69.411764705882348</v>
      </c>
      <c r="BP50" s="209">
        <v>60</v>
      </c>
      <c r="BQ50" s="154"/>
      <c r="BR50" s="77">
        <v>60</v>
      </c>
      <c r="BS50" s="208">
        <v>70</v>
      </c>
      <c r="BT50" s="154"/>
      <c r="BU50" s="77">
        <v>70</v>
      </c>
      <c r="BV50" s="77">
        <v>63</v>
      </c>
      <c r="BW50" s="154"/>
      <c r="BX50" s="77">
        <v>63</v>
      </c>
      <c r="BY50" s="138">
        <f t="shared" si="279"/>
        <v>105</v>
      </c>
      <c r="BZ50" s="138">
        <v>7</v>
      </c>
      <c r="CA50" s="138">
        <f t="shared" si="280"/>
        <v>105</v>
      </c>
      <c r="CB50" s="78">
        <f t="shared" si="281"/>
        <v>90</v>
      </c>
      <c r="CC50" s="154"/>
      <c r="CD50" s="78">
        <f t="shared" si="282"/>
        <v>90</v>
      </c>
      <c r="CE50" s="209">
        <v>60</v>
      </c>
      <c r="CF50" s="208"/>
      <c r="CG50" s="77">
        <f t="shared" si="283"/>
        <v>60</v>
      </c>
      <c r="CH50" s="208">
        <v>83</v>
      </c>
      <c r="CI50" s="208">
        <v>0</v>
      </c>
      <c r="CJ50" s="77">
        <f t="shared" si="284"/>
        <v>83</v>
      </c>
      <c r="CK50" s="77">
        <v>63</v>
      </c>
      <c r="CL50" s="77">
        <v>0</v>
      </c>
      <c r="CM50" s="77">
        <f t="shared" si="285"/>
        <v>63</v>
      </c>
      <c r="CN50" s="138">
        <f t="shared" si="165"/>
        <v>105</v>
      </c>
      <c r="CO50" s="138">
        <v>0</v>
      </c>
      <c r="CP50" s="138">
        <f t="shared" si="166"/>
        <v>105</v>
      </c>
      <c r="CQ50" s="78">
        <f>CK50/CH50*100</f>
        <v>75.903614457831324</v>
      </c>
      <c r="CR50" s="78">
        <v>0</v>
      </c>
      <c r="CS50" s="78">
        <f>CM50/CJ50*100</f>
        <v>75.903614457831324</v>
      </c>
      <c r="CT50" s="208">
        <v>60</v>
      </c>
      <c r="CU50" s="208">
        <v>0</v>
      </c>
      <c r="CV50" s="77">
        <f t="shared" si="286"/>
        <v>60</v>
      </c>
      <c r="CW50" s="208">
        <v>84</v>
      </c>
      <c r="CX50" s="208">
        <v>0</v>
      </c>
      <c r="CY50" s="77">
        <f t="shared" si="287"/>
        <v>84</v>
      </c>
      <c r="CZ50" s="77">
        <v>62</v>
      </c>
      <c r="DA50" s="77">
        <v>0</v>
      </c>
      <c r="DB50" s="77">
        <f t="shared" si="288"/>
        <v>62</v>
      </c>
      <c r="DC50" s="81">
        <f t="shared" si="168"/>
        <v>103.33333333333334</v>
      </c>
      <c r="DD50" s="138">
        <v>0</v>
      </c>
      <c r="DE50" s="138">
        <f t="shared" si="169"/>
        <v>103.33333333333334</v>
      </c>
      <c r="DF50" s="78">
        <f>CZ50/CW50*100</f>
        <v>73.80952380952381</v>
      </c>
      <c r="DG50" s="78">
        <v>0</v>
      </c>
      <c r="DH50" s="78">
        <f>DB50/CY50*100</f>
        <v>73.80952380952381</v>
      </c>
    </row>
    <row r="51" spans="1:112" ht="9.9499999999999993" customHeight="1" x14ac:dyDescent="0.2">
      <c r="A51" s="405" t="s">
        <v>56</v>
      </c>
      <c r="B51" s="1165">
        <f>SUM(B52:B53)</f>
        <v>88</v>
      </c>
      <c r="C51" s="1165">
        <f t="shared" ref="C51:J51" si="289">SUM(C52:C53)</f>
        <v>0</v>
      </c>
      <c r="D51" s="1165">
        <f t="shared" si="289"/>
        <v>88</v>
      </c>
      <c r="E51" s="1165">
        <f t="shared" si="289"/>
        <v>110</v>
      </c>
      <c r="F51" s="1165">
        <f t="shared" si="289"/>
        <v>0</v>
      </c>
      <c r="G51" s="1166">
        <f t="shared" si="289"/>
        <v>110</v>
      </c>
      <c r="H51" s="1165">
        <f t="shared" si="289"/>
        <v>63</v>
      </c>
      <c r="I51" s="1165">
        <f t="shared" si="289"/>
        <v>0</v>
      </c>
      <c r="J51" s="1165">
        <f t="shared" si="289"/>
        <v>63</v>
      </c>
      <c r="K51" s="870">
        <f>E51/B51</f>
        <v>1.25</v>
      </c>
      <c r="L51" s="870" t="e">
        <f t="shared" si="214"/>
        <v>#DIV/0!</v>
      </c>
      <c r="M51" s="870">
        <f t="shared" si="214"/>
        <v>1.25</v>
      </c>
      <c r="N51" s="870">
        <f t="shared" si="214"/>
        <v>0.57272727272727275</v>
      </c>
      <c r="O51" s="870" t="e">
        <f t="shared" si="215"/>
        <v>#DIV/0!</v>
      </c>
      <c r="P51" s="870">
        <f t="shared" si="215"/>
        <v>0.71590909090909094</v>
      </c>
      <c r="Q51" s="870">
        <f>H51/E51</f>
        <v>0.57272727272727275</v>
      </c>
      <c r="R51" s="870" t="e">
        <f t="shared" si="216"/>
        <v>#DIV/0!</v>
      </c>
      <c r="S51" s="1167">
        <f t="shared" si="216"/>
        <v>0.57272727272727275</v>
      </c>
      <c r="T51" s="1165">
        <f>SUM(T52:T53)</f>
        <v>88</v>
      </c>
      <c r="U51" s="1165">
        <f t="shared" ref="U51:AB51" si="290">SUM(U52:U53)</f>
        <v>0</v>
      </c>
      <c r="V51" s="1165">
        <f t="shared" si="290"/>
        <v>88</v>
      </c>
      <c r="W51" s="1165">
        <f t="shared" si="290"/>
        <v>104</v>
      </c>
      <c r="X51" s="1165">
        <f t="shared" si="290"/>
        <v>0</v>
      </c>
      <c r="Y51" s="1165">
        <f t="shared" si="290"/>
        <v>104</v>
      </c>
      <c r="Z51" s="1165">
        <f t="shared" si="290"/>
        <v>69</v>
      </c>
      <c r="AA51" s="1165">
        <f t="shared" si="290"/>
        <v>0</v>
      </c>
      <c r="AB51" s="1165">
        <f t="shared" si="290"/>
        <v>69</v>
      </c>
      <c r="AC51" s="870">
        <f>W51/T51</f>
        <v>1.1818181818181819</v>
      </c>
      <c r="AD51" s="870" t="e">
        <f t="shared" si="157"/>
        <v>#DIV/0!</v>
      </c>
      <c r="AE51" s="870">
        <f t="shared" si="157"/>
        <v>1.1818181818181819</v>
      </c>
      <c r="AF51" s="870">
        <f t="shared" si="157"/>
        <v>0.66346153846153844</v>
      </c>
      <c r="AG51" s="870" t="e">
        <f t="shared" si="221"/>
        <v>#DIV/0!</v>
      </c>
      <c r="AH51" s="870">
        <f t="shared" si="221"/>
        <v>0.78409090909090906</v>
      </c>
      <c r="AI51" s="870">
        <f>Z51/W51</f>
        <v>0.66346153846153844</v>
      </c>
      <c r="AJ51" s="870" t="e">
        <f t="shared" si="222"/>
        <v>#DIV/0!</v>
      </c>
      <c r="AK51" s="1168">
        <f t="shared" si="222"/>
        <v>0.66346153846153844</v>
      </c>
      <c r="AL51" s="108">
        <f>SUM(AL52:AL53)</f>
        <v>80</v>
      </c>
      <c r="AM51" s="73">
        <f>SUM(AM52:AM53)</f>
        <v>0</v>
      </c>
      <c r="AN51" s="73">
        <f t="shared" si="239"/>
        <v>80</v>
      </c>
      <c r="AO51" s="108">
        <f t="shared" ref="AO51:AP51" si="291">SUM(AO52:AO53)</f>
        <v>94</v>
      </c>
      <c r="AP51" s="73">
        <f t="shared" si="291"/>
        <v>0</v>
      </c>
      <c r="AQ51" s="73">
        <f t="shared" si="247"/>
        <v>94</v>
      </c>
      <c r="AR51" s="108">
        <f t="shared" ref="AR51:AS51" si="292">SUM(AR52:AR53)</f>
        <v>76</v>
      </c>
      <c r="AS51" s="73">
        <f t="shared" si="292"/>
        <v>0</v>
      </c>
      <c r="AT51" s="73">
        <f t="shared" si="248"/>
        <v>76</v>
      </c>
      <c r="AU51" s="74">
        <f>AR51/AL51*100</f>
        <v>95</v>
      </c>
      <c r="AV51" s="74" t="e">
        <f>AS51/AM51*100</f>
        <v>#DIV/0!</v>
      </c>
      <c r="AW51" s="74">
        <f>AT51/AN51*100</f>
        <v>95</v>
      </c>
      <c r="AX51" s="74">
        <f>AR51/AO51*100</f>
        <v>80.851063829787222</v>
      </c>
      <c r="AY51" s="74" t="e">
        <f>AS51/AP51*100</f>
        <v>#DIV/0!</v>
      </c>
      <c r="AZ51" s="109">
        <f>AT51/AQ51*100</f>
        <v>80.851063829787222</v>
      </c>
      <c r="BA51" s="110">
        <f>SUM(BA52:BA53)</f>
        <v>40</v>
      </c>
      <c r="BB51" s="73">
        <f t="shared" ref="BB51:BC51" si="293">SUM(BB52:BB53)</f>
        <v>0</v>
      </c>
      <c r="BC51" s="111">
        <f t="shared" si="293"/>
        <v>40</v>
      </c>
      <c r="BD51" s="108">
        <f>SUM(BD52:BD53)</f>
        <v>79</v>
      </c>
      <c r="BE51" s="73">
        <f t="shared" ref="BE51:BF51" si="294">SUM(BE52:BE53)</f>
        <v>0</v>
      </c>
      <c r="BF51" s="111">
        <f t="shared" si="294"/>
        <v>79</v>
      </c>
      <c r="BG51" s="108">
        <f>SUM(BG52:BG53)</f>
        <v>44</v>
      </c>
      <c r="BH51" s="73"/>
      <c r="BI51" s="111">
        <f t="shared" ref="BI51" si="295">SUM(BI52:BI53)</f>
        <v>44</v>
      </c>
      <c r="BJ51" s="112">
        <f>BG51/BA51*100</f>
        <v>110.00000000000001</v>
      </c>
      <c r="BK51" s="74"/>
      <c r="BL51" s="113">
        <f t="shared" si="201"/>
        <v>110.00000000000001</v>
      </c>
      <c r="BM51" s="112">
        <f>BG51/BD51*100</f>
        <v>55.696202531645568</v>
      </c>
      <c r="BN51" s="74"/>
      <c r="BO51" s="109">
        <f t="shared" si="231"/>
        <v>55.696202531645568</v>
      </c>
      <c r="BP51" s="108">
        <f>SUM(BP52)</f>
        <v>50</v>
      </c>
      <c r="BQ51" s="73"/>
      <c r="BR51" s="73">
        <f t="shared" ref="BR51:BX51" si="296">SUM(BR52)</f>
        <v>50</v>
      </c>
      <c r="BS51" s="73">
        <f t="shared" si="296"/>
        <v>63</v>
      </c>
      <c r="BT51" s="73"/>
      <c r="BU51" s="73">
        <f t="shared" si="296"/>
        <v>63</v>
      </c>
      <c r="BV51" s="73">
        <f t="shared" si="296"/>
        <v>48</v>
      </c>
      <c r="BW51" s="73"/>
      <c r="BX51" s="73">
        <f t="shared" si="296"/>
        <v>48</v>
      </c>
      <c r="BY51" s="114">
        <f>BV51/BP51*100</f>
        <v>96</v>
      </c>
      <c r="BZ51" s="114">
        <v>0</v>
      </c>
      <c r="CA51" s="114">
        <f>BX51/BR51*100</f>
        <v>96</v>
      </c>
      <c r="CB51" s="74">
        <f>BY51/BS51*100</f>
        <v>152.38095238095238</v>
      </c>
      <c r="CC51" s="74"/>
      <c r="CD51" s="74">
        <f>CA51/BU51*100</f>
        <v>152.38095238095238</v>
      </c>
      <c r="CE51" s="108">
        <f>SUM(CE52)</f>
        <v>50</v>
      </c>
      <c r="CF51" s="73"/>
      <c r="CG51" s="73">
        <f t="shared" ref="CG51:CM51" si="297">SUM(CG52)</f>
        <v>50</v>
      </c>
      <c r="CH51" s="73">
        <f t="shared" si="297"/>
        <v>76</v>
      </c>
      <c r="CI51" s="73">
        <f t="shared" si="297"/>
        <v>0</v>
      </c>
      <c r="CJ51" s="73">
        <f t="shared" si="297"/>
        <v>76</v>
      </c>
      <c r="CK51" s="73">
        <f t="shared" si="297"/>
        <v>51</v>
      </c>
      <c r="CL51" s="73">
        <f t="shared" si="297"/>
        <v>0</v>
      </c>
      <c r="CM51" s="197">
        <f t="shared" si="297"/>
        <v>51</v>
      </c>
      <c r="CN51" s="114">
        <f t="shared" si="165"/>
        <v>102</v>
      </c>
      <c r="CO51" s="114">
        <v>0</v>
      </c>
      <c r="CP51" s="114">
        <f t="shared" si="166"/>
        <v>102</v>
      </c>
      <c r="CQ51" s="114">
        <f>CN51/CH51*100</f>
        <v>134.21052631578948</v>
      </c>
      <c r="CR51" s="114">
        <v>0</v>
      </c>
      <c r="CS51" s="114">
        <f>CP51/CJ51*100</f>
        <v>134.21052631578948</v>
      </c>
      <c r="CT51" s="197">
        <f>SUM(CT52)</f>
        <v>60</v>
      </c>
      <c r="CU51" s="197">
        <f t="shared" ref="CU51:DB51" si="298">SUM(CU52)</f>
        <v>0</v>
      </c>
      <c r="CV51" s="197">
        <f t="shared" si="298"/>
        <v>60</v>
      </c>
      <c r="CW51" s="197">
        <f t="shared" si="298"/>
        <v>73</v>
      </c>
      <c r="CX51" s="197">
        <f t="shared" si="298"/>
        <v>0</v>
      </c>
      <c r="CY51" s="197">
        <f t="shared" si="298"/>
        <v>73</v>
      </c>
      <c r="CZ51" s="197">
        <f t="shared" si="298"/>
        <v>50</v>
      </c>
      <c r="DA51" s="197">
        <f t="shared" si="298"/>
        <v>0</v>
      </c>
      <c r="DB51" s="197">
        <f t="shared" si="298"/>
        <v>50</v>
      </c>
      <c r="DC51" s="197">
        <f t="shared" si="168"/>
        <v>83.333333333333343</v>
      </c>
      <c r="DD51" s="114">
        <v>0</v>
      </c>
      <c r="DE51" s="114">
        <f t="shared" si="169"/>
        <v>83.333333333333343</v>
      </c>
      <c r="DF51" s="114">
        <f>DC51/CW51*100</f>
        <v>114.15525114155251</v>
      </c>
      <c r="DG51" s="114">
        <v>0</v>
      </c>
      <c r="DH51" s="74">
        <f>DE51/CY51*100</f>
        <v>114.15525114155251</v>
      </c>
    </row>
    <row r="52" spans="1:112" s="18" customFormat="1" ht="9.9499999999999993" customHeight="1" x14ac:dyDescent="0.2">
      <c r="A52" s="82" t="s">
        <v>108</v>
      </c>
      <c r="B52" s="84">
        <f>50+5</f>
        <v>55</v>
      </c>
      <c r="C52" s="84">
        <v>0</v>
      </c>
      <c r="D52" s="77">
        <f t="shared" si="49"/>
        <v>55</v>
      </c>
      <c r="E52" s="84">
        <v>91</v>
      </c>
      <c r="F52" s="84">
        <v>0</v>
      </c>
      <c r="G52" s="85">
        <f>E52+F52</f>
        <v>91</v>
      </c>
      <c r="H52" s="84">
        <v>51</v>
      </c>
      <c r="I52" s="84">
        <v>0</v>
      </c>
      <c r="J52" s="85">
        <f>H52+I52</f>
        <v>51</v>
      </c>
      <c r="K52" s="871">
        <f t="shared" ref="K52:K53" si="299">E52/B52</f>
        <v>1.6545454545454545</v>
      </c>
      <c r="L52" s="871" t="e">
        <f t="shared" si="214"/>
        <v>#DIV/0!</v>
      </c>
      <c r="M52" s="871">
        <f t="shared" si="214"/>
        <v>1.6545454545454545</v>
      </c>
      <c r="N52" s="871">
        <f t="shared" ref="N52:N53" si="300">H52/B52</f>
        <v>0.92727272727272725</v>
      </c>
      <c r="O52" s="871" t="e">
        <f t="shared" si="215"/>
        <v>#DIV/0!</v>
      </c>
      <c r="P52" s="871">
        <f t="shared" si="215"/>
        <v>0.92727272727272725</v>
      </c>
      <c r="Q52" s="871">
        <f t="shared" ref="Q52:Q53" si="301">H52/E52</f>
        <v>0.56043956043956045</v>
      </c>
      <c r="R52" s="871" t="e">
        <f t="shared" si="216"/>
        <v>#DIV/0!</v>
      </c>
      <c r="S52" s="1172">
        <f t="shared" si="216"/>
        <v>0.56043956043956045</v>
      </c>
      <c r="T52" s="1187">
        <f>40+4</f>
        <v>44</v>
      </c>
      <c r="U52" s="84">
        <v>0</v>
      </c>
      <c r="V52" s="1173">
        <f t="shared" ref="V52:V53" si="302">SUM(T52:U52)</f>
        <v>44</v>
      </c>
      <c r="W52" s="213">
        <v>65</v>
      </c>
      <c r="X52" s="84">
        <v>0</v>
      </c>
      <c r="Y52" s="85">
        <f>W52+X52</f>
        <v>65</v>
      </c>
      <c r="Z52" s="84">
        <v>44</v>
      </c>
      <c r="AA52" s="84">
        <v>0</v>
      </c>
      <c r="AB52" s="85">
        <f>Z52+AA52</f>
        <v>44</v>
      </c>
      <c r="AC52" s="871">
        <f t="shared" ref="AC52:AC56" si="303">W52/T52</f>
        <v>1.4772727272727273</v>
      </c>
      <c r="AD52" s="871" t="e">
        <f t="shared" si="157"/>
        <v>#DIV/0!</v>
      </c>
      <c r="AE52" s="871">
        <f t="shared" si="157"/>
        <v>1.4772727272727273</v>
      </c>
      <c r="AF52" s="871">
        <f t="shared" ref="AF52:AF53" si="304">Z52/T52</f>
        <v>1</v>
      </c>
      <c r="AG52" s="871" t="e">
        <f t="shared" si="221"/>
        <v>#DIV/0!</v>
      </c>
      <c r="AH52" s="871">
        <f t="shared" si="221"/>
        <v>1</v>
      </c>
      <c r="AI52" s="871">
        <f t="shared" ref="AI52:AI53" si="305">Z52/W52</f>
        <v>0.67692307692307696</v>
      </c>
      <c r="AJ52" s="871" t="e">
        <f t="shared" si="222"/>
        <v>#DIV/0!</v>
      </c>
      <c r="AK52" s="1174">
        <f t="shared" si="222"/>
        <v>0.67692307692307696</v>
      </c>
      <c r="AL52" s="213">
        <v>40</v>
      </c>
      <c r="AM52" s="214"/>
      <c r="AN52" s="85">
        <f t="shared" si="239"/>
        <v>40</v>
      </c>
      <c r="AO52" s="84">
        <v>65</v>
      </c>
      <c r="AP52" s="214"/>
      <c r="AQ52" s="85">
        <f>AO52+AP52</f>
        <v>65</v>
      </c>
      <c r="AR52" s="84">
        <v>45</v>
      </c>
      <c r="AS52" s="214"/>
      <c r="AT52" s="85">
        <f>AR52+AS52</f>
        <v>45</v>
      </c>
      <c r="AU52" s="78">
        <f t="shared" ref="AU52:AU53" si="306">AR52/AL52*100</f>
        <v>112.5</v>
      </c>
      <c r="AV52" s="176"/>
      <c r="AW52" s="78">
        <f t="shared" ref="AW52:AW53" si="307">AT52/AN52*100</f>
        <v>112.5</v>
      </c>
      <c r="AX52" s="78">
        <f t="shared" ref="AX52:AX53" si="308">AR52/AO52*100</f>
        <v>69.230769230769226</v>
      </c>
      <c r="AY52" s="176"/>
      <c r="AZ52" s="143">
        <f t="shared" ref="AZ52:AZ53" si="309">AT52/AQ52*100</f>
        <v>69.230769230769226</v>
      </c>
      <c r="BA52" s="144">
        <v>40</v>
      </c>
      <c r="BB52" s="129"/>
      <c r="BC52" s="145">
        <f t="shared" ref="BC52" si="310">BA52+BB52</f>
        <v>40</v>
      </c>
      <c r="BD52" s="146">
        <v>79</v>
      </c>
      <c r="BE52" s="200"/>
      <c r="BF52" s="145">
        <f t="shared" ref="BF52" si="311">BD52+BE52</f>
        <v>79</v>
      </c>
      <c r="BG52" s="146">
        <v>44</v>
      </c>
      <c r="BH52" s="200"/>
      <c r="BI52" s="145">
        <f t="shared" ref="BI52" si="312">BG52+BH52</f>
        <v>44</v>
      </c>
      <c r="BJ52" s="147">
        <f t="shared" ref="BJ52" si="313">BG52/BA52*100</f>
        <v>110.00000000000001</v>
      </c>
      <c r="BK52" s="200"/>
      <c r="BL52" s="148">
        <f t="shared" si="201"/>
        <v>110.00000000000001</v>
      </c>
      <c r="BM52" s="147">
        <f t="shared" ref="BM52:BO52" si="314">BG52/BD52*100</f>
        <v>55.696202531645568</v>
      </c>
      <c r="BN52" s="200"/>
      <c r="BO52" s="149">
        <f t="shared" si="314"/>
        <v>55.696202531645568</v>
      </c>
      <c r="BP52" s="207">
        <v>50</v>
      </c>
      <c r="BQ52" s="154"/>
      <c r="BR52" s="77">
        <f t="shared" ref="BR52" si="315">SUM(BP52:BQ52)</f>
        <v>50</v>
      </c>
      <c r="BS52" s="208">
        <v>63</v>
      </c>
      <c r="BT52" s="154"/>
      <c r="BU52" s="77">
        <f>SUM(BS52:BT52)</f>
        <v>63</v>
      </c>
      <c r="BV52" s="77">
        <v>48</v>
      </c>
      <c r="BW52" s="154"/>
      <c r="BX52" s="77">
        <f>SUM(BV52:BW52)</f>
        <v>48</v>
      </c>
      <c r="BY52" s="138">
        <f t="shared" ref="BY52" si="316">BV52/BP52*100</f>
        <v>96</v>
      </c>
      <c r="BZ52" s="138">
        <v>7</v>
      </c>
      <c r="CA52" s="138">
        <f t="shared" ref="CA52" si="317">BX52/BR52*100</f>
        <v>96</v>
      </c>
      <c r="CB52" s="78">
        <f t="shared" ref="CB52" si="318">BV52/BS52*100</f>
        <v>76.19047619047619</v>
      </c>
      <c r="CC52" s="154"/>
      <c r="CD52" s="78">
        <f t="shared" ref="CD52" si="319">BX52/BU52*100</f>
        <v>76.19047619047619</v>
      </c>
      <c r="CE52" s="209">
        <v>50</v>
      </c>
      <c r="CF52" s="208"/>
      <c r="CG52" s="77">
        <f t="shared" ref="CG52" si="320">SUM(CE52:CF52)</f>
        <v>50</v>
      </c>
      <c r="CH52" s="208">
        <v>76</v>
      </c>
      <c r="CI52" s="154"/>
      <c r="CJ52" s="77">
        <f>SUM(CH52:CI52)</f>
        <v>76</v>
      </c>
      <c r="CK52" s="77">
        <v>51</v>
      </c>
      <c r="CL52" s="77"/>
      <c r="CM52" s="77">
        <f>SUM(CK52:CL52)</f>
        <v>51</v>
      </c>
      <c r="CN52" s="78">
        <f t="shared" si="165"/>
        <v>102</v>
      </c>
      <c r="CO52" s="78">
        <v>0</v>
      </c>
      <c r="CP52" s="78">
        <f t="shared" si="166"/>
        <v>102</v>
      </c>
      <c r="CQ52" s="78">
        <f>CK52/CH52*100</f>
        <v>67.10526315789474</v>
      </c>
      <c r="CR52" s="78">
        <v>0</v>
      </c>
      <c r="CS52" s="78">
        <f>CM52/CJ52*100</f>
        <v>67.10526315789474</v>
      </c>
      <c r="CT52" s="208">
        <v>60</v>
      </c>
      <c r="CU52" s="208">
        <v>0</v>
      </c>
      <c r="CV52" s="77">
        <f t="shared" ref="CV52" si="321">SUM(CT52:CU52)</f>
        <v>60</v>
      </c>
      <c r="CW52" s="208">
        <v>73</v>
      </c>
      <c r="CX52" s="208"/>
      <c r="CY52" s="77">
        <f>SUM(CW52:CX52)</f>
        <v>73</v>
      </c>
      <c r="CZ52" s="77">
        <v>50</v>
      </c>
      <c r="DA52" s="77"/>
      <c r="DB52" s="77">
        <f>SUM(CZ52:DA52)</f>
        <v>50</v>
      </c>
      <c r="DC52" s="77">
        <f t="shared" si="168"/>
        <v>83.333333333333343</v>
      </c>
      <c r="DD52" s="78">
        <v>0</v>
      </c>
      <c r="DE52" s="78">
        <f t="shared" si="169"/>
        <v>83.333333333333343</v>
      </c>
      <c r="DF52" s="78">
        <f>CZ52/CW52*100</f>
        <v>68.493150684931507</v>
      </c>
      <c r="DG52" s="78">
        <v>0</v>
      </c>
      <c r="DH52" s="78">
        <f>DB52/CY52*100</f>
        <v>68.493150684931507</v>
      </c>
    </row>
    <row r="53" spans="1:112" s="18" customFormat="1" ht="9.9499999999999993" customHeight="1" x14ac:dyDescent="0.2">
      <c r="A53" s="82" t="s">
        <v>171</v>
      </c>
      <c r="B53" s="85">
        <f>30+3</f>
        <v>33</v>
      </c>
      <c r="C53" s="85">
        <v>0</v>
      </c>
      <c r="D53" s="77">
        <f t="shared" si="49"/>
        <v>33</v>
      </c>
      <c r="E53" s="85">
        <v>19</v>
      </c>
      <c r="F53" s="85">
        <v>0</v>
      </c>
      <c r="G53" s="85">
        <f>E53+F53</f>
        <v>19</v>
      </c>
      <c r="H53" s="85">
        <v>12</v>
      </c>
      <c r="I53" s="85">
        <v>0</v>
      </c>
      <c r="J53" s="85">
        <f>H53+I53</f>
        <v>12</v>
      </c>
      <c r="K53" s="871">
        <f t="shared" si="299"/>
        <v>0.5757575757575758</v>
      </c>
      <c r="L53" s="871" t="e">
        <f t="shared" si="214"/>
        <v>#DIV/0!</v>
      </c>
      <c r="M53" s="871">
        <f t="shared" si="214"/>
        <v>0.5757575757575758</v>
      </c>
      <c r="N53" s="871">
        <f t="shared" si="300"/>
        <v>0.36363636363636365</v>
      </c>
      <c r="O53" s="871" t="e">
        <f t="shared" si="215"/>
        <v>#DIV/0!</v>
      </c>
      <c r="P53" s="871">
        <f t="shared" si="215"/>
        <v>0.36363636363636365</v>
      </c>
      <c r="Q53" s="871">
        <f t="shared" si="301"/>
        <v>0.63157894736842102</v>
      </c>
      <c r="R53" s="871" t="e">
        <f t="shared" si="216"/>
        <v>#DIV/0!</v>
      </c>
      <c r="S53" s="1172">
        <f t="shared" si="216"/>
        <v>0.63157894736842102</v>
      </c>
      <c r="T53" s="1188">
        <f>40+4</f>
        <v>44</v>
      </c>
      <c r="U53" s="85">
        <v>0</v>
      </c>
      <c r="V53" s="1173">
        <f t="shared" si="302"/>
        <v>44</v>
      </c>
      <c r="W53" s="215">
        <v>39</v>
      </c>
      <c r="X53" s="85">
        <v>0</v>
      </c>
      <c r="Y53" s="85">
        <f>W53+X53</f>
        <v>39</v>
      </c>
      <c r="Z53" s="85">
        <v>25</v>
      </c>
      <c r="AA53" s="85">
        <v>0</v>
      </c>
      <c r="AB53" s="85">
        <f>Z53+AA53</f>
        <v>25</v>
      </c>
      <c r="AC53" s="871">
        <f t="shared" si="303"/>
        <v>0.88636363636363635</v>
      </c>
      <c r="AD53" s="871" t="e">
        <f t="shared" si="157"/>
        <v>#DIV/0!</v>
      </c>
      <c r="AE53" s="871">
        <f t="shared" si="157"/>
        <v>0.88636363636363635</v>
      </c>
      <c r="AF53" s="871">
        <f t="shared" si="304"/>
        <v>0.56818181818181823</v>
      </c>
      <c r="AG53" s="871" t="e">
        <f t="shared" si="221"/>
        <v>#DIV/0!</v>
      </c>
      <c r="AH53" s="871">
        <f t="shared" si="221"/>
        <v>0.56818181818181823</v>
      </c>
      <c r="AI53" s="871">
        <f t="shared" si="305"/>
        <v>0.64102564102564108</v>
      </c>
      <c r="AJ53" s="871" t="e">
        <f t="shared" si="222"/>
        <v>#DIV/0!</v>
      </c>
      <c r="AK53" s="1174">
        <f t="shared" si="222"/>
        <v>0.64102564102564108</v>
      </c>
      <c r="AL53" s="215">
        <v>40</v>
      </c>
      <c r="AM53" s="216"/>
      <c r="AN53" s="85">
        <f t="shared" si="239"/>
        <v>40</v>
      </c>
      <c r="AO53" s="85">
        <v>29</v>
      </c>
      <c r="AP53" s="216"/>
      <c r="AQ53" s="85">
        <f>AO53+AP53</f>
        <v>29</v>
      </c>
      <c r="AR53" s="85">
        <v>31</v>
      </c>
      <c r="AS53" s="216"/>
      <c r="AT53" s="85">
        <f>AR53+AS53</f>
        <v>31</v>
      </c>
      <c r="AU53" s="78">
        <f t="shared" si="306"/>
        <v>77.5</v>
      </c>
      <c r="AV53" s="176"/>
      <c r="AW53" s="78">
        <f t="shared" si="307"/>
        <v>77.5</v>
      </c>
      <c r="AX53" s="78">
        <f t="shared" si="308"/>
        <v>106.89655172413792</v>
      </c>
      <c r="AY53" s="176"/>
      <c r="AZ53" s="143">
        <f t="shared" si="309"/>
        <v>106.89655172413792</v>
      </c>
      <c r="BA53" s="128"/>
      <c r="BB53" s="129"/>
      <c r="BC53" s="130"/>
      <c r="BD53" s="131"/>
      <c r="BE53" s="129"/>
      <c r="BF53" s="130"/>
      <c r="BG53" s="131"/>
      <c r="BH53" s="129"/>
      <c r="BI53" s="130"/>
      <c r="BJ53" s="132"/>
      <c r="BK53" s="133"/>
      <c r="BL53" s="134"/>
      <c r="BM53" s="132"/>
      <c r="BN53" s="133"/>
      <c r="BO53" s="135"/>
      <c r="BP53" s="153"/>
      <c r="BQ53" s="154"/>
      <c r="BR53" s="154"/>
      <c r="BS53" s="154"/>
      <c r="BT53" s="154"/>
      <c r="BU53" s="154"/>
      <c r="BV53" s="154"/>
      <c r="BW53" s="154"/>
      <c r="BX53" s="154"/>
      <c r="BY53" s="154"/>
      <c r="BZ53" s="154"/>
      <c r="CA53" s="154"/>
      <c r="CB53" s="154"/>
      <c r="CC53" s="154"/>
      <c r="CD53" s="154"/>
      <c r="CE53" s="153"/>
      <c r="CF53" s="154"/>
      <c r="CG53" s="154"/>
      <c r="CH53" s="154"/>
      <c r="CI53" s="154"/>
      <c r="CJ53" s="154"/>
      <c r="CK53" s="154"/>
      <c r="CL53" s="154"/>
      <c r="CM53" s="154"/>
      <c r="CN53" s="154"/>
      <c r="CO53" s="154"/>
      <c r="CP53" s="154"/>
      <c r="CQ53" s="154"/>
      <c r="CR53" s="154"/>
      <c r="CS53" s="154"/>
      <c r="CT53" s="154"/>
      <c r="CU53" s="154"/>
      <c r="CV53" s="154"/>
      <c r="CW53" s="154"/>
      <c r="CX53" s="154"/>
      <c r="CY53" s="154"/>
      <c r="CZ53" s="154"/>
      <c r="DA53" s="154"/>
      <c r="DB53" s="154"/>
      <c r="DC53" s="154"/>
      <c r="DD53" s="154"/>
      <c r="DE53" s="154"/>
      <c r="DF53" s="154"/>
      <c r="DG53" s="154"/>
      <c r="DH53" s="154"/>
    </row>
    <row r="54" spans="1:112" s="1199" customFormat="1" ht="9.9499999999999993" hidden="1" customHeight="1" x14ac:dyDescent="0.2">
      <c r="A54" s="405" t="s">
        <v>387</v>
      </c>
      <c r="B54" s="1062">
        <f t="shared" ref="B54:J54" si="322">SUM(B55)</f>
        <v>50</v>
      </c>
      <c r="C54" s="1062">
        <f t="shared" si="322"/>
        <v>0</v>
      </c>
      <c r="D54" s="1062">
        <f t="shared" si="322"/>
        <v>50</v>
      </c>
      <c r="E54" s="1062">
        <f t="shared" si="322"/>
        <v>97</v>
      </c>
      <c r="F54" s="1062">
        <f t="shared" si="322"/>
        <v>0</v>
      </c>
      <c r="G54" s="1062">
        <f t="shared" si="322"/>
        <v>97</v>
      </c>
      <c r="H54" s="1062">
        <f t="shared" si="322"/>
        <v>46</v>
      </c>
      <c r="I54" s="1062">
        <f t="shared" si="322"/>
        <v>0</v>
      </c>
      <c r="J54" s="1062">
        <f t="shared" si="322"/>
        <v>46</v>
      </c>
      <c r="K54" s="870">
        <f>E54/B54</f>
        <v>1.94</v>
      </c>
      <c r="L54" s="870" t="e">
        <f t="shared" ref="L54:N55" si="323">F54/C54</f>
        <v>#DIV/0!</v>
      </c>
      <c r="M54" s="870">
        <f t="shared" si="323"/>
        <v>1.94</v>
      </c>
      <c r="N54" s="870">
        <f t="shared" si="323"/>
        <v>0.47422680412371132</v>
      </c>
      <c r="O54" s="870" t="e">
        <f t="shared" ref="O54:P69" si="324">I54/C54</f>
        <v>#DIV/0!</v>
      </c>
      <c r="P54" s="870">
        <f t="shared" si="324"/>
        <v>0.92</v>
      </c>
      <c r="Q54" s="870">
        <f>H54/E54</f>
        <v>0.47422680412371132</v>
      </c>
      <c r="R54" s="870" t="e">
        <f t="shared" ref="R54:S69" si="325">I54/F54</f>
        <v>#DIV/0!</v>
      </c>
      <c r="S54" s="1167">
        <f t="shared" si="325"/>
        <v>0.47422680412371132</v>
      </c>
      <c r="T54" s="1062">
        <f t="shared" ref="T54:AB54" si="326">SUM(T55)</f>
        <v>0</v>
      </c>
      <c r="U54" s="1062">
        <f t="shared" si="326"/>
        <v>0</v>
      </c>
      <c r="V54" s="1062">
        <f t="shared" si="326"/>
        <v>0</v>
      </c>
      <c r="W54" s="1062">
        <f t="shared" si="326"/>
        <v>0</v>
      </c>
      <c r="X54" s="1062">
        <f t="shared" si="326"/>
        <v>0</v>
      </c>
      <c r="Y54" s="1062">
        <f t="shared" si="326"/>
        <v>0</v>
      </c>
      <c r="Z54" s="1062">
        <f t="shared" si="326"/>
        <v>0</v>
      </c>
      <c r="AA54" s="1062">
        <f t="shared" si="326"/>
        <v>0</v>
      </c>
      <c r="AB54" s="1062">
        <f t="shared" si="326"/>
        <v>0</v>
      </c>
      <c r="AC54" s="870" t="e">
        <f>W54/T54</f>
        <v>#DIV/0!</v>
      </c>
      <c r="AD54" s="870" t="e">
        <f t="shared" si="157"/>
        <v>#DIV/0!</v>
      </c>
      <c r="AE54" s="870" t="e">
        <f t="shared" si="157"/>
        <v>#DIV/0!</v>
      </c>
      <c r="AF54" s="870" t="e">
        <f t="shared" si="157"/>
        <v>#DIV/0!</v>
      </c>
      <c r="AG54" s="870" t="e">
        <f t="shared" ref="AG54:AH122" si="327">AA54/U54</f>
        <v>#DIV/0!</v>
      </c>
      <c r="AH54" s="870" t="e">
        <f t="shared" si="327"/>
        <v>#DIV/0!</v>
      </c>
      <c r="AI54" s="870" t="e">
        <f>Z54/W54</f>
        <v>#DIV/0!</v>
      </c>
      <c r="AJ54" s="870" t="e">
        <f t="shared" ref="AJ54:AK122" si="328">AA54/X54</f>
        <v>#DIV/0!</v>
      </c>
      <c r="AK54" s="1167" t="e">
        <f t="shared" si="328"/>
        <v>#DIV/0!</v>
      </c>
      <c r="AL54" s="1189"/>
      <c r="AM54" s="1190"/>
      <c r="AN54" s="1190"/>
      <c r="AO54" s="1189"/>
      <c r="AP54" s="1190"/>
      <c r="AQ54" s="1190"/>
      <c r="AR54" s="1189"/>
      <c r="AS54" s="1190"/>
      <c r="AT54" s="1190"/>
      <c r="AU54" s="1191"/>
      <c r="AV54" s="1191"/>
      <c r="AW54" s="1191"/>
      <c r="AX54" s="1191"/>
      <c r="AY54" s="1191"/>
      <c r="AZ54" s="1192"/>
      <c r="BA54" s="1193"/>
      <c r="BB54" s="1194"/>
      <c r="BC54" s="1195"/>
      <c r="BD54" s="1196"/>
      <c r="BE54" s="1194"/>
      <c r="BF54" s="1195"/>
      <c r="BG54" s="1196"/>
      <c r="BH54" s="1194"/>
      <c r="BI54" s="1195"/>
      <c r="BJ54" s="284"/>
      <c r="BK54" s="285"/>
      <c r="BL54" s="1197"/>
      <c r="BM54" s="284"/>
      <c r="BN54" s="285"/>
      <c r="BO54" s="1198"/>
      <c r="BP54" s="284"/>
      <c r="BQ54" s="285"/>
      <c r="BR54" s="285"/>
      <c r="BS54" s="285"/>
      <c r="BT54" s="285"/>
      <c r="BU54" s="285"/>
      <c r="BV54" s="285"/>
      <c r="BW54" s="285"/>
      <c r="BX54" s="285"/>
      <c r="BY54" s="285"/>
      <c r="BZ54" s="285"/>
      <c r="CA54" s="285"/>
      <c r="CB54" s="285"/>
      <c r="CC54" s="285"/>
      <c r="CD54" s="285"/>
      <c r="CE54" s="284"/>
      <c r="CF54" s="285"/>
      <c r="CG54" s="285"/>
      <c r="CH54" s="285"/>
      <c r="CI54" s="285"/>
      <c r="CJ54" s="285"/>
      <c r="CK54" s="285"/>
      <c r="CL54" s="285"/>
      <c r="CM54" s="285"/>
      <c r="CN54" s="285"/>
      <c r="CO54" s="285"/>
      <c r="CP54" s="285"/>
      <c r="CQ54" s="285"/>
      <c r="CR54" s="285"/>
      <c r="CS54" s="285"/>
      <c r="CT54" s="285"/>
      <c r="CU54" s="285"/>
      <c r="CV54" s="285"/>
      <c r="CW54" s="285"/>
      <c r="CX54" s="285"/>
      <c r="CY54" s="285"/>
      <c r="CZ54" s="285"/>
      <c r="DA54" s="285"/>
      <c r="DB54" s="285"/>
      <c r="DC54" s="285"/>
      <c r="DD54" s="285"/>
      <c r="DE54" s="285"/>
      <c r="DF54" s="285"/>
      <c r="DG54" s="285"/>
      <c r="DH54" s="285"/>
    </row>
    <row r="55" spans="1:112" s="18" customFormat="1" ht="9.9499999999999993" hidden="1" customHeight="1" x14ac:dyDescent="0.2">
      <c r="A55" s="1182" t="s">
        <v>98</v>
      </c>
      <c r="B55" s="85">
        <f>45+5</f>
        <v>50</v>
      </c>
      <c r="C55" s="85">
        <v>0</v>
      </c>
      <c r="D55" s="77">
        <f>SUM(B55:C55)</f>
        <v>50</v>
      </c>
      <c r="E55" s="85">
        <v>97</v>
      </c>
      <c r="F55" s="85">
        <v>0</v>
      </c>
      <c r="G55" s="1200">
        <f>SUM(E55:F55)</f>
        <v>97</v>
      </c>
      <c r="H55" s="85">
        <v>46</v>
      </c>
      <c r="I55" s="85">
        <v>0</v>
      </c>
      <c r="J55" s="85">
        <f>SUM(H55:I55)</f>
        <v>46</v>
      </c>
      <c r="K55" s="871">
        <f t="shared" ref="K55:M70" si="329">E55/B55</f>
        <v>1.94</v>
      </c>
      <c r="L55" s="871" t="e">
        <f t="shared" si="323"/>
        <v>#DIV/0!</v>
      </c>
      <c r="M55" s="871">
        <f t="shared" si="323"/>
        <v>1.94</v>
      </c>
      <c r="N55" s="871">
        <f t="shared" ref="N55" si="330">H55/B55</f>
        <v>0.92</v>
      </c>
      <c r="O55" s="871" t="e">
        <f t="shared" si="324"/>
        <v>#DIV/0!</v>
      </c>
      <c r="P55" s="871">
        <f t="shared" si="324"/>
        <v>0.92</v>
      </c>
      <c r="Q55" s="871">
        <f t="shared" ref="Q55" si="331">H55/E55</f>
        <v>0.47422680412371132</v>
      </c>
      <c r="R55" s="871" t="e">
        <f t="shared" si="325"/>
        <v>#DIV/0!</v>
      </c>
      <c r="S55" s="1172">
        <f t="shared" si="325"/>
        <v>0.47422680412371132</v>
      </c>
      <c r="T55" s="1201">
        <v>0</v>
      </c>
      <c r="U55" s="216">
        <v>0</v>
      </c>
      <c r="V55" s="1184">
        <f t="shared" ref="V55" si="332">SUM(T55:U55)</f>
        <v>0</v>
      </c>
      <c r="W55" s="1201">
        <v>0</v>
      </c>
      <c r="X55" s="216">
        <v>0</v>
      </c>
      <c r="Y55" s="1184">
        <f t="shared" ref="Y55" si="333">SUM(W55:X55)</f>
        <v>0</v>
      </c>
      <c r="Z55" s="1201">
        <v>0</v>
      </c>
      <c r="AA55" s="216">
        <v>0</v>
      </c>
      <c r="AB55" s="1184">
        <f t="shared" ref="AB55" si="334">SUM(Z55:AA55)</f>
        <v>0</v>
      </c>
      <c r="AC55" s="871" t="e">
        <f t="shared" ref="AC55" si="335">W55/T55</f>
        <v>#DIV/0!</v>
      </c>
      <c r="AD55" s="871" t="e">
        <f t="shared" si="157"/>
        <v>#DIV/0!</v>
      </c>
      <c r="AE55" s="871" t="e">
        <f t="shared" si="157"/>
        <v>#DIV/0!</v>
      </c>
      <c r="AF55" s="871" t="e">
        <f t="shared" ref="AF55" si="336">Z55/T55</f>
        <v>#DIV/0!</v>
      </c>
      <c r="AG55" s="871" t="e">
        <f t="shared" si="327"/>
        <v>#DIV/0!</v>
      </c>
      <c r="AH55" s="871" t="e">
        <f t="shared" si="327"/>
        <v>#DIV/0!</v>
      </c>
      <c r="AI55" s="871" t="e">
        <f t="shared" ref="AI55" si="337">Z55/W55</f>
        <v>#DIV/0!</v>
      </c>
      <c r="AJ55" s="871" t="e">
        <f t="shared" si="328"/>
        <v>#DIV/0!</v>
      </c>
      <c r="AK55" s="1172" t="e">
        <f t="shared" si="328"/>
        <v>#DIV/0!</v>
      </c>
      <c r="AL55" s="215"/>
      <c r="AM55" s="216"/>
      <c r="AN55" s="85"/>
      <c r="AO55" s="215"/>
      <c r="AP55" s="216"/>
      <c r="AQ55" s="85"/>
      <c r="AR55" s="215"/>
      <c r="AS55" s="216"/>
      <c r="AT55" s="85"/>
      <c r="AU55" s="78"/>
      <c r="AV55" s="176"/>
      <c r="AW55" s="78"/>
      <c r="AX55" s="78"/>
      <c r="AY55" s="176"/>
      <c r="AZ55" s="143"/>
      <c r="BA55" s="128"/>
      <c r="BB55" s="129"/>
      <c r="BC55" s="130"/>
      <c r="BD55" s="131"/>
      <c r="BE55" s="129"/>
      <c r="BF55" s="130"/>
      <c r="BG55" s="131"/>
      <c r="BH55" s="129"/>
      <c r="BI55" s="130"/>
      <c r="BJ55" s="132"/>
      <c r="BK55" s="133"/>
      <c r="BL55" s="134"/>
      <c r="BM55" s="132"/>
      <c r="BN55" s="133"/>
      <c r="BO55" s="135"/>
      <c r="BP55" s="153"/>
      <c r="BQ55" s="154"/>
      <c r="BR55" s="154"/>
      <c r="BS55" s="154"/>
      <c r="BT55" s="154"/>
      <c r="BU55" s="154"/>
      <c r="BV55" s="154"/>
      <c r="BW55" s="154"/>
      <c r="BX55" s="154"/>
      <c r="BY55" s="154"/>
      <c r="BZ55" s="154"/>
      <c r="CA55" s="154"/>
      <c r="CB55" s="154"/>
      <c r="CC55" s="154"/>
      <c r="CD55" s="154"/>
      <c r="CE55" s="153"/>
      <c r="CF55" s="154"/>
      <c r="CG55" s="154"/>
      <c r="CH55" s="154"/>
      <c r="CI55" s="154"/>
      <c r="CJ55" s="154"/>
      <c r="CK55" s="154"/>
      <c r="CL55" s="154"/>
      <c r="CM55" s="154"/>
      <c r="CN55" s="154"/>
      <c r="CO55" s="154"/>
      <c r="CP55" s="154"/>
      <c r="CQ55" s="154"/>
      <c r="CR55" s="154"/>
      <c r="CS55" s="154"/>
      <c r="CT55" s="154"/>
      <c r="CU55" s="154"/>
      <c r="CV55" s="154"/>
      <c r="CW55" s="154"/>
      <c r="CX55" s="154"/>
      <c r="CY55" s="154"/>
      <c r="CZ55" s="154"/>
      <c r="DA55" s="154"/>
      <c r="DB55" s="154"/>
      <c r="DC55" s="154"/>
      <c r="DD55" s="154"/>
      <c r="DE55" s="154"/>
      <c r="DF55" s="154"/>
      <c r="DG55" s="154"/>
      <c r="DH55" s="154"/>
    </row>
    <row r="56" spans="1:112" s="12" customFormat="1" ht="9.9499999999999993" customHeight="1" x14ac:dyDescent="0.2">
      <c r="A56" s="407" t="s">
        <v>256</v>
      </c>
      <c r="B56" s="1162">
        <f>SUM(B57,B62,B70,B74)</f>
        <v>533</v>
      </c>
      <c r="C56" s="1162">
        <f t="shared" ref="C56:J56" si="338">SUM(C57,C62,C70,C74)</f>
        <v>370</v>
      </c>
      <c r="D56" s="1162">
        <f t="shared" si="338"/>
        <v>903</v>
      </c>
      <c r="E56" s="1162">
        <f t="shared" si="338"/>
        <v>816</v>
      </c>
      <c r="F56" s="1162">
        <f t="shared" si="338"/>
        <v>566</v>
      </c>
      <c r="G56" s="1162">
        <f t="shared" si="338"/>
        <v>1382</v>
      </c>
      <c r="H56" s="1162">
        <f t="shared" si="338"/>
        <v>470</v>
      </c>
      <c r="I56" s="1162">
        <f t="shared" si="338"/>
        <v>263</v>
      </c>
      <c r="J56" s="1162">
        <f t="shared" si="338"/>
        <v>733</v>
      </c>
      <c r="K56" s="872">
        <f t="shared" si="329"/>
        <v>1.5309568480300189</v>
      </c>
      <c r="L56" s="872">
        <f t="shared" si="329"/>
        <v>1.5297297297297296</v>
      </c>
      <c r="M56" s="872">
        <f t="shared" si="329"/>
        <v>1.530454042081949</v>
      </c>
      <c r="N56" s="872">
        <f>H56/B56</f>
        <v>0.88180112570356473</v>
      </c>
      <c r="O56" s="872">
        <f t="shared" si="324"/>
        <v>0.71081081081081077</v>
      </c>
      <c r="P56" s="872">
        <f t="shared" si="324"/>
        <v>0.81173864894795122</v>
      </c>
      <c r="Q56" s="872">
        <f>H56/E56</f>
        <v>0.5759803921568627</v>
      </c>
      <c r="R56" s="872">
        <f t="shared" si="325"/>
        <v>0.46466431095406363</v>
      </c>
      <c r="S56" s="1163">
        <f t="shared" si="325"/>
        <v>0.53039073806078152</v>
      </c>
      <c r="T56" s="1162">
        <f>SUM(T57,T62,T70,T74)</f>
        <v>522</v>
      </c>
      <c r="U56" s="1162">
        <f t="shared" ref="U56:AB56" si="339">SUM(U57,U62,U70,U74)</f>
        <v>325</v>
      </c>
      <c r="V56" s="1162">
        <f t="shared" si="339"/>
        <v>847</v>
      </c>
      <c r="W56" s="1162">
        <f t="shared" si="339"/>
        <v>780</v>
      </c>
      <c r="X56" s="1162">
        <f t="shared" si="339"/>
        <v>424</v>
      </c>
      <c r="Y56" s="1162">
        <f t="shared" si="339"/>
        <v>1204</v>
      </c>
      <c r="Z56" s="1162">
        <f t="shared" si="339"/>
        <v>475</v>
      </c>
      <c r="AA56" s="1162">
        <f t="shared" si="339"/>
        <v>259</v>
      </c>
      <c r="AB56" s="1162">
        <f t="shared" si="339"/>
        <v>734</v>
      </c>
      <c r="AC56" s="872">
        <f t="shared" si="303"/>
        <v>1.4942528735632183</v>
      </c>
      <c r="AD56" s="872">
        <f t="shared" si="157"/>
        <v>1.3046153846153845</v>
      </c>
      <c r="AE56" s="872">
        <f t="shared" si="157"/>
        <v>1.4214876033057851</v>
      </c>
      <c r="AF56" s="872">
        <f>Z56/T56</f>
        <v>0.90996168582375481</v>
      </c>
      <c r="AG56" s="872">
        <f t="shared" si="327"/>
        <v>0.79692307692307696</v>
      </c>
      <c r="AH56" s="872">
        <f t="shared" si="327"/>
        <v>0.86658795749704842</v>
      </c>
      <c r="AI56" s="872">
        <f>Z56/W56</f>
        <v>0.60897435897435892</v>
      </c>
      <c r="AJ56" s="872">
        <f t="shared" si="328"/>
        <v>0.61084905660377353</v>
      </c>
      <c r="AK56" s="1164">
        <f t="shared" si="328"/>
        <v>0.60963455149501666</v>
      </c>
      <c r="AL56" s="99">
        <f>AL57+AL62+AL70+AL74</f>
        <v>495</v>
      </c>
      <c r="AM56" s="100">
        <f>AM57+AM62+AM70+AM74</f>
        <v>285</v>
      </c>
      <c r="AN56" s="100">
        <f t="shared" si="239"/>
        <v>780</v>
      </c>
      <c r="AO56" s="99">
        <f t="shared" ref="AO56:AP56" si="340">AO57+AO62+AO70+AO74</f>
        <v>797</v>
      </c>
      <c r="AP56" s="100">
        <f t="shared" si="340"/>
        <v>335</v>
      </c>
      <c r="AQ56" s="100">
        <f t="shared" ref="AQ56:AQ62" si="341">AO56+AP56</f>
        <v>1132</v>
      </c>
      <c r="AR56" s="99">
        <f t="shared" ref="AR56:AS56" si="342">AR57+AR62+AR70+AR74</f>
        <v>493</v>
      </c>
      <c r="AS56" s="100">
        <f t="shared" si="342"/>
        <v>263</v>
      </c>
      <c r="AT56" s="100">
        <f t="shared" ref="AT56:AT62" si="343">AR56+AS56</f>
        <v>756</v>
      </c>
      <c r="AU56" s="101">
        <f>AR56/AL56*100</f>
        <v>99.595959595959599</v>
      </c>
      <c r="AV56" s="101">
        <f>AS56/AM56*100</f>
        <v>92.280701754385959</v>
      </c>
      <c r="AW56" s="101">
        <f>AT56/AN56*100</f>
        <v>96.92307692307692</v>
      </c>
      <c r="AX56" s="101">
        <f t="shared" ref="AX56:AZ58" si="344">AR56/AO56*100</f>
        <v>61.856963613550818</v>
      </c>
      <c r="AY56" s="101">
        <f t="shared" si="344"/>
        <v>78.507462686567166</v>
      </c>
      <c r="AZ56" s="102">
        <f t="shared" si="344"/>
        <v>66.784452296819779</v>
      </c>
      <c r="BA56" s="103">
        <f>SUM(BA57,BA62,BA70,BA74)</f>
        <v>555</v>
      </c>
      <c r="BB56" s="100">
        <f t="shared" ref="BB56:BC56" si="345">SUM(BB57,BB62,BB70,BB74)</f>
        <v>295</v>
      </c>
      <c r="BC56" s="104">
        <f t="shared" si="345"/>
        <v>850</v>
      </c>
      <c r="BD56" s="99">
        <f>SUM(BD57,BD62,BD70,BD74)</f>
        <v>976</v>
      </c>
      <c r="BE56" s="100">
        <f t="shared" ref="BE56:BF56" si="346">SUM(BE57,BE62,BE70,BE74)</f>
        <v>257</v>
      </c>
      <c r="BF56" s="104">
        <f t="shared" si="346"/>
        <v>1233</v>
      </c>
      <c r="BG56" s="99">
        <f>SUM(BG57,BG62,BG70,BG74)</f>
        <v>565</v>
      </c>
      <c r="BH56" s="100">
        <f t="shared" ref="BH56:BI56" si="347">SUM(BH57,BH62,BH70,BH74)</f>
        <v>270</v>
      </c>
      <c r="BI56" s="104">
        <f t="shared" si="347"/>
        <v>835</v>
      </c>
      <c r="BJ56" s="105">
        <f>BG56/BA56*100</f>
        <v>101.8018018018018</v>
      </c>
      <c r="BK56" s="101">
        <f t="shared" ref="BK56:BL58" si="348">BH56/BB56*100</f>
        <v>91.525423728813564</v>
      </c>
      <c r="BL56" s="106">
        <f t="shared" si="348"/>
        <v>98.235294117647058</v>
      </c>
      <c r="BM56" s="105">
        <f>BG56/BD56*100</f>
        <v>57.889344262295083</v>
      </c>
      <c r="BN56" s="101">
        <f t="shared" ref="BN56:BO57" si="349">BH56/BE56*100</f>
        <v>105.05836575875487</v>
      </c>
      <c r="BO56" s="102">
        <f t="shared" si="349"/>
        <v>67.721005677210059</v>
      </c>
      <c r="BP56" s="99">
        <f>BP57+BP62+BP70+BP74</f>
        <v>615</v>
      </c>
      <c r="BQ56" s="100">
        <f>BQ57+BQ62+BQ70+BQ74</f>
        <v>315</v>
      </c>
      <c r="BR56" s="100">
        <f>BR57+BR62+BR70+BR74</f>
        <v>930</v>
      </c>
      <c r="BS56" s="100">
        <f t="shared" ref="BS56:BU56" si="350">BS57+BS70+BS74</f>
        <v>933</v>
      </c>
      <c r="BT56" s="100">
        <f t="shared" si="350"/>
        <v>83</v>
      </c>
      <c r="BU56" s="100">
        <f t="shared" si="350"/>
        <v>1016</v>
      </c>
      <c r="BV56" s="100">
        <f>BV57+BV62+BV70+BV74</f>
        <v>612</v>
      </c>
      <c r="BW56" s="100">
        <f>BW57+BW62+BW70+BW74</f>
        <v>278</v>
      </c>
      <c r="BX56" s="100">
        <f>BX57+BX62+BX70+BX74</f>
        <v>890</v>
      </c>
      <c r="BY56" s="107">
        <f>BV56/BP56*100</f>
        <v>99.512195121951223</v>
      </c>
      <c r="BZ56" s="107">
        <f>BW56/BQ56*100</f>
        <v>88.253968253968253</v>
      </c>
      <c r="CA56" s="107">
        <f>BX56/BR56*100</f>
        <v>95.6989247311828</v>
      </c>
      <c r="CB56" s="101">
        <f>BV56/BS56*100</f>
        <v>65.59485530546624</v>
      </c>
      <c r="CC56" s="101">
        <f>BW56/BT56*100</f>
        <v>334.93975903614455</v>
      </c>
      <c r="CD56" s="101">
        <f>BX56/BU56*100</f>
        <v>87.5984251968504</v>
      </c>
      <c r="CE56" s="99">
        <f>CE57+CE62+CE70+CE74</f>
        <v>695</v>
      </c>
      <c r="CF56" s="100">
        <f>CF57+CF62+CF70+CF74</f>
        <v>310</v>
      </c>
      <c r="CG56" s="100">
        <f>CG57+CG62+CG70+CG74</f>
        <v>1005</v>
      </c>
      <c r="CH56" s="100">
        <f t="shared" ref="CH56:CJ56" si="351">CH57+CH70+CH74</f>
        <v>942</v>
      </c>
      <c r="CI56" s="100">
        <f t="shared" si="351"/>
        <v>133</v>
      </c>
      <c r="CJ56" s="100">
        <f t="shared" si="351"/>
        <v>1075</v>
      </c>
      <c r="CK56" s="100">
        <f>CK57+CK62+CK70+CK74</f>
        <v>729</v>
      </c>
      <c r="CL56" s="100">
        <f>CL57+CL62+CL70+CL74</f>
        <v>302</v>
      </c>
      <c r="CM56" s="100">
        <f>CM57+CM62+CM70+CM74</f>
        <v>1031</v>
      </c>
      <c r="CN56" s="101">
        <f t="shared" si="165"/>
        <v>104.89208633093526</v>
      </c>
      <c r="CO56" s="101">
        <f>CL56/CF56*100</f>
        <v>97.41935483870968</v>
      </c>
      <c r="CP56" s="101">
        <f t="shared" si="166"/>
        <v>102.58706467661692</v>
      </c>
      <c r="CQ56" s="101">
        <f>CK56/CH56*100</f>
        <v>77.388535031847141</v>
      </c>
      <c r="CR56" s="101">
        <f>CL56/CI56*100</f>
        <v>227.06766917293234</v>
      </c>
      <c r="CS56" s="101">
        <f>CM56/CJ56*100</f>
        <v>95.906976744186039</v>
      </c>
      <c r="CT56" s="100">
        <f>CT57+CT62+CT70+CT74</f>
        <v>755</v>
      </c>
      <c r="CU56" s="100">
        <f>CU57+CU62+CU70+CU74</f>
        <v>375</v>
      </c>
      <c r="CV56" s="100">
        <f>CV57+CV62+CV70+CV74</f>
        <v>1130</v>
      </c>
      <c r="CW56" s="100">
        <f t="shared" ref="CW56:CY56" si="352">CW57+CW70+CW74</f>
        <v>857</v>
      </c>
      <c r="CX56" s="100">
        <f t="shared" si="352"/>
        <v>119</v>
      </c>
      <c r="CY56" s="100">
        <f t="shared" si="352"/>
        <v>976</v>
      </c>
      <c r="CZ56" s="100">
        <f>CZ57+CZ62+CZ70+CZ74</f>
        <v>624</v>
      </c>
      <c r="DA56" s="100">
        <f>DA57+DA62+DA70+DA74</f>
        <v>291</v>
      </c>
      <c r="DB56" s="100">
        <f>DB57+DB62+DB70+DB74</f>
        <v>915</v>
      </c>
      <c r="DC56" s="100">
        <f t="shared" si="168"/>
        <v>82.649006622516552</v>
      </c>
      <c r="DD56" s="101">
        <f t="shared" si="168"/>
        <v>77.600000000000009</v>
      </c>
      <c r="DE56" s="101">
        <f t="shared" si="169"/>
        <v>80.973451327433636</v>
      </c>
      <c r="DF56" s="101">
        <f>CZ56/CW56*100</f>
        <v>72.81213535589265</v>
      </c>
      <c r="DG56" s="101">
        <f>DA56/CX56*100</f>
        <v>244.53781512605045</v>
      </c>
      <c r="DH56" s="101">
        <f>DB56/CY56*100</f>
        <v>93.75</v>
      </c>
    </row>
    <row r="57" spans="1:112" ht="9.9499999999999993" hidden="1" customHeight="1" x14ac:dyDescent="0.2">
      <c r="A57" s="405" t="s">
        <v>53</v>
      </c>
      <c r="B57" s="1165">
        <f t="shared" ref="B57:C57" si="353">SUM(B58)</f>
        <v>220</v>
      </c>
      <c r="C57" s="1165">
        <f t="shared" si="353"/>
        <v>0</v>
      </c>
      <c r="D57" s="1165">
        <f>SUM(D58)</f>
        <v>220</v>
      </c>
      <c r="E57" s="1165">
        <f t="shared" ref="E57:J57" si="354">SUM(E58)</f>
        <v>232</v>
      </c>
      <c r="F57" s="1165">
        <f t="shared" si="354"/>
        <v>0</v>
      </c>
      <c r="G57" s="1166">
        <f t="shared" si="354"/>
        <v>232</v>
      </c>
      <c r="H57" s="1165">
        <f t="shared" si="354"/>
        <v>178</v>
      </c>
      <c r="I57" s="1165">
        <f t="shared" si="354"/>
        <v>0</v>
      </c>
      <c r="J57" s="1165">
        <f t="shared" si="354"/>
        <v>178</v>
      </c>
      <c r="K57" s="870">
        <f>E57/B57</f>
        <v>1.0545454545454545</v>
      </c>
      <c r="L57" s="870" t="e">
        <f t="shared" si="329"/>
        <v>#DIV/0!</v>
      </c>
      <c r="M57" s="870">
        <f t="shared" si="329"/>
        <v>1.0545454545454545</v>
      </c>
      <c r="N57" s="870">
        <f>H57/B57</f>
        <v>0.80909090909090908</v>
      </c>
      <c r="O57" s="870" t="e">
        <f t="shared" si="324"/>
        <v>#DIV/0!</v>
      </c>
      <c r="P57" s="870">
        <f t="shared" si="324"/>
        <v>0.80909090909090908</v>
      </c>
      <c r="Q57" s="870">
        <f>H57/E57</f>
        <v>0.76724137931034486</v>
      </c>
      <c r="R57" s="870" t="e">
        <f t="shared" si="325"/>
        <v>#DIV/0!</v>
      </c>
      <c r="S57" s="1167">
        <f t="shared" si="325"/>
        <v>0.76724137931034486</v>
      </c>
      <c r="T57" s="1165">
        <f t="shared" ref="T57:U57" si="355">SUM(T58)</f>
        <v>220</v>
      </c>
      <c r="U57" s="1165">
        <f t="shared" si="355"/>
        <v>0</v>
      </c>
      <c r="V57" s="1165">
        <f>SUM(V58)</f>
        <v>220</v>
      </c>
      <c r="W57" s="1165">
        <f t="shared" ref="W57:AB57" si="356">SUM(W58)</f>
        <v>231</v>
      </c>
      <c r="X57" s="1165">
        <f t="shared" si="356"/>
        <v>0</v>
      </c>
      <c r="Y57" s="1165">
        <f t="shared" si="356"/>
        <v>231</v>
      </c>
      <c r="Z57" s="1165">
        <f t="shared" si="356"/>
        <v>178</v>
      </c>
      <c r="AA57" s="1165">
        <f t="shared" si="356"/>
        <v>0</v>
      </c>
      <c r="AB57" s="1165">
        <f t="shared" si="356"/>
        <v>178</v>
      </c>
      <c r="AC57" s="870">
        <f>W57/T57</f>
        <v>1.05</v>
      </c>
      <c r="AD57" s="870" t="e">
        <f t="shared" si="157"/>
        <v>#DIV/0!</v>
      </c>
      <c r="AE57" s="870">
        <f t="shared" si="157"/>
        <v>1.05</v>
      </c>
      <c r="AF57" s="870">
        <f>Z57/T57</f>
        <v>0.80909090909090908</v>
      </c>
      <c r="AG57" s="870" t="e">
        <f t="shared" si="327"/>
        <v>#DIV/0!</v>
      </c>
      <c r="AH57" s="870">
        <f t="shared" si="327"/>
        <v>0.80909090909090908</v>
      </c>
      <c r="AI57" s="870">
        <f>Z57/W57</f>
        <v>0.77056277056277056</v>
      </c>
      <c r="AJ57" s="870" t="e">
        <f t="shared" si="328"/>
        <v>#DIV/0!</v>
      </c>
      <c r="AK57" s="1168">
        <f t="shared" si="328"/>
        <v>0.77056277056277056</v>
      </c>
      <c r="AL57" s="108">
        <f>SUM(AL58)</f>
        <v>220</v>
      </c>
      <c r="AM57" s="73">
        <f>AM58</f>
        <v>0</v>
      </c>
      <c r="AN57" s="73">
        <f t="shared" si="239"/>
        <v>220</v>
      </c>
      <c r="AO57" s="108">
        <f>SUM(AO58)</f>
        <v>238</v>
      </c>
      <c r="AP57" s="73">
        <f t="shared" ref="AP57" si="357">AP58</f>
        <v>0</v>
      </c>
      <c r="AQ57" s="73">
        <f t="shared" si="341"/>
        <v>238</v>
      </c>
      <c r="AR57" s="108">
        <f>SUM(AR58)</f>
        <v>196</v>
      </c>
      <c r="AS57" s="73">
        <f t="shared" ref="AS57" si="358">AS58</f>
        <v>0</v>
      </c>
      <c r="AT57" s="73">
        <f t="shared" si="343"/>
        <v>196</v>
      </c>
      <c r="AU57" s="74">
        <f>AR57/AL57*100</f>
        <v>89.090909090909093</v>
      </c>
      <c r="AV57" s="74"/>
      <c r="AW57" s="74">
        <f>AT57/AN57*100</f>
        <v>89.090909090909093</v>
      </c>
      <c r="AX57" s="74">
        <f t="shared" si="344"/>
        <v>82.35294117647058</v>
      </c>
      <c r="AY57" s="74" t="e">
        <f t="shared" si="344"/>
        <v>#DIV/0!</v>
      </c>
      <c r="AZ57" s="109">
        <f t="shared" si="344"/>
        <v>82.35294117647058</v>
      </c>
      <c r="BA57" s="110">
        <f>SUM(BA58)</f>
        <v>240</v>
      </c>
      <c r="BB57" s="73">
        <f t="shared" ref="BB57:BC57" si="359">SUM(BB58)</f>
        <v>0</v>
      </c>
      <c r="BC57" s="111">
        <f t="shared" si="359"/>
        <v>240</v>
      </c>
      <c r="BD57" s="108">
        <f>SUM(BD58)</f>
        <v>339</v>
      </c>
      <c r="BE57" s="73">
        <f t="shared" ref="BE57:BF57" si="360">SUM(BE58)</f>
        <v>0</v>
      </c>
      <c r="BF57" s="111">
        <f t="shared" si="360"/>
        <v>339</v>
      </c>
      <c r="BG57" s="108">
        <f>SUM(BG58)</f>
        <v>233</v>
      </c>
      <c r="BH57" s="73">
        <f t="shared" ref="BH57:BI57" si="361">SUM(BH58)</f>
        <v>0</v>
      </c>
      <c r="BI57" s="111">
        <f t="shared" si="361"/>
        <v>233</v>
      </c>
      <c r="BJ57" s="112">
        <f>BG57/BA57*100</f>
        <v>97.083333333333329</v>
      </c>
      <c r="BK57" s="74" t="e">
        <f t="shared" si="348"/>
        <v>#DIV/0!</v>
      </c>
      <c r="BL57" s="113">
        <f t="shared" si="348"/>
        <v>97.083333333333329</v>
      </c>
      <c r="BM57" s="112">
        <f>BG57/BD57*100</f>
        <v>68.731563421828909</v>
      </c>
      <c r="BN57" s="74"/>
      <c r="BO57" s="109">
        <f t="shared" si="349"/>
        <v>68.731563421828909</v>
      </c>
      <c r="BP57" s="108">
        <f>SUM(BP58)</f>
        <v>260</v>
      </c>
      <c r="BQ57" s="73">
        <f t="shared" ref="BQ57:BX57" si="362">SUM(BQ58)</f>
        <v>0</v>
      </c>
      <c r="BR57" s="73">
        <f t="shared" si="362"/>
        <v>260</v>
      </c>
      <c r="BS57" s="73">
        <f t="shared" si="362"/>
        <v>370</v>
      </c>
      <c r="BT57" s="73">
        <f t="shared" si="362"/>
        <v>0</v>
      </c>
      <c r="BU57" s="73">
        <f t="shared" si="362"/>
        <v>370</v>
      </c>
      <c r="BV57" s="73">
        <f t="shared" si="362"/>
        <v>264</v>
      </c>
      <c r="BW57" s="73">
        <f t="shared" si="362"/>
        <v>0</v>
      </c>
      <c r="BX57" s="73">
        <f t="shared" si="362"/>
        <v>264</v>
      </c>
      <c r="BY57" s="114">
        <f>BV57/BP57*100</f>
        <v>101.53846153846153</v>
      </c>
      <c r="BZ57" s="114">
        <v>0</v>
      </c>
      <c r="CA57" s="114">
        <f>BX57/BR57*100</f>
        <v>101.53846153846153</v>
      </c>
      <c r="CB57" s="74">
        <f>BY57/BS57*100</f>
        <v>27.44282744282744</v>
      </c>
      <c r="CC57" s="74">
        <v>0</v>
      </c>
      <c r="CD57" s="74">
        <f>CA57/BU57*100</f>
        <v>27.44282744282744</v>
      </c>
      <c r="CE57" s="108">
        <f>SUM(CE58)</f>
        <v>320</v>
      </c>
      <c r="CF57" s="73">
        <f t="shared" ref="CF57:CM57" si="363">SUM(CF58)</f>
        <v>0</v>
      </c>
      <c r="CG57" s="73">
        <f t="shared" si="363"/>
        <v>320</v>
      </c>
      <c r="CH57" s="73">
        <f t="shared" si="363"/>
        <v>322</v>
      </c>
      <c r="CI57" s="73">
        <f t="shared" si="363"/>
        <v>0</v>
      </c>
      <c r="CJ57" s="73">
        <f t="shared" si="363"/>
        <v>322</v>
      </c>
      <c r="CK57" s="73">
        <f t="shared" si="363"/>
        <v>326</v>
      </c>
      <c r="CL57" s="73">
        <f t="shared" si="363"/>
        <v>0</v>
      </c>
      <c r="CM57" s="73">
        <f t="shared" si="363"/>
        <v>326</v>
      </c>
      <c r="CN57" s="74">
        <f t="shared" si="165"/>
        <v>101.875</v>
      </c>
      <c r="CO57" s="74">
        <v>0</v>
      </c>
      <c r="CP57" s="74">
        <f t="shared" si="166"/>
        <v>101.875</v>
      </c>
      <c r="CQ57" s="74">
        <f>CN57/CH57*100</f>
        <v>31.638198757763973</v>
      </c>
      <c r="CR57" s="74">
        <v>0</v>
      </c>
      <c r="CS57" s="74">
        <f>CP57/CJ57*100</f>
        <v>31.638198757763973</v>
      </c>
      <c r="CT57" s="73">
        <f>SUM(CT58)</f>
        <v>340</v>
      </c>
      <c r="CU57" s="73">
        <f t="shared" ref="CU57:DB57" si="364">SUM(CU58)</f>
        <v>80</v>
      </c>
      <c r="CV57" s="73">
        <f t="shared" si="364"/>
        <v>420</v>
      </c>
      <c r="CW57" s="73">
        <f t="shared" si="364"/>
        <v>324</v>
      </c>
      <c r="CX57" s="73">
        <f t="shared" si="364"/>
        <v>0</v>
      </c>
      <c r="CY57" s="73">
        <f t="shared" si="364"/>
        <v>324</v>
      </c>
      <c r="CZ57" s="73">
        <f t="shared" si="364"/>
        <v>203</v>
      </c>
      <c r="DA57" s="73">
        <f t="shared" si="364"/>
        <v>0</v>
      </c>
      <c r="DB57" s="73">
        <f t="shared" si="364"/>
        <v>203</v>
      </c>
      <c r="DC57" s="73">
        <f t="shared" si="168"/>
        <v>59.705882352941174</v>
      </c>
      <c r="DD57" s="74">
        <f t="shared" si="168"/>
        <v>0</v>
      </c>
      <c r="DE57" s="74">
        <f t="shared" si="169"/>
        <v>48.333333333333336</v>
      </c>
      <c r="DF57" s="74">
        <f>DC57/CW57*100</f>
        <v>18.427741466957155</v>
      </c>
      <c r="DG57" s="74">
        <v>0</v>
      </c>
      <c r="DH57" s="74">
        <f>DE57/CY57*100</f>
        <v>14.91769547325103</v>
      </c>
    </row>
    <row r="58" spans="1:112" s="18" customFormat="1" ht="9.9499999999999993" hidden="1" customHeight="1" x14ac:dyDescent="0.2">
      <c r="A58" s="855" t="s">
        <v>278</v>
      </c>
      <c r="B58" s="1051">
        <f>SUM(B59:B61)</f>
        <v>220</v>
      </c>
      <c r="C58" s="1051">
        <f>SUM(C59:C61)</f>
        <v>0</v>
      </c>
      <c r="D58" s="1051">
        <f t="shared" ref="D58:D61" si="365">SUM(B58:C58)</f>
        <v>220</v>
      </c>
      <c r="E58" s="1051">
        <f>SUM(E59:E61)</f>
        <v>232</v>
      </c>
      <c r="F58" s="1051">
        <f>SUM(F59:F61)</f>
        <v>0</v>
      </c>
      <c r="G58" s="1051">
        <f t="shared" ref="G58:J61" si="366">SUM(E58:F58)</f>
        <v>232</v>
      </c>
      <c r="H58" s="1051">
        <f>SUM(H59:H61)</f>
        <v>178</v>
      </c>
      <c r="I58" s="1051">
        <f>SUM(I59:I61)</f>
        <v>0</v>
      </c>
      <c r="J58" s="1051">
        <f t="shared" si="366"/>
        <v>178</v>
      </c>
      <c r="K58" s="911">
        <f t="shared" ref="K58:K61" si="367">E58/B58</f>
        <v>1.0545454545454545</v>
      </c>
      <c r="L58" s="911" t="e">
        <f t="shared" si="329"/>
        <v>#DIV/0!</v>
      </c>
      <c r="M58" s="911">
        <f t="shared" si="329"/>
        <v>1.0545454545454545</v>
      </c>
      <c r="N58" s="911">
        <f t="shared" ref="N58:N61" si="368">H58/B58</f>
        <v>0.80909090909090908</v>
      </c>
      <c r="O58" s="911" t="e">
        <f t="shared" si="324"/>
        <v>#DIV/0!</v>
      </c>
      <c r="P58" s="911">
        <f t="shared" si="324"/>
        <v>0.80909090909090908</v>
      </c>
      <c r="Q58" s="911">
        <f t="shared" ref="Q58:Q61" si="369">H58/E58</f>
        <v>0.76724137931034486</v>
      </c>
      <c r="R58" s="911" t="e">
        <f t="shared" si="325"/>
        <v>#DIV/0!</v>
      </c>
      <c r="S58" s="1202">
        <f t="shared" si="325"/>
        <v>0.76724137931034486</v>
      </c>
      <c r="T58" s="1203">
        <f>SUM(T59:T61)</f>
        <v>220</v>
      </c>
      <c r="U58" s="1051">
        <f>SUM(U59:U61)</f>
        <v>0</v>
      </c>
      <c r="V58" s="1204">
        <f t="shared" ref="V58:V61" si="370">SUM(T58:U58)</f>
        <v>220</v>
      </c>
      <c r="W58" s="1205">
        <f>SUM(W59:W61)</f>
        <v>231</v>
      </c>
      <c r="X58" s="1051">
        <f>SUM(X59:X61)</f>
        <v>0</v>
      </c>
      <c r="Y58" s="1051">
        <f t="shared" ref="Y58:Y61" si="371">SUM(W58:X58)</f>
        <v>231</v>
      </c>
      <c r="Z58" s="1051">
        <f>SUM(Z59:Z61)</f>
        <v>178</v>
      </c>
      <c r="AA58" s="1051">
        <f>SUM(AA59:AA61)</f>
        <v>0</v>
      </c>
      <c r="AB58" s="1051">
        <f t="shared" ref="AB58:AB61" si="372">SUM(Z58:AA58)</f>
        <v>178</v>
      </c>
      <c r="AC58" s="911">
        <f t="shared" ref="AC58:AC61" si="373">W58/T58</f>
        <v>1.05</v>
      </c>
      <c r="AD58" s="911" t="e">
        <f t="shared" si="157"/>
        <v>#DIV/0!</v>
      </c>
      <c r="AE58" s="911">
        <f t="shared" si="157"/>
        <v>1.05</v>
      </c>
      <c r="AF58" s="911">
        <f t="shared" ref="AF58:AF61" si="374">Z58/T58</f>
        <v>0.80909090909090908</v>
      </c>
      <c r="AG58" s="911" t="e">
        <f t="shared" si="327"/>
        <v>#DIV/0!</v>
      </c>
      <c r="AH58" s="911">
        <f t="shared" si="327"/>
        <v>0.80909090909090908</v>
      </c>
      <c r="AI58" s="911">
        <f t="shared" ref="AI58:AI61" si="375">Z58/W58</f>
        <v>0.77056277056277056</v>
      </c>
      <c r="AJ58" s="911" t="e">
        <f t="shared" si="328"/>
        <v>#DIV/0!</v>
      </c>
      <c r="AK58" s="1206">
        <f t="shared" si="328"/>
        <v>0.77056277056277056</v>
      </c>
      <c r="AL58" s="139">
        <f>70+100+50</f>
        <v>220</v>
      </c>
      <c r="AM58" s="125"/>
      <c r="AN58" s="77">
        <f t="shared" si="239"/>
        <v>220</v>
      </c>
      <c r="AO58" s="139">
        <f>52+116+70</f>
        <v>238</v>
      </c>
      <c r="AP58" s="125"/>
      <c r="AQ58" s="77">
        <f t="shared" si="341"/>
        <v>238</v>
      </c>
      <c r="AR58" s="139">
        <f>44+101+51</f>
        <v>196</v>
      </c>
      <c r="AS58" s="125"/>
      <c r="AT58" s="77">
        <f t="shared" si="343"/>
        <v>196</v>
      </c>
      <c r="AU58" s="78">
        <f t="shared" ref="AU58" si="376">AR58/AL58*100</f>
        <v>89.090909090909093</v>
      </c>
      <c r="AV58" s="126"/>
      <c r="AW58" s="78">
        <f t="shared" ref="AW58" si="377">AT58/AN58*100</f>
        <v>89.090909090909093</v>
      </c>
      <c r="AX58" s="78">
        <f t="shared" si="344"/>
        <v>82.35294117647058</v>
      </c>
      <c r="AY58" s="126"/>
      <c r="AZ58" s="143">
        <f t="shared" si="344"/>
        <v>82.35294117647058</v>
      </c>
      <c r="BA58" s="144">
        <v>240</v>
      </c>
      <c r="BB58" s="81">
        <v>0</v>
      </c>
      <c r="BC58" s="145">
        <f>BA58+BB58</f>
        <v>240</v>
      </c>
      <c r="BD58" s="146">
        <v>339</v>
      </c>
      <c r="BE58" s="81">
        <v>0</v>
      </c>
      <c r="BF58" s="145">
        <f t="shared" ref="BF58" si="378">BD58+BE58</f>
        <v>339</v>
      </c>
      <c r="BG58" s="146">
        <v>233</v>
      </c>
      <c r="BH58" s="81">
        <v>0</v>
      </c>
      <c r="BI58" s="145">
        <f t="shared" ref="BI58" si="379">BG58+BH58</f>
        <v>233</v>
      </c>
      <c r="BJ58" s="147">
        <f t="shared" ref="BJ58" si="380">BG58/BA58*100</f>
        <v>97.083333333333329</v>
      </c>
      <c r="BK58" s="138" t="e">
        <f t="shared" si="348"/>
        <v>#DIV/0!</v>
      </c>
      <c r="BL58" s="148">
        <f t="shared" si="348"/>
        <v>97.083333333333329</v>
      </c>
      <c r="BM58" s="147">
        <f t="shared" ref="BM58:BO62" si="381">BG58/BD58*100</f>
        <v>68.731563421828909</v>
      </c>
      <c r="BN58" s="138"/>
      <c r="BO58" s="149">
        <f t="shared" si="381"/>
        <v>68.731563421828909</v>
      </c>
      <c r="BP58" s="207">
        <v>260</v>
      </c>
      <c r="BQ58" s="217">
        <v>0</v>
      </c>
      <c r="BR58" s="77">
        <f t="shared" ref="BR58" si="382">SUM(BP58:BQ58)</f>
        <v>260</v>
      </c>
      <c r="BS58" s="208">
        <v>370</v>
      </c>
      <c r="BT58" s="208">
        <v>0</v>
      </c>
      <c r="BU58" s="77">
        <f>SUM(BS58:BT58)</f>
        <v>370</v>
      </c>
      <c r="BV58" s="77">
        <v>264</v>
      </c>
      <c r="BW58" s="77">
        <v>0</v>
      </c>
      <c r="BX58" s="77">
        <f>SUM(BV58:BW58)</f>
        <v>264</v>
      </c>
      <c r="BY58" s="138">
        <f t="shared" ref="BY58" si="383">BV58/BP58*100</f>
        <v>101.53846153846153</v>
      </c>
      <c r="BZ58" s="138">
        <v>7</v>
      </c>
      <c r="CA58" s="138">
        <f t="shared" ref="CA58" si="384">BX58/BR58*100</f>
        <v>101.53846153846153</v>
      </c>
      <c r="CB58" s="78">
        <f t="shared" ref="CB58" si="385">BV58/BS58*100</f>
        <v>71.351351351351354</v>
      </c>
      <c r="CC58" s="78">
        <v>7</v>
      </c>
      <c r="CD58" s="78">
        <f t="shared" ref="CD58" si="386">BX58/BU58*100</f>
        <v>71.351351351351354</v>
      </c>
      <c r="CE58" s="209">
        <v>320</v>
      </c>
      <c r="CF58" s="208">
        <v>0</v>
      </c>
      <c r="CG58" s="77">
        <f t="shared" ref="CG58" si="387">SUM(CE58:CF58)</f>
        <v>320</v>
      </c>
      <c r="CH58" s="208">
        <v>322</v>
      </c>
      <c r="CI58" s="208">
        <v>0</v>
      </c>
      <c r="CJ58" s="77">
        <f>SUM(CH58:CI58)</f>
        <v>322</v>
      </c>
      <c r="CK58" s="77">
        <v>326</v>
      </c>
      <c r="CL58" s="77">
        <v>0</v>
      </c>
      <c r="CM58" s="77">
        <f>SUM(CK58:CL58)</f>
        <v>326</v>
      </c>
      <c r="CN58" s="78">
        <f t="shared" si="165"/>
        <v>101.875</v>
      </c>
      <c r="CO58" s="78">
        <v>0</v>
      </c>
      <c r="CP58" s="78">
        <f t="shared" si="166"/>
        <v>101.875</v>
      </c>
      <c r="CQ58" s="78">
        <f>CK58/CH58*100</f>
        <v>101.24223602484473</v>
      </c>
      <c r="CR58" s="78">
        <v>0</v>
      </c>
      <c r="CS58" s="78">
        <f>CM58/CJ58*100</f>
        <v>101.24223602484473</v>
      </c>
      <c r="CT58" s="208">
        <v>340</v>
      </c>
      <c r="CU58" s="208">
        <v>80</v>
      </c>
      <c r="CV58" s="77">
        <f t="shared" ref="CV58" si="388">SUM(CT58:CU58)</f>
        <v>420</v>
      </c>
      <c r="CW58" s="208">
        <v>324</v>
      </c>
      <c r="CX58" s="208">
        <v>0</v>
      </c>
      <c r="CY58" s="77">
        <f>SUM(CW58:CX58)</f>
        <v>324</v>
      </c>
      <c r="CZ58" s="77">
        <v>203</v>
      </c>
      <c r="DA58" s="77">
        <v>0</v>
      </c>
      <c r="DB58" s="77">
        <f>SUM(CZ58:DA58)</f>
        <v>203</v>
      </c>
      <c r="DC58" s="77">
        <f t="shared" si="168"/>
        <v>59.705882352941174</v>
      </c>
      <c r="DD58" s="78">
        <f t="shared" si="168"/>
        <v>0</v>
      </c>
      <c r="DE58" s="78">
        <f t="shared" si="169"/>
        <v>48.333333333333336</v>
      </c>
      <c r="DF58" s="78">
        <f t="shared" ref="DF58:DF73" si="389">CZ58/CW58*100</f>
        <v>62.654320987654323</v>
      </c>
      <c r="DG58" s="78">
        <v>0</v>
      </c>
      <c r="DH58" s="78">
        <f t="shared" ref="DH58:DH73" si="390">DB58/CY58*100</f>
        <v>62.654320987654323</v>
      </c>
    </row>
    <row r="59" spans="1:112" s="18" customFormat="1" ht="9.9499999999999993" hidden="1" customHeight="1" x14ac:dyDescent="0.2">
      <c r="A59" s="853" t="s">
        <v>271</v>
      </c>
      <c r="B59" s="1053">
        <f>100+10</f>
        <v>110</v>
      </c>
      <c r="C59" s="1053">
        <v>0</v>
      </c>
      <c r="D59" s="1053">
        <f t="shared" si="365"/>
        <v>110</v>
      </c>
      <c r="E59" s="1053">
        <v>120</v>
      </c>
      <c r="F59" s="1053">
        <v>0</v>
      </c>
      <c r="G59" s="1053">
        <f t="shared" si="366"/>
        <v>120</v>
      </c>
      <c r="H59" s="1053">
        <v>85</v>
      </c>
      <c r="I59" s="1053">
        <v>0</v>
      </c>
      <c r="J59" s="1053">
        <f t="shared" si="366"/>
        <v>85</v>
      </c>
      <c r="K59" s="874">
        <f t="shared" si="367"/>
        <v>1.0909090909090908</v>
      </c>
      <c r="L59" s="874" t="e">
        <f t="shared" si="329"/>
        <v>#DIV/0!</v>
      </c>
      <c r="M59" s="874">
        <f t="shared" si="329"/>
        <v>1.0909090909090908</v>
      </c>
      <c r="N59" s="875">
        <f t="shared" si="368"/>
        <v>0.77272727272727271</v>
      </c>
      <c r="O59" s="875" t="e">
        <f t="shared" si="324"/>
        <v>#DIV/0!</v>
      </c>
      <c r="P59" s="875">
        <f t="shared" si="324"/>
        <v>0.77272727272727271</v>
      </c>
      <c r="Q59" s="875">
        <f t="shared" si="369"/>
        <v>0.70833333333333337</v>
      </c>
      <c r="R59" s="875" t="e">
        <f t="shared" si="325"/>
        <v>#DIV/0!</v>
      </c>
      <c r="S59" s="1207">
        <f t="shared" si="325"/>
        <v>0.70833333333333337</v>
      </c>
      <c r="T59" s="1208">
        <f>100+10</f>
        <v>110</v>
      </c>
      <c r="U59" s="1053">
        <v>0</v>
      </c>
      <c r="V59" s="1209">
        <f t="shared" si="370"/>
        <v>110</v>
      </c>
      <c r="W59" s="1210">
        <v>112</v>
      </c>
      <c r="X59" s="1053">
        <v>0</v>
      </c>
      <c r="Y59" s="1053">
        <f t="shared" si="371"/>
        <v>112</v>
      </c>
      <c r="Z59" s="1053">
        <v>100</v>
      </c>
      <c r="AA59" s="1053">
        <v>0</v>
      </c>
      <c r="AB59" s="1053">
        <f t="shared" si="372"/>
        <v>100</v>
      </c>
      <c r="AC59" s="874">
        <f t="shared" si="373"/>
        <v>1.0181818181818181</v>
      </c>
      <c r="AD59" s="874" t="e">
        <f t="shared" si="157"/>
        <v>#DIV/0!</v>
      </c>
      <c r="AE59" s="874">
        <f t="shared" si="157"/>
        <v>1.0181818181818181</v>
      </c>
      <c r="AF59" s="875">
        <f t="shared" si="374"/>
        <v>0.90909090909090906</v>
      </c>
      <c r="AG59" s="875" t="e">
        <f t="shared" si="327"/>
        <v>#DIV/0!</v>
      </c>
      <c r="AH59" s="875">
        <f t="shared" si="327"/>
        <v>0.90909090909090906</v>
      </c>
      <c r="AI59" s="875">
        <f t="shared" si="375"/>
        <v>0.8928571428571429</v>
      </c>
      <c r="AJ59" s="875" t="e">
        <f t="shared" si="328"/>
        <v>#DIV/0!</v>
      </c>
      <c r="AK59" s="1211">
        <f t="shared" si="328"/>
        <v>0.8928571428571429</v>
      </c>
      <c r="AL59" s="139"/>
      <c r="AM59" s="125"/>
      <c r="AN59" s="77"/>
      <c r="AO59" s="139"/>
      <c r="AP59" s="125"/>
      <c r="AQ59" s="77"/>
      <c r="AR59" s="139"/>
      <c r="AS59" s="125"/>
      <c r="AT59" s="77"/>
      <c r="AU59" s="78"/>
      <c r="AV59" s="126"/>
      <c r="AW59" s="78"/>
      <c r="AX59" s="78"/>
      <c r="AY59" s="126"/>
      <c r="AZ59" s="143"/>
      <c r="BA59" s="144"/>
      <c r="BB59" s="81"/>
      <c r="BC59" s="145"/>
      <c r="BD59" s="146"/>
      <c r="BE59" s="81"/>
      <c r="BF59" s="145"/>
      <c r="BG59" s="146"/>
      <c r="BH59" s="81"/>
      <c r="BI59" s="145"/>
      <c r="BJ59" s="147"/>
      <c r="BK59" s="138"/>
      <c r="BL59" s="148"/>
      <c r="BM59" s="147"/>
      <c r="BN59" s="138"/>
      <c r="BO59" s="149"/>
      <c r="BP59" s="207"/>
      <c r="BQ59" s="217"/>
      <c r="BR59" s="77"/>
      <c r="BS59" s="208"/>
      <c r="BT59" s="208"/>
      <c r="BU59" s="77"/>
      <c r="BV59" s="77"/>
      <c r="BW59" s="77"/>
      <c r="BX59" s="77"/>
      <c r="BY59" s="138"/>
      <c r="BZ59" s="138"/>
      <c r="CA59" s="138"/>
      <c r="CB59" s="78"/>
      <c r="CC59" s="78"/>
      <c r="CD59" s="78"/>
      <c r="CE59" s="209"/>
      <c r="CF59" s="208"/>
      <c r="CG59" s="77"/>
      <c r="CH59" s="208"/>
      <c r="CI59" s="208"/>
      <c r="CJ59" s="77"/>
      <c r="CK59" s="77"/>
      <c r="CL59" s="77"/>
      <c r="CM59" s="77"/>
      <c r="CN59" s="78"/>
      <c r="CO59" s="78"/>
      <c r="CP59" s="78"/>
      <c r="CQ59" s="78"/>
      <c r="CR59" s="78"/>
      <c r="CS59" s="78"/>
      <c r="CT59" s="208"/>
      <c r="CU59" s="208"/>
      <c r="CV59" s="77"/>
      <c r="CW59" s="208"/>
      <c r="CX59" s="208"/>
      <c r="CY59" s="77"/>
      <c r="CZ59" s="77"/>
      <c r="DA59" s="77"/>
      <c r="DB59" s="77"/>
      <c r="DC59" s="77"/>
      <c r="DD59" s="78"/>
      <c r="DE59" s="78"/>
      <c r="DF59" s="78"/>
      <c r="DG59" s="78"/>
      <c r="DH59" s="78"/>
    </row>
    <row r="60" spans="1:112" s="18" customFormat="1" ht="9.9499999999999993" hidden="1" customHeight="1" x14ac:dyDescent="0.2">
      <c r="A60" s="853" t="s">
        <v>272</v>
      </c>
      <c r="B60" s="1053">
        <f>50+5</f>
        <v>55</v>
      </c>
      <c r="C60" s="1053">
        <v>0</v>
      </c>
      <c r="D60" s="1053">
        <f t="shared" si="365"/>
        <v>55</v>
      </c>
      <c r="E60" s="1053">
        <v>53</v>
      </c>
      <c r="F60" s="1053">
        <v>0</v>
      </c>
      <c r="G60" s="1053">
        <f t="shared" si="366"/>
        <v>53</v>
      </c>
      <c r="H60" s="1053">
        <v>40</v>
      </c>
      <c r="I60" s="1053">
        <v>0</v>
      </c>
      <c r="J60" s="1053">
        <f t="shared" si="366"/>
        <v>40</v>
      </c>
      <c r="K60" s="874">
        <f t="shared" si="367"/>
        <v>0.96363636363636362</v>
      </c>
      <c r="L60" s="874" t="e">
        <f t="shared" si="329"/>
        <v>#DIV/0!</v>
      </c>
      <c r="M60" s="874">
        <f t="shared" si="329"/>
        <v>0.96363636363636362</v>
      </c>
      <c r="N60" s="875">
        <f t="shared" si="368"/>
        <v>0.72727272727272729</v>
      </c>
      <c r="O60" s="875" t="e">
        <f t="shared" si="324"/>
        <v>#DIV/0!</v>
      </c>
      <c r="P60" s="875">
        <f t="shared" si="324"/>
        <v>0.72727272727272729</v>
      </c>
      <c r="Q60" s="875">
        <f t="shared" si="369"/>
        <v>0.75471698113207553</v>
      </c>
      <c r="R60" s="875" t="e">
        <f t="shared" si="325"/>
        <v>#DIV/0!</v>
      </c>
      <c r="S60" s="1207">
        <f t="shared" si="325"/>
        <v>0.75471698113207553</v>
      </c>
      <c r="T60" s="1208">
        <f>50+5</f>
        <v>55</v>
      </c>
      <c r="U60" s="1053">
        <v>0</v>
      </c>
      <c r="V60" s="1209">
        <f t="shared" si="370"/>
        <v>55</v>
      </c>
      <c r="W60" s="1210">
        <v>45</v>
      </c>
      <c r="X60" s="1053">
        <v>0</v>
      </c>
      <c r="Y60" s="1053">
        <f t="shared" si="371"/>
        <v>45</v>
      </c>
      <c r="Z60" s="1053">
        <v>31</v>
      </c>
      <c r="AA60" s="1053">
        <v>0</v>
      </c>
      <c r="AB60" s="1053">
        <f t="shared" si="372"/>
        <v>31</v>
      </c>
      <c r="AC60" s="874">
        <f t="shared" si="373"/>
        <v>0.81818181818181823</v>
      </c>
      <c r="AD60" s="874" t="e">
        <f t="shared" si="157"/>
        <v>#DIV/0!</v>
      </c>
      <c r="AE60" s="874">
        <f t="shared" si="157"/>
        <v>0.81818181818181823</v>
      </c>
      <c r="AF60" s="875">
        <f t="shared" si="374"/>
        <v>0.5636363636363636</v>
      </c>
      <c r="AG60" s="875" t="e">
        <f t="shared" si="327"/>
        <v>#DIV/0!</v>
      </c>
      <c r="AH60" s="875">
        <f t="shared" si="327"/>
        <v>0.5636363636363636</v>
      </c>
      <c r="AI60" s="875">
        <f t="shared" si="375"/>
        <v>0.68888888888888888</v>
      </c>
      <c r="AJ60" s="875" t="e">
        <f t="shared" si="328"/>
        <v>#DIV/0!</v>
      </c>
      <c r="AK60" s="1211">
        <f t="shared" si="328"/>
        <v>0.68888888888888888</v>
      </c>
      <c r="AL60" s="139"/>
      <c r="AM60" s="125"/>
      <c r="AN60" s="77"/>
      <c r="AO60" s="139"/>
      <c r="AP60" s="125"/>
      <c r="AQ60" s="77"/>
      <c r="AR60" s="139"/>
      <c r="AS60" s="125"/>
      <c r="AT60" s="77"/>
      <c r="AU60" s="78"/>
      <c r="AV60" s="126"/>
      <c r="AW60" s="78"/>
      <c r="AX60" s="78"/>
      <c r="AY60" s="126"/>
      <c r="AZ60" s="143"/>
      <c r="BA60" s="144"/>
      <c r="BB60" s="81"/>
      <c r="BC60" s="145"/>
      <c r="BD60" s="146"/>
      <c r="BE60" s="81"/>
      <c r="BF60" s="145"/>
      <c r="BG60" s="146"/>
      <c r="BH60" s="81"/>
      <c r="BI60" s="145"/>
      <c r="BJ60" s="147"/>
      <c r="BK60" s="138"/>
      <c r="BL60" s="148"/>
      <c r="BM60" s="147"/>
      <c r="BN60" s="138"/>
      <c r="BO60" s="149"/>
      <c r="BP60" s="207"/>
      <c r="BQ60" s="217"/>
      <c r="BR60" s="77"/>
      <c r="BS60" s="208"/>
      <c r="BT60" s="208"/>
      <c r="BU60" s="77"/>
      <c r="BV60" s="77"/>
      <c r="BW60" s="77"/>
      <c r="BX60" s="77"/>
      <c r="BY60" s="138"/>
      <c r="BZ60" s="138"/>
      <c r="CA60" s="138"/>
      <c r="CB60" s="78"/>
      <c r="CC60" s="78"/>
      <c r="CD60" s="78"/>
      <c r="CE60" s="209"/>
      <c r="CF60" s="208"/>
      <c r="CG60" s="77"/>
      <c r="CH60" s="208"/>
      <c r="CI60" s="208"/>
      <c r="CJ60" s="77"/>
      <c r="CK60" s="77"/>
      <c r="CL60" s="77"/>
      <c r="CM60" s="77"/>
      <c r="CN60" s="78"/>
      <c r="CO60" s="78"/>
      <c r="CP60" s="78"/>
      <c r="CQ60" s="78"/>
      <c r="CR60" s="78"/>
      <c r="CS60" s="78"/>
      <c r="CT60" s="208"/>
      <c r="CU60" s="208"/>
      <c r="CV60" s="77"/>
      <c r="CW60" s="208"/>
      <c r="CX60" s="208"/>
      <c r="CY60" s="77"/>
      <c r="CZ60" s="77"/>
      <c r="DA60" s="77"/>
      <c r="DB60" s="77"/>
      <c r="DC60" s="77"/>
      <c r="DD60" s="78"/>
      <c r="DE60" s="78"/>
      <c r="DF60" s="78"/>
      <c r="DG60" s="78"/>
      <c r="DH60" s="78"/>
    </row>
    <row r="61" spans="1:112" s="18" customFormat="1" ht="9.9499999999999993" hidden="1" customHeight="1" x14ac:dyDescent="0.2">
      <c r="A61" s="854" t="s">
        <v>273</v>
      </c>
      <c r="B61" s="1053">
        <f>50+5</f>
        <v>55</v>
      </c>
      <c r="C61" s="1053">
        <v>0</v>
      </c>
      <c r="D61" s="1053">
        <f t="shared" si="365"/>
        <v>55</v>
      </c>
      <c r="E61" s="1053">
        <v>59</v>
      </c>
      <c r="F61" s="1053">
        <v>0</v>
      </c>
      <c r="G61" s="1053">
        <f t="shared" si="366"/>
        <v>59</v>
      </c>
      <c r="H61" s="1053">
        <v>53</v>
      </c>
      <c r="I61" s="1053">
        <v>0</v>
      </c>
      <c r="J61" s="1053">
        <f t="shared" si="366"/>
        <v>53</v>
      </c>
      <c r="K61" s="874">
        <f t="shared" si="367"/>
        <v>1.0727272727272728</v>
      </c>
      <c r="L61" s="874" t="e">
        <f t="shared" si="329"/>
        <v>#DIV/0!</v>
      </c>
      <c r="M61" s="874">
        <f t="shared" si="329"/>
        <v>1.0727272727272728</v>
      </c>
      <c r="N61" s="875">
        <f t="shared" si="368"/>
        <v>0.96363636363636362</v>
      </c>
      <c r="O61" s="875" t="e">
        <f t="shared" si="324"/>
        <v>#DIV/0!</v>
      </c>
      <c r="P61" s="875">
        <f t="shared" si="324"/>
        <v>0.96363636363636362</v>
      </c>
      <c r="Q61" s="875">
        <f t="shared" si="369"/>
        <v>0.89830508474576276</v>
      </c>
      <c r="R61" s="875" t="e">
        <f t="shared" si="325"/>
        <v>#DIV/0!</v>
      </c>
      <c r="S61" s="1207">
        <f t="shared" si="325"/>
        <v>0.89830508474576276</v>
      </c>
      <c r="T61" s="1208">
        <f>50+5</f>
        <v>55</v>
      </c>
      <c r="U61" s="1053">
        <v>0</v>
      </c>
      <c r="V61" s="1209">
        <f t="shared" si="370"/>
        <v>55</v>
      </c>
      <c r="W61" s="1210">
        <v>74</v>
      </c>
      <c r="X61" s="1053">
        <v>0</v>
      </c>
      <c r="Y61" s="1053">
        <f t="shared" si="371"/>
        <v>74</v>
      </c>
      <c r="Z61" s="1053">
        <v>47</v>
      </c>
      <c r="AA61" s="1053">
        <v>0</v>
      </c>
      <c r="AB61" s="1053">
        <f t="shared" si="372"/>
        <v>47</v>
      </c>
      <c r="AC61" s="874">
        <f t="shared" si="373"/>
        <v>1.3454545454545455</v>
      </c>
      <c r="AD61" s="874" t="e">
        <f t="shared" si="157"/>
        <v>#DIV/0!</v>
      </c>
      <c r="AE61" s="874">
        <f t="shared" si="157"/>
        <v>1.3454545454545455</v>
      </c>
      <c r="AF61" s="875">
        <f t="shared" si="374"/>
        <v>0.8545454545454545</v>
      </c>
      <c r="AG61" s="875" t="e">
        <f t="shared" si="327"/>
        <v>#DIV/0!</v>
      </c>
      <c r="AH61" s="875">
        <f t="shared" si="327"/>
        <v>0.8545454545454545</v>
      </c>
      <c r="AI61" s="875">
        <f t="shared" si="375"/>
        <v>0.63513513513513509</v>
      </c>
      <c r="AJ61" s="875" t="e">
        <f t="shared" si="328"/>
        <v>#DIV/0!</v>
      </c>
      <c r="AK61" s="1211">
        <f t="shared" si="328"/>
        <v>0.63513513513513509</v>
      </c>
      <c r="AL61" s="139"/>
      <c r="AM61" s="125"/>
      <c r="AN61" s="77"/>
      <c r="AO61" s="139"/>
      <c r="AP61" s="125"/>
      <c r="AQ61" s="77"/>
      <c r="AR61" s="139"/>
      <c r="AS61" s="125"/>
      <c r="AT61" s="77"/>
      <c r="AU61" s="78"/>
      <c r="AV61" s="126"/>
      <c r="AW61" s="78"/>
      <c r="AX61" s="78"/>
      <c r="AY61" s="126"/>
      <c r="AZ61" s="143"/>
      <c r="BA61" s="144"/>
      <c r="BB61" s="81"/>
      <c r="BC61" s="145"/>
      <c r="BD61" s="146"/>
      <c r="BE61" s="81"/>
      <c r="BF61" s="145"/>
      <c r="BG61" s="146"/>
      <c r="BH61" s="81"/>
      <c r="BI61" s="145"/>
      <c r="BJ61" s="147"/>
      <c r="BK61" s="138"/>
      <c r="BL61" s="148"/>
      <c r="BM61" s="147"/>
      <c r="BN61" s="138"/>
      <c r="BO61" s="149"/>
      <c r="BP61" s="207"/>
      <c r="BQ61" s="217"/>
      <c r="BR61" s="77"/>
      <c r="BS61" s="208"/>
      <c r="BT61" s="208"/>
      <c r="BU61" s="77"/>
      <c r="BV61" s="77"/>
      <c r="BW61" s="77"/>
      <c r="BX61" s="77"/>
      <c r="BY61" s="138"/>
      <c r="BZ61" s="138"/>
      <c r="CA61" s="138"/>
      <c r="CB61" s="78"/>
      <c r="CC61" s="78"/>
      <c r="CD61" s="78"/>
      <c r="CE61" s="209"/>
      <c r="CF61" s="208"/>
      <c r="CG61" s="77"/>
      <c r="CH61" s="208"/>
      <c r="CI61" s="208"/>
      <c r="CJ61" s="77"/>
      <c r="CK61" s="77"/>
      <c r="CL61" s="77"/>
      <c r="CM61" s="77"/>
      <c r="CN61" s="78"/>
      <c r="CO61" s="78"/>
      <c r="CP61" s="78"/>
      <c r="CQ61" s="78"/>
      <c r="CR61" s="78"/>
      <c r="CS61" s="78"/>
      <c r="CT61" s="208"/>
      <c r="CU61" s="208"/>
      <c r="CV61" s="77"/>
      <c r="CW61" s="208"/>
      <c r="CX61" s="208"/>
      <c r="CY61" s="77"/>
      <c r="CZ61" s="77"/>
      <c r="DA61" s="77"/>
      <c r="DB61" s="77"/>
      <c r="DC61" s="77"/>
      <c r="DD61" s="78"/>
      <c r="DE61" s="78"/>
      <c r="DF61" s="78"/>
      <c r="DG61" s="78"/>
      <c r="DH61" s="78"/>
    </row>
    <row r="62" spans="1:112" ht="9.9499999999999993" hidden="1" customHeight="1" x14ac:dyDescent="0.2">
      <c r="A62" s="405" t="s">
        <v>55</v>
      </c>
      <c r="B62" s="1165">
        <f>SUM(B63)</f>
        <v>66</v>
      </c>
      <c r="C62" s="1165">
        <f>SUM(C63)</f>
        <v>198</v>
      </c>
      <c r="D62" s="1165">
        <f t="shared" ref="D62:J62" si="391">SUM(D63)</f>
        <v>264</v>
      </c>
      <c r="E62" s="1165">
        <f t="shared" si="391"/>
        <v>150</v>
      </c>
      <c r="F62" s="1165">
        <f t="shared" si="391"/>
        <v>443</v>
      </c>
      <c r="G62" s="1166">
        <f t="shared" si="391"/>
        <v>593</v>
      </c>
      <c r="H62" s="1165">
        <f t="shared" si="391"/>
        <v>63</v>
      </c>
      <c r="I62" s="1165">
        <f t="shared" si="391"/>
        <v>179</v>
      </c>
      <c r="J62" s="1165">
        <f t="shared" si="391"/>
        <v>242</v>
      </c>
      <c r="K62" s="870">
        <f>E62/B62</f>
        <v>2.2727272727272729</v>
      </c>
      <c r="L62" s="870">
        <f t="shared" si="329"/>
        <v>2.2373737373737375</v>
      </c>
      <c r="M62" s="870">
        <f t="shared" si="329"/>
        <v>2.2462121212121211</v>
      </c>
      <c r="N62" s="870">
        <f>H62/B62</f>
        <v>0.95454545454545459</v>
      </c>
      <c r="O62" s="870">
        <f t="shared" si="324"/>
        <v>0.90404040404040409</v>
      </c>
      <c r="P62" s="870">
        <f t="shared" si="324"/>
        <v>0.91666666666666663</v>
      </c>
      <c r="Q62" s="870">
        <f>H62/E62</f>
        <v>0.42</v>
      </c>
      <c r="R62" s="870">
        <f t="shared" si="325"/>
        <v>0.40406320541760721</v>
      </c>
      <c r="S62" s="1167">
        <f t="shared" si="325"/>
        <v>0.40809443507588533</v>
      </c>
      <c r="T62" s="1165">
        <f>SUM(T63)</f>
        <v>66</v>
      </c>
      <c r="U62" s="1165">
        <f>SUM(U63)</f>
        <v>198</v>
      </c>
      <c r="V62" s="1165">
        <f t="shared" ref="V62:AB62" si="392">SUM(V63)</f>
        <v>264</v>
      </c>
      <c r="W62" s="1165">
        <f t="shared" si="392"/>
        <v>142</v>
      </c>
      <c r="X62" s="1165">
        <f t="shared" si="392"/>
        <v>288</v>
      </c>
      <c r="Y62" s="1165">
        <f t="shared" si="392"/>
        <v>430</v>
      </c>
      <c r="Z62" s="1165">
        <f t="shared" si="392"/>
        <v>67</v>
      </c>
      <c r="AA62" s="1165">
        <f t="shared" si="392"/>
        <v>176</v>
      </c>
      <c r="AB62" s="1165">
        <f t="shared" si="392"/>
        <v>243</v>
      </c>
      <c r="AC62" s="870">
        <f>W62/T62</f>
        <v>2.1515151515151514</v>
      </c>
      <c r="AD62" s="870">
        <f t="shared" si="157"/>
        <v>1.4545454545454546</v>
      </c>
      <c r="AE62" s="870">
        <f t="shared" si="157"/>
        <v>1.6287878787878789</v>
      </c>
      <c r="AF62" s="870">
        <f>Z62/T62</f>
        <v>1.0151515151515151</v>
      </c>
      <c r="AG62" s="870">
        <f t="shared" si="327"/>
        <v>0.88888888888888884</v>
      </c>
      <c r="AH62" s="870">
        <f t="shared" si="327"/>
        <v>0.92045454545454541</v>
      </c>
      <c r="AI62" s="870">
        <f>Z62/W62</f>
        <v>0.47183098591549294</v>
      </c>
      <c r="AJ62" s="870">
        <f t="shared" si="328"/>
        <v>0.61111111111111116</v>
      </c>
      <c r="AK62" s="1168">
        <f t="shared" si="328"/>
        <v>0.56511627906976747</v>
      </c>
      <c r="AL62" s="108">
        <f>SUM(AL63)</f>
        <v>60</v>
      </c>
      <c r="AM62" s="73">
        <f>SUM(AM63)</f>
        <v>180</v>
      </c>
      <c r="AN62" s="73">
        <f t="shared" si="239"/>
        <v>240</v>
      </c>
      <c r="AO62" s="108">
        <f t="shared" ref="AO62:AP62" si="393">SUM(AO63)</f>
        <v>150</v>
      </c>
      <c r="AP62" s="73">
        <f t="shared" si="393"/>
        <v>259</v>
      </c>
      <c r="AQ62" s="73">
        <f t="shared" si="341"/>
        <v>409</v>
      </c>
      <c r="AR62" s="108">
        <f t="shared" ref="AR62:AS62" si="394">SUM(AR63)</f>
        <v>63</v>
      </c>
      <c r="AS62" s="73">
        <f t="shared" si="394"/>
        <v>177</v>
      </c>
      <c r="AT62" s="73">
        <f t="shared" si="343"/>
        <v>240</v>
      </c>
      <c r="AU62" s="74">
        <f>AR62/AL62*100</f>
        <v>105</v>
      </c>
      <c r="AV62" s="74">
        <f>AS62/AM62*100</f>
        <v>98.333333333333329</v>
      </c>
      <c r="AW62" s="74">
        <f>AT62/AN62*100</f>
        <v>100</v>
      </c>
      <c r="AX62" s="74">
        <f>AR62/AO62*100</f>
        <v>42</v>
      </c>
      <c r="AY62" s="74">
        <f>AS62/AP62*100</f>
        <v>68.339768339768341</v>
      </c>
      <c r="AZ62" s="109">
        <f>AT62/AQ62*100</f>
        <v>58.679706601466997</v>
      </c>
      <c r="BA62" s="110">
        <f>SUM(BA63)</f>
        <v>60</v>
      </c>
      <c r="BB62" s="73">
        <f t="shared" ref="BB62:BC62" si="395">SUM(BB63)</f>
        <v>180</v>
      </c>
      <c r="BC62" s="111">
        <f t="shared" si="395"/>
        <v>240</v>
      </c>
      <c r="BD62" s="108">
        <f>SUM(BD63)</f>
        <v>178</v>
      </c>
      <c r="BE62" s="73">
        <f t="shared" ref="BE62:BF62" si="396">SUM(BE63)</f>
        <v>145</v>
      </c>
      <c r="BF62" s="111">
        <f t="shared" si="396"/>
        <v>323</v>
      </c>
      <c r="BG62" s="108">
        <f>SUM(BG63)</f>
        <v>68</v>
      </c>
      <c r="BH62" s="73">
        <f t="shared" ref="BH62:BI62" si="397">SUM(BH63)</f>
        <v>179</v>
      </c>
      <c r="BI62" s="111">
        <f t="shared" si="397"/>
        <v>247</v>
      </c>
      <c r="BJ62" s="112">
        <f>BG62/BA62*100</f>
        <v>113.33333333333333</v>
      </c>
      <c r="BK62" s="74">
        <f t="shared" ref="BK62:BL63" si="398">BH62/BB62*100</f>
        <v>99.444444444444443</v>
      </c>
      <c r="BL62" s="113">
        <f t="shared" si="398"/>
        <v>102.91666666666666</v>
      </c>
      <c r="BM62" s="112">
        <f>BG62/BD62*100</f>
        <v>38.202247191011232</v>
      </c>
      <c r="BN62" s="74">
        <f t="shared" si="381"/>
        <v>123.44827586206897</v>
      </c>
      <c r="BO62" s="109">
        <f t="shared" si="381"/>
        <v>76.470588235294116</v>
      </c>
      <c r="BP62" s="108">
        <f>SUM(BP63)</f>
        <v>60</v>
      </c>
      <c r="BQ62" s="73">
        <f t="shared" ref="BQ62:BX62" si="399">SUM(BQ63)</f>
        <v>180</v>
      </c>
      <c r="BR62" s="73">
        <f t="shared" si="399"/>
        <v>240</v>
      </c>
      <c r="BS62" s="73">
        <f t="shared" si="399"/>
        <v>166</v>
      </c>
      <c r="BT62" s="73">
        <f t="shared" si="399"/>
        <v>225</v>
      </c>
      <c r="BU62" s="73">
        <f t="shared" si="399"/>
        <v>391</v>
      </c>
      <c r="BV62" s="73">
        <f t="shared" si="399"/>
        <v>62</v>
      </c>
      <c r="BW62" s="73">
        <f t="shared" si="399"/>
        <v>187</v>
      </c>
      <c r="BX62" s="73">
        <f t="shared" si="399"/>
        <v>249</v>
      </c>
      <c r="BY62" s="114">
        <f>BV62/BP62*100</f>
        <v>103.33333333333334</v>
      </c>
      <c r="BZ62" s="114">
        <f>BW62/BQ62*100</f>
        <v>103.8888888888889</v>
      </c>
      <c r="CA62" s="114">
        <f>BX62/BR62*100</f>
        <v>103.75000000000001</v>
      </c>
      <c r="CB62" s="74">
        <v>0</v>
      </c>
      <c r="CC62" s="74">
        <v>0</v>
      </c>
      <c r="CD62" s="74">
        <f>CA62/BU62*100</f>
        <v>26.534526854219955</v>
      </c>
      <c r="CE62" s="108">
        <f>SUM(CE63)</f>
        <v>60</v>
      </c>
      <c r="CF62" s="73">
        <f t="shared" ref="CF62:CM62" si="400">SUM(CF63)</f>
        <v>180</v>
      </c>
      <c r="CG62" s="73">
        <f t="shared" si="400"/>
        <v>240</v>
      </c>
      <c r="CH62" s="73">
        <f t="shared" si="400"/>
        <v>244</v>
      </c>
      <c r="CI62" s="73">
        <f t="shared" si="400"/>
        <v>362</v>
      </c>
      <c r="CJ62" s="73">
        <f t="shared" si="400"/>
        <v>606</v>
      </c>
      <c r="CK62" s="73">
        <f t="shared" si="400"/>
        <v>71</v>
      </c>
      <c r="CL62" s="73">
        <f t="shared" si="400"/>
        <v>187</v>
      </c>
      <c r="CM62" s="73">
        <f t="shared" si="400"/>
        <v>258</v>
      </c>
      <c r="CN62" s="74">
        <f t="shared" si="165"/>
        <v>118.33333333333333</v>
      </c>
      <c r="CO62" s="74">
        <f>CL62/CF62*100</f>
        <v>103.8888888888889</v>
      </c>
      <c r="CP62" s="74">
        <f t="shared" si="166"/>
        <v>107.5</v>
      </c>
      <c r="CQ62" s="74">
        <v>0</v>
      </c>
      <c r="CR62" s="74">
        <v>0</v>
      </c>
      <c r="CS62" s="74">
        <f>CP62/CJ62*100</f>
        <v>17.739273927392741</v>
      </c>
      <c r="CT62" s="73">
        <f>SUM(CT63)</f>
        <v>60</v>
      </c>
      <c r="CU62" s="73">
        <f t="shared" ref="CU62:DB62" si="401">SUM(CU63)</f>
        <v>180</v>
      </c>
      <c r="CV62" s="73">
        <f t="shared" si="401"/>
        <v>240</v>
      </c>
      <c r="CW62" s="73">
        <f t="shared" si="401"/>
        <v>186</v>
      </c>
      <c r="CX62" s="73">
        <f t="shared" si="401"/>
        <v>481</v>
      </c>
      <c r="CY62" s="73">
        <f t="shared" si="401"/>
        <v>667</v>
      </c>
      <c r="CZ62" s="73">
        <f t="shared" si="401"/>
        <v>78</v>
      </c>
      <c r="DA62" s="73">
        <f t="shared" si="401"/>
        <v>190</v>
      </c>
      <c r="DB62" s="73">
        <f t="shared" si="401"/>
        <v>268</v>
      </c>
      <c r="DC62" s="73">
        <f t="shared" si="168"/>
        <v>130</v>
      </c>
      <c r="DD62" s="74">
        <f t="shared" si="168"/>
        <v>105.55555555555556</v>
      </c>
      <c r="DE62" s="74">
        <f t="shared" si="169"/>
        <v>111.66666666666667</v>
      </c>
      <c r="DF62" s="74">
        <f t="shared" si="389"/>
        <v>41.935483870967744</v>
      </c>
      <c r="DG62" s="74">
        <f>DA62/CX62*100</f>
        <v>39.5010395010395</v>
      </c>
      <c r="DH62" s="74">
        <f t="shared" si="390"/>
        <v>40.179910044977511</v>
      </c>
    </row>
    <row r="63" spans="1:112" s="18" customFormat="1" ht="9.9499999999999993" hidden="1" customHeight="1" x14ac:dyDescent="0.2">
      <c r="A63" s="855" t="s">
        <v>279</v>
      </c>
      <c r="B63" s="1051">
        <f>SUM(B64:B69)</f>
        <v>66</v>
      </c>
      <c r="C63" s="1051">
        <f>SUM(C64:C69)</f>
        <v>198</v>
      </c>
      <c r="D63" s="1051">
        <f t="shared" ref="D63:J67" si="402">SUM(B63:C63)</f>
        <v>264</v>
      </c>
      <c r="E63" s="1051">
        <f t="shared" ref="E63:F63" si="403">SUM(E64:E69)</f>
        <v>150</v>
      </c>
      <c r="F63" s="1051">
        <f t="shared" si="403"/>
        <v>443</v>
      </c>
      <c r="G63" s="1051">
        <f t="shared" si="402"/>
        <v>593</v>
      </c>
      <c r="H63" s="1051">
        <f t="shared" ref="H63:I63" si="404">SUM(H64:H69)</f>
        <v>63</v>
      </c>
      <c r="I63" s="1051">
        <f t="shared" si="404"/>
        <v>179</v>
      </c>
      <c r="J63" s="1051">
        <f t="shared" si="402"/>
        <v>242</v>
      </c>
      <c r="K63" s="911">
        <f t="shared" ref="K63:K69" si="405">E63/B63</f>
        <v>2.2727272727272729</v>
      </c>
      <c r="L63" s="911">
        <f t="shared" si="329"/>
        <v>2.2373737373737375</v>
      </c>
      <c r="M63" s="911">
        <f t="shared" si="329"/>
        <v>2.2462121212121211</v>
      </c>
      <c r="N63" s="911">
        <f t="shared" ref="N63:N69" si="406">H63/B63</f>
        <v>0.95454545454545459</v>
      </c>
      <c r="O63" s="911">
        <f t="shared" si="324"/>
        <v>0.90404040404040409</v>
      </c>
      <c r="P63" s="911">
        <f t="shared" si="324"/>
        <v>0.91666666666666663</v>
      </c>
      <c r="Q63" s="911">
        <f t="shared" ref="Q63:Q69" si="407">H63/E63</f>
        <v>0.42</v>
      </c>
      <c r="R63" s="911">
        <f t="shared" si="325"/>
        <v>0.40406320541760721</v>
      </c>
      <c r="S63" s="1202">
        <f t="shared" si="325"/>
        <v>0.40809443507588533</v>
      </c>
      <c r="T63" s="1203">
        <f>SUM(T64:T67)</f>
        <v>66</v>
      </c>
      <c r="U63" s="1051">
        <f>SUM(U64:U67)</f>
        <v>198</v>
      </c>
      <c r="V63" s="1204">
        <f t="shared" ref="V63:V69" si="408">SUM(T63:U63)</f>
        <v>264</v>
      </c>
      <c r="W63" s="1205">
        <f>SUM(W64:W67)</f>
        <v>142</v>
      </c>
      <c r="X63" s="1051">
        <f>SUM(X64:X67)</f>
        <v>288</v>
      </c>
      <c r="Y63" s="1051">
        <f t="shared" ref="Y63:Y69" si="409">SUM(W63:X63)</f>
        <v>430</v>
      </c>
      <c r="Z63" s="1051">
        <f>SUM(Z64:Z67)</f>
        <v>67</v>
      </c>
      <c r="AA63" s="1051">
        <f>SUM(AA64:AA67)</f>
        <v>176</v>
      </c>
      <c r="AB63" s="1051">
        <f t="shared" ref="AB63:AB67" si="410">SUM(Z63:AA63)</f>
        <v>243</v>
      </c>
      <c r="AC63" s="911">
        <f t="shared" ref="AC63:AC69" si="411">W63/T63</f>
        <v>2.1515151515151514</v>
      </c>
      <c r="AD63" s="911">
        <f t="shared" si="157"/>
        <v>1.4545454545454546</v>
      </c>
      <c r="AE63" s="911">
        <f t="shared" si="157"/>
        <v>1.6287878787878789</v>
      </c>
      <c r="AF63" s="911">
        <f t="shared" ref="AF63:AF69" si="412">Z63/T63</f>
        <v>1.0151515151515151</v>
      </c>
      <c r="AG63" s="911">
        <f t="shared" si="327"/>
        <v>0.88888888888888884</v>
      </c>
      <c r="AH63" s="911">
        <f t="shared" si="327"/>
        <v>0.92045454545454541</v>
      </c>
      <c r="AI63" s="911">
        <f t="shared" ref="AI63:AI69" si="413">Z63/W63</f>
        <v>0.47183098591549294</v>
      </c>
      <c r="AJ63" s="911">
        <f t="shared" si="328"/>
        <v>0.61111111111111116</v>
      </c>
      <c r="AK63" s="1206">
        <f t="shared" si="328"/>
        <v>0.56511627906976747</v>
      </c>
      <c r="AL63" s="139">
        <f>60</f>
        <v>60</v>
      </c>
      <c r="AM63" s="77">
        <f>60+60+60</f>
        <v>180</v>
      </c>
      <c r="AN63" s="77">
        <f t="shared" si="239"/>
        <v>240</v>
      </c>
      <c r="AO63" s="77">
        <v>150</v>
      </c>
      <c r="AP63" s="77">
        <f>110+48+101</f>
        <v>259</v>
      </c>
      <c r="AQ63" s="77">
        <f>AO63+AP63</f>
        <v>409</v>
      </c>
      <c r="AR63" s="77">
        <v>63</v>
      </c>
      <c r="AS63" s="77">
        <f>59+55+63</f>
        <v>177</v>
      </c>
      <c r="AT63" s="77">
        <f>AR63+AS63</f>
        <v>240</v>
      </c>
      <c r="AU63" s="78">
        <f t="shared" ref="AU63:AW63" si="414">AR63/AL63*100</f>
        <v>105</v>
      </c>
      <c r="AV63" s="78">
        <f t="shared" si="414"/>
        <v>98.333333333333329</v>
      </c>
      <c r="AW63" s="78">
        <f t="shared" si="414"/>
        <v>100</v>
      </c>
      <c r="AX63" s="78">
        <f t="shared" ref="AX63:AZ63" si="415">AR63/AO63*100</f>
        <v>42</v>
      </c>
      <c r="AY63" s="78">
        <f t="shared" si="415"/>
        <v>68.339768339768341</v>
      </c>
      <c r="AZ63" s="143">
        <f t="shared" si="415"/>
        <v>58.679706601466997</v>
      </c>
      <c r="BA63" s="144">
        <v>60</v>
      </c>
      <c r="BB63" s="81">
        <v>180</v>
      </c>
      <c r="BC63" s="145">
        <f>BA63+BB63</f>
        <v>240</v>
      </c>
      <c r="BD63" s="146">
        <v>178</v>
      </c>
      <c r="BE63" s="81">
        <v>145</v>
      </c>
      <c r="BF63" s="145">
        <f t="shared" ref="BF63" si="416">BD63+BE63</f>
        <v>323</v>
      </c>
      <c r="BG63" s="146">
        <v>68</v>
      </c>
      <c r="BH63" s="81">
        <v>179</v>
      </c>
      <c r="BI63" s="145">
        <f t="shared" ref="BI63" si="417">BG63+BH63</f>
        <v>247</v>
      </c>
      <c r="BJ63" s="147">
        <f t="shared" ref="BJ63" si="418">BG63/BA63*100</f>
        <v>113.33333333333333</v>
      </c>
      <c r="BK63" s="138">
        <f t="shared" si="398"/>
        <v>99.444444444444443</v>
      </c>
      <c r="BL63" s="148">
        <f t="shared" si="398"/>
        <v>102.91666666666666</v>
      </c>
      <c r="BM63" s="147">
        <f t="shared" ref="BM63:BO71" si="419">BG63/BD63*100</f>
        <v>38.202247191011232</v>
      </c>
      <c r="BN63" s="138">
        <f t="shared" si="419"/>
        <v>123.44827586206897</v>
      </c>
      <c r="BO63" s="149">
        <f t="shared" si="419"/>
        <v>76.470588235294116</v>
      </c>
      <c r="BP63" s="209">
        <v>60</v>
      </c>
      <c r="BQ63" s="208">
        <v>180</v>
      </c>
      <c r="BR63" s="77">
        <v>240</v>
      </c>
      <c r="BS63" s="208">
        <v>166</v>
      </c>
      <c r="BT63" s="208">
        <v>225</v>
      </c>
      <c r="BU63" s="77">
        <v>391</v>
      </c>
      <c r="BV63" s="77">
        <v>62</v>
      </c>
      <c r="BW63" s="77">
        <v>187</v>
      </c>
      <c r="BX63" s="77">
        <f>SUM(BV63:BW63)</f>
        <v>249</v>
      </c>
      <c r="BY63" s="138">
        <f t="shared" ref="BY63" si="420">BV63/BP63*100</f>
        <v>103.33333333333334</v>
      </c>
      <c r="BZ63" s="138">
        <v>7</v>
      </c>
      <c r="CA63" s="138">
        <f t="shared" ref="CA63" si="421">BX63/BR63*100</f>
        <v>103.75000000000001</v>
      </c>
      <c r="CB63" s="78">
        <f t="shared" ref="CB63" si="422">BV63/BS63*100</f>
        <v>37.349397590361441</v>
      </c>
      <c r="CC63" s="78">
        <v>7</v>
      </c>
      <c r="CD63" s="78">
        <f t="shared" ref="CD63" si="423">BX63/BU63*100</f>
        <v>63.682864450127873</v>
      </c>
      <c r="CE63" s="209">
        <v>60</v>
      </c>
      <c r="CF63" s="208">
        <v>180</v>
      </c>
      <c r="CG63" s="77">
        <f t="shared" ref="CG63" si="424">SUM(CE63:CF63)</f>
        <v>240</v>
      </c>
      <c r="CH63" s="208">
        <v>244</v>
      </c>
      <c r="CI63" s="208">
        <v>362</v>
      </c>
      <c r="CJ63" s="77">
        <f t="shared" ref="CJ63" si="425">SUM(CH63:CI63)</f>
        <v>606</v>
      </c>
      <c r="CK63" s="77">
        <v>71</v>
      </c>
      <c r="CL63" s="77">
        <v>187</v>
      </c>
      <c r="CM63" s="77">
        <f t="shared" ref="CM63" si="426">SUM(CK63:CL63)</f>
        <v>258</v>
      </c>
      <c r="CN63" s="78">
        <f t="shared" si="165"/>
        <v>118.33333333333333</v>
      </c>
      <c r="CO63" s="78">
        <f>CL63/CF63*100</f>
        <v>103.8888888888889</v>
      </c>
      <c r="CP63" s="78">
        <f t="shared" si="166"/>
        <v>107.5</v>
      </c>
      <c r="CQ63" s="78">
        <f t="shared" ref="CQ63:CS71" si="427">CK63/CH63*100</f>
        <v>29.098360655737704</v>
      </c>
      <c r="CR63" s="78">
        <f t="shared" si="427"/>
        <v>51.657458563535904</v>
      </c>
      <c r="CS63" s="78">
        <f t="shared" si="427"/>
        <v>42.574257425742573</v>
      </c>
      <c r="CT63" s="208">
        <v>60</v>
      </c>
      <c r="CU63" s="208">
        <v>180</v>
      </c>
      <c r="CV63" s="77">
        <f t="shared" ref="CV63" si="428">SUM(CT63:CU63)</f>
        <v>240</v>
      </c>
      <c r="CW63" s="208">
        <v>186</v>
      </c>
      <c r="CX63" s="208">
        <v>481</v>
      </c>
      <c r="CY63" s="77">
        <f t="shared" ref="CY63" si="429">SUM(CW63:CX63)</f>
        <v>667</v>
      </c>
      <c r="CZ63" s="77">
        <v>78</v>
      </c>
      <c r="DA63" s="77">
        <v>190</v>
      </c>
      <c r="DB63" s="77">
        <f t="shared" ref="DB63" si="430">SUM(CZ63:DA63)</f>
        <v>268</v>
      </c>
      <c r="DC63" s="77">
        <f t="shared" si="168"/>
        <v>130</v>
      </c>
      <c r="DD63" s="78">
        <f t="shared" si="168"/>
        <v>105.55555555555556</v>
      </c>
      <c r="DE63" s="78">
        <f t="shared" si="169"/>
        <v>111.66666666666667</v>
      </c>
      <c r="DF63" s="78">
        <f t="shared" si="389"/>
        <v>41.935483870967744</v>
      </c>
      <c r="DG63" s="78">
        <f>DA63/CX63*100</f>
        <v>39.5010395010395</v>
      </c>
      <c r="DH63" s="78">
        <f t="shared" si="390"/>
        <v>40.179910044977511</v>
      </c>
    </row>
    <row r="64" spans="1:112" s="18" customFormat="1" ht="9.9499999999999993" hidden="1" customHeight="1" x14ac:dyDescent="0.2">
      <c r="A64" s="853" t="s">
        <v>274</v>
      </c>
      <c r="B64" s="1053">
        <f>60+6</f>
        <v>66</v>
      </c>
      <c r="C64" s="1053">
        <f>60+6</f>
        <v>66</v>
      </c>
      <c r="D64" s="1053">
        <f t="shared" si="402"/>
        <v>132</v>
      </c>
      <c r="E64" s="1053">
        <v>150</v>
      </c>
      <c r="F64" s="1053">
        <v>88</v>
      </c>
      <c r="G64" s="1053">
        <f t="shared" si="402"/>
        <v>238</v>
      </c>
      <c r="H64" s="1053">
        <v>63</v>
      </c>
      <c r="I64" s="1053">
        <v>59</v>
      </c>
      <c r="J64" s="1053">
        <f t="shared" si="402"/>
        <v>122</v>
      </c>
      <c r="K64" s="875">
        <f t="shared" si="405"/>
        <v>2.2727272727272729</v>
      </c>
      <c r="L64" s="875">
        <f t="shared" si="329"/>
        <v>1.3333333333333333</v>
      </c>
      <c r="M64" s="875">
        <f t="shared" si="329"/>
        <v>1.803030303030303</v>
      </c>
      <c r="N64" s="875">
        <f t="shared" si="406"/>
        <v>0.95454545454545459</v>
      </c>
      <c r="O64" s="875">
        <f t="shared" si="324"/>
        <v>0.89393939393939392</v>
      </c>
      <c r="P64" s="875">
        <f t="shared" si="324"/>
        <v>0.9242424242424242</v>
      </c>
      <c r="Q64" s="875">
        <f t="shared" si="407"/>
        <v>0.42</v>
      </c>
      <c r="R64" s="875">
        <f t="shared" si="325"/>
        <v>0.67045454545454541</v>
      </c>
      <c r="S64" s="1207">
        <f t="shared" si="325"/>
        <v>0.51260504201680668</v>
      </c>
      <c r="T64" s="1208">
        <f>60+6</f>
        <v>66</v>
      </c>
      <c r="U64" s="1053">
        <f>60+6</f>
        <v>66</v>
      </c>
      <c r="V64" s="1209">
        <f t="shared" si="408"/>
        <v>132</v>
      </c>
      <c r="W64" s="1210">
        <v>142</v>
      </c>
      <c r="X64" s="1053">
        <v>148</v>
      </c>
      <c r="Y64" s="1053">
        <f t="shared" si="409"/>
        <v>290</v>
      </c>
      <c r="Z64" s="1053">
        <v>67</v>
      </c>
      <c r="AA64" s="1053">
        <v>59</v>
      </c>
      <c r="AB64" s="1053">
        <f t="shared" si="410"/>
        <v>126</v>
      </c>
      <c r="AC64" s="875">
        <f t="shared" si="411"/>
        <v>2.1515151515151514</v>
      </c>
      <c r="AD64" s="875">
        <f t="shared" si="157"/>
        <v>2.2424242424242422</v>
      </c>
      <c r="AE64" s="875">
        <f t="shared" si="157"/>
        <v>2.1969696969696968</v>
      </c>
      <c r="AF64" s="875">
        <f t="shared" si="412"/>
        <v>1.0151515151515151</v>
      </c>
      <c r="AG64" s="875">
        <f t="shared" si="327"/>
        <v>0.89393939393939392</v>
      </c>
      <c r="AH64" s="875">
        <f t="shared" si="327"/>
        <v>0.95454545454545459</v>
      </c>
      <c r="AI64" s="875">
        <f t="shared" si="413"/>
        <v>0.47183098591549294</v>
      </c>
      <c r="AJ64" s="875">
        <f t="shared" si="328"/>
        <v>0.39864864864864863</v>
      </c>
      <c r="AK64" s="1211">
        <f t="shared" si="328"/>
        <v>0.43448275862068964</v>
      </c>
      <c r="AL64" s="139"/>
      <c r="AM64" s="77"/>
      <c r="AN64" s="77"/>
      <c r="AO64" s="139"/>
      <c r="AP64" s="77"/>
      <c r="AQ64" s="77"/>
      <c r="AR64" s="139"/>
      <c r="AS64" s="77"/>
      <c r="AT64" s="77"/>
      <c r="AU64" s="78"/>
      <c r="AV64" s="78"/>
      <c r="AW64" s="78"/>
      <c r="AX64" s="78"/>
      <c r="AY64" s="78"/>
      <c r="AZ64" s="143"/>
      <c r="BA64" s="144"/>
      <c r="BB64" s="81"/>
      <c r="BC64" s="145"/>
      <c r="BD64" s="146"/>
      <c r="BE64" s="81"/>
      <c r="BF64" s="145"/>
      <c r="BG64" s="146"/>
      <c r="BH64" s="81"/>
      <c r="BI64" s="145"/>
      <c r="BJ64" s="147"/>
      <c r="BK64" s="138"/>
      <c r="BL64" s="148"/>
      <c r="BM64" s="147"/>
      <c r="BN64" s="138"/>
      <c r="BO64" s="149"/>
      <c r="BP64" s="209"/>
      <c r="BQ64" s="208"/>
      <c r="BR64" s="77"/>
      <c r="BS64" s="208"/>
      <c r="BT64" s="208"/>
      <c r="BU64" s="77"/>
      <c r="BV64" s="77"/>
      <c r="BW64" s="77"/>
      <c r="BX64" s="77"/>
      <c r="BY64" s="138"/>
      <c r="BZ64" s="138"/>
      <c r="CA64" s="138"/>
      <c r="CB64" s="78"/>
      <c r="CC64" s="78"/>
      <c r="CD64" s="78"/>
      <c r="CE64" s="209"/>
      <c r="CF64" s="208"/>
      <c r="CG64" s="77"/>
      <c r="CH64" s="208"/>
      <c r="CI64" s="208"/>
      <c r="CJ64" s="77"/>
      <c r="CK64" s="77"/>
      <c r="CL64" s="77"/>
      <c r="CM64" s="77"/>
      <c r="CN64" s="78"/>
      <c r="CO64" s="78"/>
      <c r="CP64" s="78"/>
      <c r="CQ64" s="78"/>
      <c r="CR64" s="78"/>
      <c r="CS64" s="78"/>
      <c r="CT64" s="208"/>
      <c r="CU64" s="208"/>
      <c r="CV64" s="77"/>
      <c r="CW64" s="208"/>
      <c r="CX64" s="208"/>
      <c r="CY64" s="77"/>
      <c r="CZ64" s="77"/>
      <c r="DA64" s="77"/>
      <c r="DB64" s="77"/>
      <c r="DC64" s="77"/>
      <c r="DD64" s="78"/>
      <c r="DE64" s="78"/>
      <c r="DF64" s="78"/>
      <c r="DG64" s="78"/>
      <c r="DH64" s="78"/>
    </row>
    <row r="65" spans="1:112" s="18" customFormat="1" ht="9.9499999999999993" hidden="1" customHeight="1" x14ac:dyDescent="0.2">
      <c r="A65" s="853" t="s">
        <v>275</v>
      </c>
      <c r="B65" s="1053">
        <v>0</v>
      </c>
      <c r="C65" s="1053">
        <v>0</v>
      </c>
      <c r="D65" s="1053">
        <f t="shared" si="402"/>
        <v>0</v>
      </c>
      <c r="E65" s="1053">
        <v>0</v>
      </c>
      <c r="F65" s="1053">
        <v>0</v>
      </c>
      <c r="G65" s="1053">
        <f t="shared" si="402"/>
        <v>0</v>
      </c>
      <c r="H65" s="1053">
        <v>0</v>
      </c>
      <c r="I65" s="1053">
        <v>0</v>
      </c>
      <c r="J65" s="1053">
        <f t="shared" si="402"/>
        <v>0</v>
      </c>
      <c r="K65" s="875" t="e">
        <f t="shared" si="405"/>
        <v>#DIV/0!</v>
      </c>
      <c r="L65" s="875" t="e">
        <f t="shared" si="329"/>
        <v>#DIV/0!</v>
      </c>
      <c r="M65" s="875" t="e">
        <f t="shared" si="329"/>
        <v>#DIV/0!</v>
      </c>
      <c r="N65" s="875" t="e">
        <f t="shared" si="406"/>
        <v>#DIV/0!</v>
      </c>
      <c r="O65" s="875" t="e">
        <f t="shared" si="324"/>
        <v>#DIV/0!</v>
      </c>
      <c r="P65" s="875" t="e">
        <f t="shared" si="324"/>
        <v>#DIV/0!</v>
      </c>
      <c r="Q65" s="875" t="e">
        <f t="shared" si="407"/>
        <v>#DIV/0!</v>
      </c>
      <c r="R65" s="875" t="e">
        <f t="shared" si="325"/>
        <v>#DIV/0!</v>
      </c>
      <c r="S65" s="1207" t="e">
        <f t="shared" si="325"/>
        <v>#DIV/0!</v>
      </c>
      <c r="T65" s="1208">
        <v>0</v>
      </c>
      <c r="U65" s="1053">
        <f>60+6</f>
        <v>66</v>
      </c>
      <c r="V65" s="1209">
        <f>SUM(U65:U65)</f>
        <v>66</v>
      </c>
      <c r="W65" s="1210">
        <v>0</v>
      </c>
      <c r="X65" s="1053">
        <v>59</v>
      </c>
      <c r="Y65" s="1053">
        <f t="shared" si="409"/>
        <v>59</v>
      </c>
      <c r="Z65" s="1053">
        <v>0</v>
      </c>
      <c r="AA65" s="1053">
        <v>58</v>
      </c>
      <c r="AB65" s="1053">
        <f t="shared" si="410"/>
        <v>58</v>
      </c>
      <c r="AC65" s="875">
        <f>W65/U65</f>
        <v>0</v>
      </c>
      <c r="AD65" s="875" t="e">
        <f>X65/#REF!</f>
        <v>#REF!</v>
      </c>
      <c r="AE65" s="875">
        <f t="shared" si="157"/>
        <v>0.89393939393939392</v>
      </c>
      <c r="AF65" s="875">
        <f>Z65/U65</f>
        <v>0</v>
      </c>
      <c r="AG65" s="875" t="e">
        <f>AA65/#REF!</f>
        <v>#REF!</v>
      </c>
      <c r="AH65" s="875">
        <f t="shared" si="327"/>
        <v>0.87878787878787878</v>
      </c>
      <c r="AI65" s="875" t="e">
        <f t="shared" si="413"/>
        <v>#DIV/0!</v>
      </c>
      <c r="AJ65" s="875">
        <f t="shared" si="328"/>
        <v>0.98305084745762716</v>
      </c>
      <c r="AK65" s="1211">
        <f t="shared" si="328"/>
        <v>0.98305084745762716</v>
      </c>
      <c r="AL65" s="139"/>
      <c r="AM65" s="77"/>
      <c r="AN65" s="77"/>
      <c r="AO65" s="139"/>
      <c r="AP65" s="77"/>
      <c r="AQ65" s="77"/>
      <c r="AR65" s="139"/>
      <c r="AS65" s="77"/>
      <c r="AT65" s="77"/>
      <c r="AU65" s="78"/>
      <c r="AV65" s="78"/>
      <c r="AW65" s="78"/>
      <c r="AX65" s="78"/>
      <c r="AY65" s="78"/>
      <c r="AZ65" s="143"/>
      <c r="BA65" s="144"/>
      <c r="BB65" s="81"/>
      <c r="BC65" s="145"/>
      <c r="BD65" s="146"/>
      <c r="BE65" s="81"/>
      <c r="BF65" s="145"/>
      <c r="BG65" s="146"/>
      <c r="BH65" s="81"/>
      <c r="BI65" s="145"/>
      <c r="BJ65" s="147"/>
      <c r="BK65" s="138"/>
      <c r="BL65" s="148"/>
      <c r="BM65" s="147"/>
      <c r="BN65" s="138"/>
      <c r="BO65" s="149"/>
      <c r="BP65" s="209"/>
      <c r="BQ65" s="208"/>
      <c r="BR65" s="77"/>
      <c r="BS65" s="208"/>
      <c r="BT65" s="208"/>
      <c r="BU65" s="77"/>
      <c r="BV65" s="77"/>
      <c r="BW65" s="77"/>
      <c r="BX65" s="77"/>
      <c r="BY65" s="138"/>
      <c r="BZ65" s="138"/>
      <c r="CA65" s="138"/>
      <c r="CB65" s="78"/>
      <c r="CC65" s="78"/>
      <c r="CD65" s="78"/>
      <c r="CE65" s="209"/>
      <c r="CF65" s="208"/>
      <c r="CG65" s="77"/>
      <c r="CH65" s="208"/>
      <c r="CI65" s="208"/>
      <c r="CJ65" s="77"/>
      <c r="CK65" s="77"/>
      <c r="CL65" s="77"/>
      <c r="CM65" s="77"/>
      <c r="CN65" s="78"/>
      <c r="CO65" s="78"/>
      <c r="CP65" s="78"/>
      <c r="CQ65" s="78"/>
      <c r="CR65" s="78"/>
      <c r="CS65" s="78"/>
      <c r="CT65" s="208"/>
      <c r="CU65" s="208"/>
      <c r="CV65" s="77"/>
      <c r="CW65" s="208"/>
      <c r="CX65" s="208"/>
      <c r="CY65" s="77"/>
      <c r="CZ65" s="77"/>
      <c r="DA65" s="77"/>
      <c r="DB65" s="77"/>
      <c r="DC65" s="77"/>
      <c r="DD65" s="78"/>
      <c r="DE65" s="78"/>
      <c r="DF65" s="78"/>
      <c r="DG65" s="78"/>
      <c r="DH65" s="78"/>
    </row>
    <row r="66" spans="1:112" s="18" customFormat="1" ht="9.9499999999999993" hidden="1" customHeight="1" x14ac:dyDescent="0.2">
      <c r="A66" s="854" t="s">
        <v>276</v>
      </c>
      <c r="B66" s="1053">
        <v>0</v>
      </c>
      <c r="C66" s="1053">
        <v>0</v>
      </c>
      <c r="D66" s="1053">
        <f t="shared" si="402"/>
        <v>0</v>
      </c>
      <c r="E66" s="1053">
        <v>0</v>
      </c>
      <c r="F66" s="1053">
        <v>0</v>
      </c>
      <c r="G66" s="1053">
        <f t="shared" si="402"/>
        <v>0</v>
      </c>
      <c r="H66" s="1053">
        <v>0</v>
      </c>
      <c r="I66" s="1053">
        <v>0</v>
      </c>
      <c r="J66" s="1053">
        <f t="shared" si="402"/>
        <v>0</v>
      </c>
      <c r="K66" s="875" t="e">
        <f t="shared" si="405"/>
        <v>#DIV/0!</v>
      </c>
      <c r="L66" s="875" t="e">
        <f t="shared" si="329"/>
        <v>#DIV/0!</v>
      </c>
      <c r="M66" s="875" t="e">
        <f t="shared" si="329"/>
        <v>#DIV/0!</v>
      </c>
      <c r="N66" s="875" t="e">
        <f t="shared" si="406"/>
        <v>#DIV/0!</v>
      </c>
      <c r="O66" s="875" t="e">
        <f t="shared" si="324"/>
        <v>#DIV/0!</v>
      </c>
      <c r="P66" s="875" t="e">
        <f t="shared" si="324"/>
        <v>#DIV/0!</v>
      </c>
      <c r="Q66" s="875" t="e">
        <f t="shared" si="407"/>
        <v>#DIV/0!</v>
      </c>
      <c r="R66" s="875" t="e">
        <f t="shared" si="325"/>
        <v>#DIV/0!</v>
      </c>
      <c r="S66" s="1207" t="e">
        <f t="shared" si="325"/>
        <v>#DIV/0!</v>
      </c>
      <c r="T66" s="1208">
        <v>0</v>
      </c>
      <c r="U66" s="1053">
        <f>60+6</f>
        <v>66</v>
      </c>
      <c r="V66" s="1209">
        <f t="shared" si="408"/>
        <v>66</v>
      </c>
      <c r="W66" s="1210">
        <v>0</v>
      </c>
      <c r="X66" s="1053">
        <v>81</v>
      </c>
      <c r="Y66" s="1053">
        <f t="shared" si="409"/>
        <v>81</v>
      </c>
      <c r="Z66" s="1053">
        <v>0</v>
      </c>
      <c r="AA66" s="1053">
        <v>59</v>
      </c>
      <c r="AB66" s="1053">
        <f t="shared" si="410"/>
        <v>59</v>
      </c>
      <c r="AC66" s="875" t="e">
        <f t="shared" si="411"/>
        <v>#DIV/0!</v>
      </c>
      <c r="AD66" s="875">
        <f t="shared" si="157"/>
        <v>1.2272727272727273</v>
      </c>
      <c r="AE66" s="875">
        <f t="shared" si="157"/>
        <v>1.2272727272727273</v>
      </c>
      <c r="AF66" s="875" t="e">
        <f t="shared" si="412"/>
        <v>#DIV/0!</v>
      </c>
      <c r="AG66" s="875">
        <f t="shared" si="327"/>
        <v>0.89393939393939392</v>
      </c>
      <c r="AH66" s="875">
        <f t="shared" si="327"/>
        <v>0.89393939393939392</v>
      </c>
      <c r="AI66" s="875" t="e">
        <f t="shared" si="413"/>
        <v>#DIV/0!</v>
      </c>
      <c r="AJ66" s="875">
        <f t="shared" si="328"/>
        <v>0.72839506172839508</v>
      </c>
      <c r="AK66" s="1211">
        <f t="shared" si="328"/>
        <v>0.72839506172839508</v>
      </c>
      <c r="AL66" s="139"/>
      <c r="AM66" s="77"/>
      <c r="AN66" s="77"/>
      <c r="AO66" s="139"/>
      <c r="AP66" s="77"/>
      <c r="AQ66" s="77"/>
      <c r="AR66" s="139"/>
      <c r="AS66" s="77"/>
      <c r="AT66" s="77"/>
      <c r="AU66" s="78"/>
      <c r="AV66" s="78"/>
      <c r="AW66" s="78"/>
      <c r="AX66" s="78"/>
      <c r="AY66" s="78"/>
      <c r="AZ66" s="143"/>
      <c r="BA66" s="144"/>
      <c r="BB66" s="81"/>
      <c r="BC66" s="145"/>
      <c r="BD66" s="146"/>
      <c r="BE66" s="81"/>
      <c r="BF66" s="145"/>
      <c r="BG66" s="146"/>
      <c r="BH66" s="81"/>
      <c r="BI66" s="145"/>
      <c r="BJ66" s="147"/>
      <c r="BK66" s="138"/>
      <c r="BL66" s="148"/>
      <c r="BM66" s="147"/>
      <c r="BN66" s="138"/>
      <c r="BO66" s="149"/>
      <c r="BP66" s="209"/>
      <c r="BQ66" s="208"/>
      <c r="BR66" s="77"/>
      <c r="BS66" s="208"/>
      <c r="BT66" s="208"/>
      <c r="BU66" s="77"/>
      <c r="BV66" s="77"/>
      <c r="BW66" s="77"/>
      <c r="BX66" s="77"/>
      <c r="BY66" s="138"/>
      <c r="BZ66" s="138"/>
      <c r="CA66" s="138"/>
      <c r="CB66" s="78"/>
      <c r="CC66" s="78"/>
      <c r="CD66" s="78"/>
      <c r="CE66" s="209"/>
      <c r="CF66" s="208"/>
      <c r="CG66" s="77"/>
      <c r="CH66" s="208"/>
      <c r="CI66" s="208"/>
      <c r="CJ66" s="77"/>
      <c r="CK66" s="77"/>
      <c r="CL66" s="77"/>
      <c r="CM66" s="77"/>
      <c r="CN66" s="78"/>
      <c r="CO66" s="78"/>
      <c r="CP66" s="78"/>
      <c r="CQ66" s="78"/>
      <c r="CR66" s="78"/>
      <c r="CS66" s="78"/>
      <c r="CT66" s="208"/>
      <c r="CU66" s="208"/>
      <c r="CV66" s="77"/>
      <c r="CW66" s="208"/>
      <c r="CX66" s="208"/>
      <c r="CY66" s="77"/>
      <c r="CZ66" s="77"/>
      <c r="DA66" s="77"/>
      <c r="DB66" s="77"/>
      <c r="DC66" s="77"/>
      <c r="DD66" s="78"/>
      <c r="DE66" s="78"/>
      <c r="DF66" s="78"/>
      <c r="DG66" s="78"/>
      <c r="DH66" s="78"/>
    </row>
    <row r="67" spans="1:112" s="18" customFormat="1" ht="9.9499999999999993" hidden="1" customHeight="1" x14ac:dyDescent="0.2">
      <c r="A67" s="854" t="s">
        <v>277</v>
      </c>
      <c r="B67" s="1053">
        <v>0</v>
      </c>
      <c r="C67" s="1053">
        <v>0</v>
      </c>
      <c r="D67" s="1053">
        <f t="shared" si="402"/>
        <v>0</v>
      </c>
      <c r="E67" s="1053">
        <v>0</v>
      </c>
      <c r="F67" s="1053">
        <v>0</v>
      </c>
      <c r="G67" s="1053">
        <f t="shared" si="402"/>
        <v>0</v>
      </c>
      <c r="H67" s="1053">
        <v>0</v>
      </c>
      <c r="I67" s="1053">
        <v>0</v>
      </c>
      <c r="J67" s="1053">
        <f t="shared" si="402"/>
        <v>0</v>
      </c>
      <c r="K67" s="875" t="e">
        <f t="shared" si="405"/>
        <v>#DIV/0!</v>
      </c>
      <c r="L67" s="875" t="e">
        <f t="shared" si="329"/>
        <v>#DIV/0!</v>
      </c>
      <c r="M67" s="875" t="e">
        <f t="shared" si="329"/>
        <v>#DIV/0!</v>
      </c>
      <c r="N67" s="875" t="e">
        <f t="shared" si="406"/>
        <v>#DIV/0!</v>
      </c>
      <c r="O67" s="875" t="e">
        <f t="shared" si="324"/>
        <v>#DIV/0!</v>
      </c>
      <c r="P67" s="875" t="e">
        <f t="shared" si="324"/>
        <v>#DIV/0!</v>
      </c>
      <c r="Q67" s="875" t="e">
        <f t="shared" si="407"/>
        <v>#DIV/0!</v>
      </c>
      <c r="R67" s="875" t="e">
        <f t="shared" si="325"/>
        <v>#DIV/0!</v>
      </c>
      <c r="S67" s="1207" t="e">
        <f t="shared" si="325"/>
        <v>#DIV/0!</v>
      </c>
      <c r="T67" s="1212">
        <v>0</v>
      </c>
      <c r="U67" s="1213">
        <v>0</v>
      </c>
      <c r="V67" s="1209">
        <f t="shared" si="408"/>
        <v>0</v>
      </c>
      <c r="W67" s="1214">
        <v>0</v>
      </c>
      <c r="X67" s="1215">
        <v>0</v>
      </c>
      <c r="Y67" s="1053">
        <f t="shared" si="409"/>
        <v>0</v>
      </c>
      <c r="Z67" s="1215">
        <v>0</v>
      </c>
      <c r="AA67" s="1215">
        <v>0</v>
      </c>
      <c r="AB67" s="1053">
        <f t="shared" si="410"/>
        <v>0</v>
      </c>
      <c r="AC67" s="875" t="e">
        <f t="shared" si="411"/>
        <v>#DIV/0!</v>
      </c>
      <c r="AD67" s="875" t="e">
        <f t="shared" si="157"/>
        <v>#DIV/0!</v>
      </c>
      <c r="AE67" s="875" t="e">
        <f t="shared" si="157"/>
        <v>#DIV/0!</v>
      </c>
      <c r="AF67" s="875" t="e">
        <f t="shared" si="412"/>
        <v>#DIV/0!</v>
      </c>
      <c r="AG67" s="875" t="e">
        <f t="shared" si="327"/>
        <v>#DIV/0!</v>
      </c>
      <c r="AH67" s="875" t="e">
        <f t="shared" si="327"/>
        <v>#DIV/0!</v>
      </c>
      <c r="AI67" s="875" t="e">
        <f t="shared" si="413"/>
        <v>#DIV/0!</v>
      </c>
      <c r="AJ67" s="875" t="e">
        <f t="shared" si="328"/>
        <v>#DIV/0!</v>
      </c>
      <c r="AK67" s="1211" t="e">
        <f t="shared" si="328"/>
        <v>#DIV/0!</v>
      </c>
      <c r="AL67" s="139"/>
      <c r="AM67" s="77"/>
      <c r="AN67" s="77"/>
      <c r="AO67" s="139"/>
      <c r="AP67" s="77"/>
      <c r="AQ67" s="77"/>
      <c r="AR67" s="139"/>
      <c r="AS67" s="77"/>
      <c r="AT67" s="77"/>
      <c r="AU67" s="78"/>
      <c r="AV67" s="78"/>
      <c r="AW67" s="78"/>
      <c r="AX67" s="78"/>
      <c r="AY67" s="78"/>
      <c r="AZ67" s="143"/>
      <c r="BA67" s="144"/>
      <c r="BB67" s="81"/>
      <c r="BC67" s="145"/>
      <c r="BD67" s="146"/>
      <c r="BE67" s="81"/>
      <c r="BF67" s="145"/>
      <c r="BG67" s="146"/>
      <c r="BH67" s="81"/>
      <c r="BI67" s="145"/>
      <c r="BJ67" s="147"/>
      <c r="BK67" s="138"/>
      <c r="BL67" s="148"/>
      <c r="BM67" s="147"/>
      <c r="BN67" s="138"/>
      <c r="BO67" s="149"/>
      <c r="BP67" s="209"/>
      <c r="BQ67" s="208"/>
      <c r="BR67" s="77"/>
      <c r="BS67" s="208"/>
      <c r="BT67" s="208"/>
      <c r="BU67" s="77"/>
      <c r="BV67" s="77"/>
      <c r="BW67" s="77"/>
      <c r="BX67" s="77"/>
      <c r="BY67" s="138"/>
      <c r="BZ67" s="138"/>
      <c r="CA67" s="138"/>
      <c r="CB67" s="78"/>
      <c r="CC67" s="78"/>
      <c r="CD67" s="78"/>
      <c r="CE67" s="209"/>
      <c r="CF67" s="208"/>
      <c r="CG67" s="77"/>
      <c r="CH67" s="208"/>
      <c r="CI67" s="208"/>
      <c r="CJ67" s="77"/>
      <c r="CK67" s="77"/>
      <c r="CL67" s="77"/>
      <c r="CM67" s="77"/>
      <c r="CN67" s="78"/>
      <c r="CO67" s="78"/>
      <c r="CP67" s="78"/>
      <c r="CQ67" s="78"/>
      <c r="CR67" s="78"/>
      <c r="CS67" s="78"/>
      <c r="CT67" s="208"/>
      <c r="CU67" s="208"/>
      <c r="CV67" s="77"/>
      <c r="CW67" s="208"/>
      <c r="CX67" s="208"/>
      <c r="CY67" s="77"/>
      <c r="CZ67" s="77"/>
      <c r="DA67" s="77"/>
      <c r="DB67" s="77"/>
      <c r="DC67" s="77"/>
      <c r="DD67" s="78"/>
      <c r="DE67" s="78"/>
      <c r="DF67" s="78"/>
      <c r="DG67" s="78"/>
      <c r="DH67" s="78"/>
    </row>
    <row r="68" spans="1:112" s="18" customFormat="1" ht="9.9499999999999993" hidden="1" customHeight="1" x14ac:dyDescent="0.2">
      <c r="A68" s="1216" t="s">
        <v>357</v>
      </c>
      <c r="B68" s="1053">
        <v>0</v>
      </c>
      <c r="C68" s="1053">
        <f>60+6</f>
        <v>66</v>
      </c>
      <c r="D68" s="1053">
        <f>SUM(B68:C68)</f>
        <v>66</v>
      </c>
      <c r="E68" s="1053">
        <v>0</v>
      </c>
      <c r="F68" s="1053">
        <v>183</v>
      </c>
      <c r="G68" s="1053">
        <f>SUM(E68:F68)</f>
        <v>183</v>
      </c>
      <c r="H68" s="1053">
        <v>0</v>
      </c>
      <c r="I68" s="1053">
        <v>58</v>
      </c>
      <c r="J68" s="1053">
        <f>SUM(H68:I68)</f>
        <v>58</v>
      </c>
      <c r="K68" s="875" t="e">
        <f t="shared" si="405"/>
        <v>#DIV/0!</v>
      </c>
      <c r="L68" s="875">
        <f t="shared" si="329"/>
        <v>2.7727272727272729</v>
      </c>
      <c r="M68" s="875">
        <f t="shared" si="329"/>
        <v>2.7727272727272729</v>
      </c>
      <c r="N68" s="875" t="e">
        <f t="shared" si="406"/>
        <v>#DIV/0!</v>
      </c>
      <c r="O68" s="875">
        <f t="shared" si="324"/>
        <v>0.87878787878787878</v>
      </c>
      <c r="P68" s="875">
        <f t="shared" si="324"/>
        <v>0.87878787878787878</v>
      </c>
      <c r="Q68" s="875" t="e">
        <f t="shared" si="407"/>
        <v>#DIV/0!</v>
      </c>
      <c r="R68" s="875">
        <f t="shared" si="325"/>
        <v>0.31693989071038253</v>
      </c>
      <c r="S68" s="1207">
        <f t="shared" si="325"/>
        <v>0.31693989071038253</v>
      </c>
      <c r="T68" s="1212">
        <v>0</v>
      </c>
      <c r="U68" s="1213">
        <v>0</v>
      </c>
      <c r="V68" s="1209">
        <f t="shared" si="408"/>
        <v>0</v>
      </c>
      <c r="W68" s="1214">
        <v>0</v>
      </c>
      <c r="X68" s="1215">
        <v>0</v>
      </c>
      <c r="Y68" s="1053">
        <f t="shared" si="409"/>
        <v>0</v>
      </c>
      <c r="Z68" s="1215">
        <v>0</v>
      </c>
      <c r="AA68" s="1215">
        <v>0</v>
      </c>
      <c r="AB68" s="1053">
        <v>0</v>
      </c>
      <c r="AC68" s="875" t="e">
        <f t="shared" si="411"/>
        <v>#DIV/0!</v>
      </c>
      <c r="AD68" s="875" t="e">
        <f t="shared" si="157"/>
        <v>#DIV/0!</v>
      </c>
      <c r="AE68" s="875" t="e">
        <f t="shared" si="157"/>
        <v>#DIV/0!</v>
      </c>
      <c r="AF68" s="875" t="e">
        <f t="shared" si="412"/>
        <v>#DIV/0!</v>
      </c>
      <c r="AG68" s="875" t="e">
        <f t="shared" si="327"/>
        <v>#DIV/0!</v>
      </c>
      <c r="AH68" s="875" t="e">
        <f t="shared" si="327"/>
        <v>#DIV/0!</v>
      </c>
      <c r="AI68" s="875" t="e">
        <f t="shared" si="413"/>
        <v>#DIV/0!</v>
      </c>
      <c r="AJ68" s="875" t="e">
        <f t="shared" si="328"/>
        <v>#DIV/0!</v>
      </c>
      <c r="AK68" s="1211" t="e">
        <f t="shared" si="328"/>
        <v>#DIV/0!</v>
      </c>
      <c r="AL68" s="139"/>
      <c r="AM68" s="77"/>
      <c r="AN68" s="77"/>
      <c r="AO68" s="139"/>
      <c r="AP68" s="77"/>
      <c r="AQ68" s="77"/>
      <c r="AR68" s="139"/>
      <c r="AS68" s="77"/>
      <c r="AT68" s="77"/>
      <c r="AU68" s="78"/>
      <c r="AV68" s="78"/>
      <c r="AW68" s="78"/>
      <c r="AX68" s="78"/>
      <c r="AY68" s="78"/>
      <c r="AZ68" s="143"/>
      <c r="BA68" s="144"/>
      <c r="BB68" s="81"/>
      <c r="BC68" s="145"/>
      <c r="BD68" s="146"/>
      <c r="BE68" s="81"/>
      <c r="BF68" s="145"/>
      <c r="BG68" s="146"/>
      <c r="BH68" s="81"/>
      <c r="BI68" s="145"/>
      <c r="BJ68" s="147"/>
      <c r="BK68" s="138"/>
      <c r="BL68" s="148"/>
      <c r="BM68" s="147"/>
      <c r="BN68" s="138"/>
      <c r="BO68" s="149"/>
      <c r="BP68" s="209"/>
      <c r="BQ68" s="208"/>
      <c r="BR68" s="77"/>
      <c r="BS68" s="208"/>
      <c r="BT68" s="208"/>
      <c r="BU68" s="77"/>
      <c r="BV68" s="77"/>
      <c r="BW68" s="77"/>
      <c r="BX68" s="77"/>
      <c r="BY68" s="138"/>
      <c r="BZ68" s="138"/>
      <c r="CA68" s="138"/>
      <c r="CB68" s="78"/>
      <c r="CC68" s="78"/>
      <c r="CD68" s="78"/>
      <c r="CE68" s="209"/>
      <c r="CF68" s="208"/>
      <c r="CG68" s="77"/>
      <c r="CH68" s="208"/>
      <c r="CI68" s="208"/>
      <c r="CJ68" s="77"/>
      <c r="CK68" s="77"/>
      <c r="CL68" s="77"/>
      <c r="CM68" s="77"/>
      <c r="CN68" s="78"/>
      <c r="CO68" s="78"/>
      <c r="CP68" s="78"/>
      <c r="CQ68" s="78"/>
      <c r="CR68" s="78"/>
      <c r="CS68" s="78"/>
      <c r="CT68" s="208"/>
      <c r="CU68" s="208"/>
      <c r="CV68" s="77"/>
      <c r="CW68" s="208"/>
      <c r="CX68" s="208"/>
      <c r="CY68" s="77"/>
      <c r="CZ68" s="77"/>
      <c r="DA68" s="77"/>
      <c r="DB68" s="77"/>
      <c r="DC68" s="77"/>
      <c r="DD68" s="78"/>
      <c r="DE68" s="78"/>
      <c r="DF68" s="78"/>
      <c r="DG68" s="78"/>
      <c r="DH68" s="78"/>
    </row>
    <row r="69" spans="1:112" s="18" customFormat="1" ht="9.9499999999999993" hidden="1" customHeight="1" x14ac:dyDescent="0.2">
      <c r="A69" s="1216" t="s">
        <v>358</v>
      </c>
      <c r="B69" s="1053">
        <v>0</v>
      </c>
      <c r="C69" s="1053">
        <f>60+6</f>
        <v>66</v>
      </c>
      <c r="D69" s="1053">
        <f>SUM(B69:C69)</f>
        <v>66</v>
      </c>
      <c r="E69" s="1053">
        <v>0</v>
      </c>
      <c r="F69" s="1053">
        <v>172</v>
      </c>
      <c r="G69" s="1053">
        <f>SUM(E69:F69)</f>
        <v>172</v>
      </c>
      <c r="H69" s="1053">
        <v>0</v>
      </c>
      <c r="I69" s="1053">
        <v>62</v>
      </c>
      <c r="J69" s="1053">
        <f>SUM(H69:I69)</f>
        <v>62</v>
      </c>
      <c r="K69" s="875" t="e">
        <f t="shared" si="405"/>
        <v>#DIV/0!</v>
      </c>
      <c r="L69" s="875">
        <f t="shared" si="329"/>
        <v>2.606060606060606</v>
      </c>
      <c r="M69" s="875">
        <f t="shared" si="329"/>
        <v>2.606060606060606</v>
      </c>
      <c r="N69" s="875" t="e">
        <f t="shared" si="406"/>
        <v>#DIV/0!</v>
      </c>
      <c r="O69" s="875">
        <f t="shared" si="324"/>
        <v>0.93939393939393945</v>
      </c>
      <c r="P69" s="875">
        <f t="shared" si="324"/>
        <v>0.93939393939393945</v>
      </c>
      <c r="Q69" s="875" t="e">
        <f t="shared" si="407"/>
        <v>#DIV/0!</v>
      </c>
      <c r="R69" s="875">
        <f t="shared" si="325"/>
        <v>0.36046511627906974</v>
      </c>
      <c r="S69" s="1207">
        <f t="shared" si="325"/>
        <v>0.36046511627906974</v>
      </c>
      <c r="T69" s="1212">
        <v>0</v>
      </c>
      <c r="U69" s="1213">
        <v>0</v>
      </c>
      <c r="V69" s="1209">
        <f t="shared" si="408"/>
        <v>0</v>
      </c>
      <c r="W69" s="1214">
        <v>0</v>
      </c>
      <c r="X69" s="1215">
        <v>0</v>
      </c>
      <c r="Y69" s="1053">
        <f t="shared" si="409"/>
        <v>0</v>
      </c>
      <c r="Z69" s="1215">
        <v>0</v>
      </c>
      <c r="AA69" s="1215">
        <v>0</v>
      </c>
      <c r="AB69" s="1053">
        <v>0</v>
      </c>
      <c r="AC69" s="875" t="e">
        <f t="shared" si="411"/>
        <v>#DIV/0!</v>
      </c>
      <c r="AD69" s="875" t="e">
        <f t="shared" si="157"/>
        <v>#DIV/0!</v>
      </c>
      <c r="AE69" s="875" t="e">
        <f t="shared" si="157"/>
        <v>#DIV/0!</v>
      </c>
      <c r="AF69" s="875" t="e">
        <f t="shared" si="412"/>
        <v>#DIV/0!</v>
      </c>
      <c r="AG69" s="875" t="e">
        <f t="shared" si="327"/>
        <v>#DIV/0!</v>
      </c>
      <c r="AH69" s="875" t="e">
        <f t="shared" si="327"/>
        <v>#DIV/0!</v>
      </c>
      <c r="AI69" s="875" t="e">
        <f t="shared" si="413"/>
        <v>#DIV/0!</v>
      </c>
      <c r="AJ69" s="875" t="e">
        <f t="shared" si="328"/>
        <v>#DIV/0!</v>
      </c>
      <c r="AK69" s="1211" t="e">
        <f t="shared" si="328"/>
        <v>#DIV/0!</v>
      </c>
      <c r="AL69" s="139"/>
      <c r="AM69" s="77"/>
      <c r="AN69" s="77"/>
      <c r="AO69" s="139"/>
      <c r="AP69" s="77"/>
      <c r="AQ69" s="77"/>
      <c r="AR69" s="139"/>
      <c r="AS69" s="77"/>
      <c r="AT69" s="77"/>
      <c r="AU69" s="78"/>
      <c r="AV69" s="78"/>
      <c r="AW69" s="78"/>
      <c r="AX69" s="78"/>
      <c r="AY69" s="78"/>
      <c r="AZ69" s="143"/>
      <c r="BA69" s="144"/>
      <c r="BB69" s="81"/>
      <c r="BC69" s="145"/>
      <c r="BD69" s="146"/>
      <c r="BE69" s="81"/>
      <c r="BF69" s="145"/>
      <c r="BG69" s="146"/>
      <c r="BH69" s="81"/>
      <c r="BI69" s="145"/>
      <c r="BJ69" s="147"/>
      <c r="BK69" s="138"/>
      <c r="BL69" s="148"/>
      <c r="BM69" s="147"/>
      <c r="BN69" s="138"/>
      <c r="BO69" s="149"/>
      <c r="BP69" s="209"/>
      <c r="BQ69" s="208"/>
      <c r="BR69" s="77"/>
      <c r="BS69" s="208"/>
      <c r="BT69" s="208"/>
      <c r="BU69" s="77"/>
      <c r="BV69" s="77"/>
      <c r="BW69" s="77"/>
      <c r="BX69" s="77"/>
      <c r="BY69" s="138"/>
      <c r="BZ69" s="138"/>
      <c r="CA69" s="138"/>
      <c r="CB69" s="78"/>
      <c r="CC69" s="78"/>
      <c r="CD69" s="78"/>
      <c r="CE69" s="209"/>
      <c r="CF69" s="208"/>
      <c r="CG69" s="77"/>
      <c r="CH69" s="208"/>
      <c r="CI69" s="208"/>
      <c r="CJ69" s="77"/>
      <c r="CK69" s="77"/>
      <c r="CL69" s="77"/>
      <c r="CM69" s="77"/>
      <c r="CN69" s="78"/>
      <c r="CO69" s="78"/>
      <c r="CP69" s="78"/>
      <c r="CQ69" s="78"/>
      <c r="CR69" s="78"/>
      <c r="CS69" s="78"/>
      <c r="CT69" s="208"/>
      <c r="CU69" s="208"/>
      <c r="CV69" s="77"/>
      <c r="CW69" s="208"/>
      <c r="CX69" s="208"/>
      <c r="CY69" s="77"/>
      <c r="CZ69" s="77"/>
      <c r="DA69" s="77"/>
      <c r="DB69" s="77"/>
      <c r="DC69" s="77"/>
      <c r="DD69" s="78"/>
      <c r="DE69" s="78"/>
      <c r="DF69" s="78"/>
      <c r="DG69" s="78"/>
      <c r="DH69" s="78"/>
    </row>
    <row r="70" spans="1:112" ht="9.9499999999999993" customHeight="1" x14ac:dyDescent="0.2">
      <c r="A70" s="405" t="s">
        <v>56</v>
      </c>
      <c r="B70" s="1165">
        <f>SUM(B71:B73)</f>
        <v>88</v>
      </c>
      <c r="C70" s="1165">
        <f t="shared" ref="C70:J70" si="431">SUM(C71:C73)</f>
        <v>90</v>
      </c>
      <c r="D70" s="1165">
        <f t="shared" si="431"/>
        <v>178</v>
      </c>
      <c r="E70" s="1165">
        <f t="shared" si="431"/>
        <v>95</v>
      </c>
      <c r="F70" s="1165">
        <f t="shared" si="431"/>
        <v>35</v>
      </c>
      <c r="G70" s="1166">
        <f t="shared" si="431"/>
        <v>130</v>
      </c>
      <c r="H70" s="1165">
        <f t="shared" si="431"/>
        <v>83</v>
      </c>
      <c r="I70" s="1165">
        <f t="shared" si="431"/>
        <v>18</v>
      </c>
      <c r="J70" s="1165">
        <f t="shared" si="431"/>
        <v>101</v>
      </c>
      <c r="K70" s="870">
        <f>E70/B70</f>
        <v>1.0795454545454546</v>
      </c>
      <c r="L70" s="870">
        <f t="shared" si="329"/>
        <v>0.3888888888888889</v>
      </c>
      <c r="M70" s="870">
        <f t="shared" si="329"/>
        <v>0.7303370786516854</v>
      </c>
      <c r="N70" s="870">
        <f>H70/B70</f>
        <v>0.94318181818181823</v>
      </c>
      <c r="O70" s="870">
        <f t="shared" ref="O70:P117" si="432">I70/C70</f>
        <v>0.2</v>
      </c>
      <c r="P70" s="870">
        <f t="shared" si="432"/>
        <v>0.56741573033707871</v>
      </c>
      <c r="Q70" s="870">
        <f>H70/E70</f>
        <v>0.87368421052631584</v>
      </c>
      <c r="R70" s="870">
        <f t="shared" ref="R70:S117" si="433">I70/F70</f>
        <v>0.51428571428571423</v>
      </c>
      <c r="S70" s="1167">
        <f t="shared" si="433"/>
        <v>0.77692307692307694</v>
      </c>
      <c r="T70" s="1165">
        <f>SUM(T71:T73)</f>
        <v>77</v>
      </c>
      <c r="U70" s="1165">
        <f t="shared" ref="U70:AB70" si="434">SUM(U71:U73)</f>
        <v>45</v>
      </c>
      <c r="V70" s="1165">
        <f t="shared" si="434"/>
        <v>122</v>
      </c>
      <c r="W70" s="1165">
        <f t="shared" si="434"/>
        <v>102</v>
      </c>
      <c r="X70" s="1165">
        <f t="shared" si="434"/>
        <v>42</v>
      </c>
      <c r="Y70" s="1165">
        <f t="shared" si="434"/>
        <v>144</v>
      </c>
      <c r="Z70" s="1165">
        <f t="shared" si="434"/>
        <v>67</v>
      </c>
      <c r="AA70" s="1165">
        <f t="shared" si="434"/>
        <v>23</v>
      </c>
      <c r="AB70" s="1165">
        <f t="shared" si="434"/>
        <v>90</v>
      </c>
      <c r="AC70" s="870">
        <f>W70/T70</f>
        <v>1.3246753246753247</v>
      </c>
      <c r="AD70" s="870">
        <f t="shared" si="157"/>
        <v>0.93333333333333335</v>
      </c>
      <c r="AE70" s="870">
        <f t="shared" si="157"/>
        <v>1.180327868852459</v>
      </c>
      <c r="AF70" s="870">
        <f>Z70/T70</f>
        <v>0.87012987012987009</v>
      </c>
      <c r="AG70" s="870">
        <f t="shared" si="327"/>
        <v>0.51111111111111107</v>
      </c>
      <c r="AH70" s="870">
        <f t="shared" si="327"/>
        <v>0.73770491803278693</v>
      </c>
      <c r="AI70" s="870">
        <f>Z70/W70</f>
        <v>0.65686274509803921</v>
      </c>
      <c r="AJ70" s="870">
        <f t="shared" si="328"/>
        <v>0.54761904761904767</v>
      </c>
      <c r="AK70" s="1168">
        <f t="shared" si="328"/>
        <v>0.625</v>
      </c>
      <c r="AL70" s="108">
        <f>SUM(AL71:AL73)</f>
        <v>70</v>
      </c>
      <c r="AM70" s="73">
        <f>SUM(AM71:AM73)</f>
        <v>30</v>
      </c>
      <c r="AN70" s="73">
        <f t="shared" si="239"/>
        <v>100</v>
      </c>
      <c r="AO70" s="108">
        <f t="shared" ref="AO70:AP70" si="435">SUM(AO71:AO73)</f>
        <v>125</v>
      </c>
      <c r="AP70" s="73">
        <f t="shared" si="435"/>
        <v>19</v>
      </c>
      <c r="AQ70" s="73">
        <f t="shared" ref="AQ70:AQ74" si="436">AO70+AP70</f>
        <v>144</v>
      </c>
      <c r="AR70" s="108">
        <f t="shared" ref="AR70:AS70" si="437">SUM(AR71:AR73)</f>
        <v>74</v>
      </c>
      <c r="AS70" s="73">
        <f t="shared" si="437"/>
        <v>20</v>
      </c>
      <c r="AT70" s="73">
        <f t="shared" ref="AT70:AT74" si="438">AR70+AS70</f>
        <v>94</v>
      </c>
      <c r="AU70" s="74">
        <f>AR70/AL70*100</f>
        <v>105.71428571428572</v>
      </c>
      <c r="AV70" s="74">
        <f>AS70/AM70*100</f>
        <v>66.666666666666657</v>
      </c>
      <c r="AW70" s="74">
        <f>AT70/AN70*100</f>
        <v>94</v>
      </c>
      <c r="AX70" s="74">
        <f>AR70/AO70*100</f>
        <v>59.199999999999996</v>
      </c>
      <c r="AY70" s="74">
        <f>AS70/AP70*100</f>
        <v>105.26315789473684</v>
      </c>
      <c r="AZ70" s="109">
        <f>AT70/AQ70*100</f>
        <v>65.277777777777786</v>
      </c>
      <c r="BA70" s="110">
        <f>SUM(BA71:BA73)</f>
        <v>110</v>
      </c>
      <c r="BB70" s="73">
        <f t="shared" ref="BB70:BC70" si="439">SUM(BB71:BB73)</f>
        <v>40</v>
      </c>
      <c r="BC70" s="111">
        <f t="shared" si="439"/>
        <v>150</v>
      </c>
      <c r="BD70" s="108">
        <f>SUM(BD71:BD73)</f>
        <v>192</v>
      </c>
      <c r="BE70" s="73">
        <f t="shared" ref="BE70:BF70" si="440">SUM(BE71:BE73)</f>
        <v>32</v>
      </c>
      <c r="BF70" s="111">
        <f t="shared" si="440"/>
        <v>224</v>
      </c>
      <c r="BG70" s="108">
        <f>SUM(BG71:BG73)</f>
        <v>109</v>
      </c>
      <c r="BH70" s="73">
        <f t="shared" ref="BH70:BI70" si="441">SUM(BH71:BH73)</f>
        <v>25</v>
      </c>
      <c r="BI70" s="111">
        <f t="shared" si="441"/>
        <v>134</v>
      </c>
      <c r="BJ70" s="112">
        <f>BG70/BA70*100</f>
        <v>99.090909090909093</v>
      </c>
      <c r="BK70" s="74">
        <f t="shared" ref="BK70:BL71" si="442">BH70/BB70*100</f>
        <v>62.5</v>
      </c>
      <c r="BL70" s="113">
        <f t="shared" si="442"/>
        <v>89.333333333333329</v>
      </c>
      <c r="BM70" s="112">
        <f>BG70/BD70*100</f>
        <v>56.770833333333336</v>
      </c>
      <c r="BN70" s="74">
        <f t="shared" si="419"/>
        <v>78.125</v>
      </c>
      <c r="BO70" s="109">
        <f t="shared" si="419"/>
        <v>59.821428571428569</v>
      </c>
      <c r="BP70" s="108">
        <f>SUM(BP71:BP73)</f>
        <v>150</v>
      </c>
      <c r="BQ70" s="73">
        <f t="shared" ref="BQ70:BX70" si="443">SUM(BQ71:BQ73)</f>
        <v>60</v>
      </c>
      <c r="BR70" s="73">
        <f t="shared" si="443"/>
        <v>210</v>
      </c>
      <c r="BS70" s="73">
        <f t="shared" si="443"/>
        <v>213</v>
      </c>
      <c r="BT70" s="73">
        <f t="shared" si="443"/>
        <v>10</v>
      </c>
      <c r="BU70" s="73">
        <f t="shared" si="443"/>
        <v>223</v>
      </c>
      <c r="BV70" s="73">
        <f t="shared" si="443"/>
        <v>146</v>
      </c>
      <c r="BW70" s="73">
        <f t="shared" si="443"/>
        <v>23</v>
      </c>
      <c r="BX70" s="73">
        <f t="shared" si="443"/>
        <v>169</v>
      </c>
      <c r="BY70" s="114">
        <f>BV70/BP70*100</f>
        <v>97.333333333333343</v>
      </c>
      <c r="BZ70" s="114">
        <f>BW70/BQ70*100</f>
        <v>38.333333333333336</v>
      </c>
      <c r="CA70" s="114">
        <f>BX70/BR70*100</f>
        <v>80.476190476190482</v>
      </c>
      <c r="CB70" s="74">
        <f>BV70/BS70*100</f>
        <v>68.544600938967136</v>
      </c>
      <c r="CC70" s="74">
        <f>BW70/BT70*100</f>
        <v>229.99999999999997</v>
      </c>
      <c r="CD70" s="74">
        <f>BX70/BU70*100</f>
        <v>75.784753363228702</v>
      </c>
      <c r="CE70" s="108">
        <f>SUM(CE71:CE73)</f>
        <v>170</v>
      </c>
      <c r="CF70" s="73">
        <f t="shared" ref="CF70:CM70" si="444">SUM(CF71:CF73)</f>
        <v>55</v>
      </c>
      <c r="CG70" s="73">
        <f t="shared" si="444"/>
        <v>225</v>
      </c>
      <c r="CH70" s="73">
        <f t="shared" si="444"/>
        <v>261</v>
      </c>
      <c r="CI70" s="73">
        <f t="shared" si="444"/>
        <v>52</v>
      </c>
      <c r="CJ70" s="73">
        <f t="shared" si="444"/>
        <v>313</v>
      </c>
      <c r="CK70" s="73">
        <f t="shared" si="444"/>
        <v>177</v>
      </c>
      <c r="CL70" s="73">
        <f t="shared" si="444"/>
        <v>38</v>
      </c>
      <c r="CM70" s="73">
        <f t="shared" si="444"/>
        <v>215</v>
      </c>
      <c r="CN70" s="74">
        <f t="shared" si="165"/>
        <v>104.11764705882354</v>
      </c>
      <c r="CO70" s="74">
        <f>CL70/CF70*100</f>
        <v>69.090909090909093</v>
      </c>
      <c r="CP70" s="74">
        <f t="shared" si="166"/>
        <v>95.555555555555557</v>
      </c>
      <c r="CQ70" s="74">
        <f t="shared" si="427"/>
        <v>67.81609195402298</v>
      </c>
      <c r="CR70" s="74">
        <f t="shared" si="427"/>
        <v>73.076923076923066</v>
      </c>
      <c r="CS70" s="74">
        <f t="shared" si="427"/>
        <v>68.690095846645377</v>
      </c>
      <c r="CT70" s="73">
        <f>SUM(CT71:CT73)</f>
        <v>210</v>
      </c>
      <c r="CU70" s="73">
        <f t="shared" ref="CU70:DB70" si="445">SUM(CU71:CU73)</f>
        <v>40</v>
      </c>
      <c r="CV70" s="73">
        <f t="shared" si="445"/>
        <v>250</v>
      </c>
      <c r="CW70" s="73">
        <f t="shared" si="445"/>
        <v>278</v>
      </c>
      <c r="CX70" s="73">
        <f t="shared" si="445"/>
        <v>36</v>
      </c>
      <c r="CY70" s="73">
        <f t="shared" si="445"/>
        <v>314</v>
      </c>
      <c r="CZ70" s="73">
        <f t="shared" si="445"/>
        <v>193</v>
      </c>
      <c r="DA70" s="73">
        <f t="shared" si="445"/>
        <v>26</v>
      </c>
      <c r="DB70" s="73">
        <f t="shared" si="445"/>
        <v>219</v>
      </c>
      <c r="DC70" s="73">
        <f t="shared" si="168"/>
        <v>91.904761904761898</v>
      </c>
      <c r="DD70" s="74">
        <f t="shared" si="168"/>
        <v>65</v>
      </c>
      <c r="DE70" s="74">
        <f t="shared" si="169"/>
        <v>87.6</v>
      </c>
      <c r="DF70" s="74">
        <f t="shared" si="389"/>
        <v>69.42446043165468</v>
      </c>
      <c r="DG70" s="74">
        <f>DA70/CX70*100</f>
        <v>72.222222222222214</v>
      </c>
      <c r="DH70" s="74">
        <f t="shared" si="390"/>
        <v>69.745222929936304</v>
      </c>
    </row>
    <row r="71" spans="1:112" s="18" customFormat="1" ht="9.9499999999999993" customHeight="1" x14ac:dyDescent="0.2">
      <c r="A71" s="82" t="s">
        <v>106</v>
      </c>
      <c r="B71" s="77">
        <v>0</v>
      </c>
      <c r="C71" s="77">
        <f>30+15</f>
        <v>45</v>
      </c>
      <c r="D71" s="77">
        <f t="shared" ref="D71:D73" si="446">SUM(B71:C71)</f>
        <v>45</v>
      </c>
      <c r="E71" s="77">
        <v>0</v>
      </c>
      <c r="F71" s="77">
        <v>23</v>
      </c>
      <c r="G71" s="85">
        <f t="shared" ref="G71:I73" si="447">E71+F71</f>
        <v>23</v>
      </c>
      <c r="H71" s="77">
        <v>0</v>
      </c>
      <c r="I71" s="77">
        <v>12</v>
      </c>
      <c r="J71" s="85">
        <f>SUM(H71:I71)</f>
        <v>12</v>
      </c>
      <c r="K71" s="871" t="e">
        <f t="shared" ref="K71:M86" si="448">E71/B71</f>
        <v>#DIV/0!</v>
      </c>
      <c r="L71" s="871">
        <f t="shared" si="448"/>
        <v>0.51111111111111107</v>
      </c>
      <c r="M71" s="871">
        <f t="shared" si="448"/>
        <v>0.51111111111111107</v>
      </c>
      <c r="N71" s="871" t="e">
        <f t="shared" ref="N71:N73" si="449">H71/B71</f>
        <v>#DIV/0!</v>
      </c>
      <c r="O71" s="871">
        <f t="shared" si="432"/>
        <v>0.26666666666666666</v>
      </c>
      <c r="P71" s="871">
        <f t="shared" si="432"/>
        <v>0.26666666666666666</v>
      </c>
      <c r="Q71" s="871" t="e">
        <f t="shared" ref="Q71:Q73" si="450">H71/E71</f>
        <v>#DIV/0!</v>
      </c>
      <c r="R71" s="871">
        <f t="shared" si="433"/>
        <v>0.52173913043478259</v>
      </c>
      <c r="S71" s="1172">
        <f t="shared" si="433"/>
        <v>0.52173913043478259</v>
      </c>
      <c r="T71" s="171">
        <v>0</v>
      </c>
      <c r="U71" s="77">
        <f>30+15</f>
        <v>45</v>
      </c>
      <c r="V71" s="1173">
        <f t="shared" ref="V71:V73" si="451">SUM(T71:U71)</f>
        <v>45</v>
      </c>
      <c r="W71" s="139">
        <v>0</v>
      </c>
      <c r="X71" s="77">
        <v>42</v>
      </c>
      <c r="Y71" s="85">
        <f t="shared" ref="Y71:Y73" si="452">W71+X71</f>
        <v>42</v>
      </c>
      <c r="Z71" s="77">
        <v>0</v>
      </c>
      <c r="AA71" s="77">
        <v>23</v>
      </c>
      <c r="AB71" s="85">
        <f t="shared" ref="AB71:AB73" si="453">Z71+AA71</f>
        <v>23</v>
      </c>
      <c r="AC71" s="871" t="e">
        <f t="shared" ref="AC71:AC73" si="454">W71/T71</f>
        <v>#DIV/0!</v>
      </c>
      <c r="AD71" s="871">
        <f t="shared" si="157"/>
        <v>0.93333333333333335</v>
      </c>
      <c r="AE71" s="871">
        <f t="shared" si="157"/>
        <v>0.93333333333333335</v>
      </c>
      <c r="AF71" s="871" t="e">
        <f t="shared" ref="AF71:AF73" si="455">Z71/T71</f>
        <v>#DIV/0!</v>
      </c>
      <c r="AG71" s="871">
        <f t="shared" si="327"/>
        <v>0.51111111111111107</v>
      </c>
      <c r="AH71" s="871">
        <f t="shared" si="327"/>
        <v>0.51111111111111107</v>
      </c>
      <c r="AI71" s="871" t="e">
        <f t="shared" ref="AI71:AI73" si="456">Z71/W71</f>
        <v>#DIV/0!</v>
      </c>
      <c r="AJ71" s="871">
        <f t="shared" si="328"/>
        <v>0.54761904761904767</v>
      </c>
      <c r="AK71" s="1174">
        <f t="shared" si="328"/>
        <v>0.54761904761904767</v>
      </c>
      <c r="AL71" s="218"/>
      <c r="AM71" s="77">
        <v>30</v>
      </c>
      <c r="AN71" s="77">
        <f t="shared" si="239"/>
        <v>30</v>
      </c>
      <c r="AO71" s="218"/>
      <c r="AP71" s="77">
        <v>19</v>
      </c>
      <c r="AQ71" s="77">
        <f t="shared" si="436"/>
        <v>19</v>
      </c>
      <c r="AR71" s="218"/>
      <c r="AS71" s="77">
        <v>20</v>
      </c>
      <c r="AT71" s="77">
        <f t="shared" si="438"/>
        <v>20</v>
      </c>
      <c r="AU71" s="176"/>
      <c r="AV71" s="78">
        <f t="shared" ref="AV71:AW73" si="457">AS71/AM71*100</f>
        <v>66.666666666666657</v>
      </c>
      <c r="AW71" s="78">
        <f t="shared" si="457"/>
        <v>66.666666666666657</v>
      </c>
      <c r="AX71" s="176"/>
      <c r="AY71" s="78">
        <f t="shared" ref="AY71:AZ73" si="458">AS71/AP71*100</f>
        <v>105.26315789473684</v>
      </c>
      <c r="AZ71" s="143">
        <f t="shared" si="458"/>
        <v>105.26315789473684</v>
      </c>
      <c r="BA71" s="128"/>
      <c r="BB71" s="81">
        <v>40</v>
      </c>
      <c r="BC71" s="145">
        <f>BA71+BB71</f>
        <v>40</v>
      </c>
      <c r="BD71" s="131"/>
      <c r="BE71" s="81">
        <v>32</v>
      </c>
      <c r="BF71" s="145">
        <f t="shared" ref="BF71" si="459">BD71+BE71</f>
        <v>32</v>
      </c>
      <c r="BG71" s="131"/>
      <c r="BH71" s="81">
        <v>25</v>
      </c>
      <c r="BI71" s="145">
        <f t="shared" ref="BI71" si="460">BG71+BH71</f>
        <v>25</v>
      </c>
      <c r="BJ71" s="131"/>
      <c r="BK71" s="138">
        <f t="shared" si="442"/>
        <v>62.5</v>
      </c>
      <c r="BL71" s="148">
        <f t="shared" si="442"/>
        <v>62.5</v>
      </c>
      <c r="BM71" s="131"/>
      <c r="BN71" s="138">
        <f t="shared" si="419"/>
        <v>78.125</v>
      </c>
      <c r="BO71" s="149">
        <f t="shared" si="419"/>
        <v>78.125</v>
      </c>
      <c r="BP71" s="146">
        <v>50</v>
      </c>
      <c r="BQ71" s="81">
        <v>40</v>
      </c>
      <c r="BR71" s="77">
        <f t="shared" ref="BR71:BR73" si="461">SUM(BP71:BQ71)</f>
        <v>90</v>
      </c>
      <c r="BS71" s="81">
        <v>80</v>
      </c>
      <c r="BT71" s="81">
        <v>9</v>
      </c>
      <c r="BU71" s="77">
        <f t="shared" ref="BU71:BU73" si="462">SUM(BS71:BT71)</f>
        <v>89</v>
      </c>
      <c r="BV71" s="141">
        <v>51</v>
      </c>
      <c r="BW71" s="141">
        <v>23</v>
      </c>
      <c r="BX71" s="77">
        <f t="shared" ref="BX71:BX73" si="463">SUM(BV71:BW71)</f>
        <v>74</v>
      </c>
      <c r="BY71" s="138">
        <f t="shared" ref="BY71:CD76" si="464">BV71/BP71*100</f>
        <v>102</v>
      </c>
      <c r="BZ71" s="138">
        <v>7</v>
      </c>
      <c r="CA71" s="138">
        <f t="shared" ref="CA71:CA73" si="465">BX71/BR71*100</f>
        <v>82.222222222222214</v>
      </c>
      <c r="CB71" s="78">
        <f t="shared" ref="CB71:CB73" si="466">BV71/BS71*100</f>
        <v>63.749999999999993</v>
      </c>
      <c r="CC71" s="78">
        <v>7</v>
      </c>
      <c r="CD71" s="78">
        <f t="shared" ref="CD71:CD73" si="467">BX71/BU71*100</f>
        <v>83.146067415730343</v>
      </c>
      <c r="CE71" s="209">
        <v>60</v>
      </c>
      <c r="CF71" s="208">
        <v>30</v>
      </c>
      <c r="CG71" s="77">
        <f t="shared" ref="CG71:CG73" si="468">SUM(CE71:CF71)</f>
        <v>90</v>
      </c>
      <c r="CH71" s="208">
        <v>106</v>
      </c>
      <c r="CI71" s="208">
        <v>42</v>
      </c>
      <c r="CJ71" s="77">
        <f t="shared" ref="CJ71:CJ73" si="469">SUM(CH71:CI71)</f>
        <v>148</v>
      </c>
      <c r="CK71" s="77">
        <v>59</v>
      </c>
      <c r="CL71" s="77">
        <v>33</v>
      </c>
      <c r="CM71" s="77">
        <f t="shared" ref="CM71:CM73" si="470">SUM(CK71:CL71)</f>
        <v>92</v>
      </c>
      <c r="CN71" s="78">
        <f t="shared" si="165"/>
        <v>98.333333333333329</v>
      </c>
      <c r="CO71" s="78">
        <f>CL71/CF71*100</f>
        <v>110.00000000000001</v>
      </c>
      <c r="CP71" s="78">
        <f t="shared" si="166"/>
        <v>102.22222222222221</v>
      </c>
      <c r="CQ71" s="78">
        <f t="shared" si="427"/>
        <v>55.660377358490564</v>
      </c>
      <c r="CR71" s="78">
        <f t="shared" si="427"/>
        <v>78.571428571428569</v>
      </c>
      <c r="CS71" s="78">
        <f t="shared" si="427"/>
        <v>62.162162162162161</v>
      </c>
      <c r="CT71" s="208">
        <v>70</v>
      </c>
      <c r="CU71" s="208">
        <v>40</v>
      </c>
      <c r="CV71" s="77">
        <f t="shared" ref="CV71:CV73" si="471">SUM(CT71:CU71)</f>
        <v>110</v>
      </c>
      <c r="CW71" s="208">
        <v>107</v>
      </c>
      <c r="CX71" s="208">
        <v>36</v>
      </c>
      <c r="CY71" s="77">
        <f t="shared" ref="CY71:CY73" si="472">SUM(CW71:CX71)</f>
        <v>143</v>
      </c>
      <c r="CZ71" s="77">
        <v>71</v>
      </c>
      <c r="DA71" s="77">
        <v>26</v>
      </c>
      <c r="DB71" s="77">
        <f t="shared" ref="DB71:DB73" si="473">SUM(CZ71:DA71)</f>
        <v>97</v>
      </c>
      <c r="DC71" s="77">
        <f t="shared" si="168"/>
        <v>101.42857142857142</v>
      </c>
      <c r="DD71" s="78">
        <f t="shared" si="168"/>
        <v>65</v>
      </c>
      <c r="DE71" s="78">
        <f t="shared" si="169"/>
        <v>88.181818181818187</v>
      </c>
      <c r="DF71" s="78">
        <f t="shared" si="389"/>
        <v>66.355140186915889</v>
      </c>
      <c r="DG71" s="78">
        <f>DA71/CX71*100</f>
        <v>72.222222222222214</v>
      </c>
      <c r="DH71" s="78">
        <f t="shared" si="390"/>
        <v>67.832167832167841</v>
      </c>
    </row>
    <row r="72" spans="1:112" s="18" customFormat="1" ht="9.9499999999999993" customHeight="1" x14ac:dyDescent="0.2">
      <c r="A72" s="82" t="s">
        <v>107</v>
      </c>
      <c r="B72" s="172">
        <v>0</v>
      </c>
      <c r="C72" s="172">
        <v>0</v>
      </c>
      <c r="D72" s="172">
        <f t="shared" si="446"/>
        <v>0</v>
      </c>
      <c r="E72" s="172">
        <v>0</v>
      </c>
      <c r="F72" s="172">
        <v>0</v>
      </c>
      <c r="G72" s="216">
        <f t="shared" si="447"/>
        <v>0</v>
      </c>
      <c r="H72" s="216">
        <f t="shared" si="447"/>
        <v>0</v>
      </c>
      <c r="I72" s="216">
        <f t="shared" si="447"/>
        <v>0</v>
      </c>
      <c r="J72" s="216">
        <f>SUM(H72:I72)</f>
        <v>0</v>
      </c>
      <c r="K72" s="871" t="e">
        <f t="shared" si="448"/>
        <v>#DIV/0!</v>
      </c>
      <c r="L72" s="871" t="e">
        <f t="shared" si="448"/>
        <v>#DIV/0!</v>
      </c>
      <c r="M72" s="871" t="e">
        <f t="shared" si="448"/>
        <v>#DIV/0!</v>
      </c>
      <c r="N72" s="871" t="e">
        <f t="shared" si="449"/>
        <v>#DIV/0!</v>
      </c>
      <c r="O72" s="871" t="e">
        <f t="shared" si="432"/>
        <v>#DIV/0!</v>
      </c>
      <c r="P72" s="871" t="e">
        <f t="shared" si="432"/>
        <v>#DIV/0!</v>
      </c>
      <c r="Q72" s="871" t="e">
        <f t="shared" si="450"/>
        <v>#DIV/0!</v>
      </c>
      <c r="R72" s="871" t="e">
        <f t="shared" si="433"/>
        <v>#DIV/0!</v>
      </c>
      <c r="S72" s="1172" t="e">
        <f t="shared" si="433"/>
        <v>#DIV/0!</v>
      </c>
      <c r="T72" s="1183">
        <v>0</v>
      </c>
      <c r="U72" s="172">
        <v>0</v>
      </c>
      <c r="V72" s="1184">
        <f t="shared" si="451"/>
        <v>0</v>
      </c>
      <c r="W72" s="1185">
        <v>0</v>
      </c>
      <c r="X72" s="1186">
        <v>0</v>
      </c>
      <c r="Y72" s="1217">
        <f t="shared" si="452"/>
        <v>0</v>
      </c>
      <c r="Z72" s="77">
        <v>0</v>
      </c>
      <c r="AA72" s="77">
        <v>0</v>
      </c>
      <c r="AB72" s="85">
        <f t="shared" si="453"/>
        <v>0</v>
      </c>
      <c r="AC72" s="871" t="e">
        <f t="shared" si="454"/>
        <v>#DIV/0!</v>
      </c>
      <c r="AD72" s="871" t="e">
        <f t="shared" si="157"/>
        <v>#DIV/0!</v>
      </c>
      <c r="AE72" s="871" t="e">
        <f t="shared" si="157"/>
        <v>#DIV/0!</v>
      </c>
      <c r="AF72" s="871" t="e">
        <f t="shared" si="455"/>
        <v>#DIV/0!</v>
      </c>
      <c r="AG72" s="871" t="e">
        <f t="shared" si="327"/>
        <v>#DIV/0!</v>
      </c>
      <c r="AH72" s="871" t="e">
        <f t="shared" si="327"/>
        <v>#DIV/0!</v>
      </c>
      <c r="AI72" s="871" t="e">
        <f t="shared" si="456"/>
        <v>#DIV/0!</v>
      </c>
      <c r="AJ72" s="871" t="e">
        <f t="shared" si="328"/>
        <v>#DIV/0!</v>
      </c>
      <c r="AK72" s="1174" t="e">
        <f t="shared" si="328"/>
        <v>#DIV/0!</v>
      </c>
      <c r="AL72" s="218"/>
      <c r="AM72" s="172"/>
      <c r="AN72" s="172"/>
      <c r="AO72" s="218"/>
      <c r="AP72" s="172"/>
      <c r="AQ72" s="172"/>
      <c r="AR72" s="218"/>
      <c r="AS72" s="172"/>
      <c r="AT72" s="172"/>
      <c r="AU72" s="176"/>
      <c r="AV72" s="176"/>
      <c r="AW72" s="176"/>
      <c r="AX72" s="176"/>
      <c r="AY72" s="176"/>
      <c r="AZ72" s="219"/>
      <c r="BA72" s="144">
        <v>40</v>
      </c>
      <c r="BB72" s="129"/>
      <c r="BC72" s="145">
        <f>BA72+BB72</f>
        <v>40</v>
      </c>
      <c r="BD72" s="146">
        <v>72</v>
      </c>
      <c r="BE72" s="129"/>
      <c r="BF72" s="145">
        <f>BD72+BE72</f>
        <v>72</v>
      </c>
      <c r="BG72" s="146">
        <v>39</v>
      </c>
      <c r="BH72" s="129"/>
      <c r="BI72" s="145">
        <f>BG72+BH72</f>
        <v>39</v>
      </c>
      <c r="BJ72" s="147">
        <f>BG72/BA72*100</f>
        <v>97.5</v>
      </c>
      <c r="BK72" s="138">
        <v>0</v>
      </c>
      <c r="BL72" s="148">
        <f>BI72/BC72*100</f>
        <v>97.5</v>
      </c>
      <c r="BM72" s="147">
        <f>BG72/BD72*100</f>
        <v>54.166666666666664</v>
      </c>
      <c r="BN72" s="129"/>
      <c r="BO72" s="149">
        <f>BI72/BF72*100</f>
        <v>54.166666666666664</v>
      </c>
      <c r="BP72" s="207">
        <v>50</v>
      </c>
      <c r="BQ72" s="154"/>
      <c r="BR72" s="77">
        <f t="shared" si="461"/>
        <v>50</v>
      </c>
      <c r="BS72" s="208">
        <v>91</v>
      </c>
      <c r="BT72" s="154"/>
      <c r="BU72" s="77">
        <f t="shared" si="462"/>
        <v>91</v>
      </c>
      <c r="BV72" s="77">
        <v>48</v>
      </c>
      <c r="BW72" s="154"/>
      <c r="BX72" s="77">
        <f t="shared" si="463"/>
        <v>48</v>
      </c>
      <c r="BY72" s="138">
        <f t="shared" si="464"/>
        <v>96</v>
      </c>
      <c r="BZ72" s="138">
        <v>7</v>
      </c>
      <c r="CA72" s="138">
        <f t="shared" si="465"/>
        <v>96</v>
      </c>
      <c r="CB72" s="78">
        <f t="shared" si="466"/>
        <v>52.747252747252752</v>
      </c>
      <c r="CC72" s="78">
        <v>7</v>
      </c>
      <c r="CD72" s="78">
        <f t="shared" si="467"/>
        <v>52.747252747252752</v>
      </c>
      <c r="CE72" s="209">
        <v>60</v>
      </c>
      <c r="CF72" s="154"/>
      <c r="CG72" s="77">
        <f t="shared" si="468"/>
        <v>60</v>
      </c>
      <c r="CH72" s="208">
        <v>90</v>
      </c>
      <c r="CI72" s="125"/>
      <c r="CJ72" s="77">
        <f t="shared" si="469"/>
        <v>90</v>
      </c>
      <c r="CK72" s="77">
        <v>62</v>
      </c>
      <c r="CL72" s="77">
        <v>0</v>
      </c>
      <c r="CM72" s="77">
        <f t="shared" si="470"/>
        <v>62</v>
      </c>
      <c r="CN72" s="78">
        <f t="shared" si="165"/>
        <v>103.33333333333334</v>
      </c>
      <c r="CO72" s="78">
        <v>0</v>
      </c>
      <c r="CP72" s="78">
        <f t="shared" si="166"/>
        <v>103.33333333333334</v>
      </c>
      <c r="CQ72" s="78">
        <f>CK72/CH72*100</f>
        <v>68.888888888888886</v>
      </c>
      <c r="CR72" s="78">
        <v>0</v>
      </c>
      <c r="CS72" s="78">
        <f>CM72/CJ72*100</f>
        <v>68.888888888888886</v>
      </c>
      <c r="CT72" s="208">
        <v>70</v>
      </c>
      <c r="CU72" s="208">
        <v>0</v>
      </c>
      <c r="CV72" s="77">
        <f t="shared" si="471"/>
        <v>70</v>
      </c>
      <c r="CW72" s="208">
        <v>86</v>
      </c>
      <c r="CX72" s="208">
        <v>0</v>
      </c>
      <c r="CY72" s="77">
        <f t="shared" si="472"/>
        <v>86</v>
      </c>
      <c r="CZ72" s="77">
        <v>68</v>
      </c>
      <c r="DA72" s="77">
        <v>0</v>
      </c>
      <c r="DB72" s="77">
        <f t="shared" si="473"/>
        <v>68</v>
      </c>
      <c r="DC72" s="77">
        <f t="shared" si="168"/>
        <v>97.142857142857139</v>
      </c>
      <c r="DD72" s="78">
        <v>0</v>
      </c>
      <c r="DE72" s="78">
        <f t="shared" si="169"/>
        <v>97.142857142857139</v>
      </c>
      <c r="DF72" s="78">
        <f t="shared" si="389"/>
        <v>79.069767441860463</v>
      </c>
      <c r="DG72" s="78">
        <v>0</v>
      </c>
      <c r="DH72" s="78">
        <f t="shared" si="390"/>
        <v>79.069767441860463</v>
      </c>
    </row>
    <row r="73" spans="1:112" s="18" customFormat="1" ht="9.9499999999999993" customHeight="1" x14ac:dyDescent="0.2">
      <c r="A73" s="82" t="s">
        <v>105</v>
      </c>
      <c r="B73" s="77">
        <f>80+8</f>
        <v>88</v>
      </c>
      <c r="C73" s="77">
        <f>30+15</f>
        <v>45</v>
      </c>
      <c r="D73" s="77">
        <f t="shared" si="446"/>
        <v>133</v>
      </c>
      <c r="E73" s="77">
        <v>95</v>
      </c>
      <c r="F73" s="77">
        <v>12</v>
      </c>
      <c r="G73" s="85">
        <f t="shared" si="447"/>
        <v>107</v>
      </c>
      <c r="H73" s="77">
        <v>83</v>
      </c>
      <c r="I73" s="77">
        <v>6</v>
      </c>
      <c r="J73" s="85">
        <f>SUM(H73:I73)</f>
        <v>89</v>
      </c>
      <c r="K73" s="871">
        <f t="shared" si="448"/>
        <v>1.0795454545454546</v>
      </c>
      <c r="L73" s="871">
        <f t="shared" si="448"/>
        <v>0.26666666666666666</v>
      </c>
      <c r="M73" s="871">
        <f t="shared" si="448"/>
        <v>0.80451127819548873</v>
      </c>
      <c r="N73" s="871">
        <f t="shared" si="449"/>
        <v>0.94318181818181823</v>
      </c>
      <c r="O73" s="871">
        <f t="shared" si="432"/>
        <v>0.13333333333333333</v>
      </c>
      <c r="P73" s="871">
        <f t="shared" si="432"/>
        <v>0.66917293233082709</v>
      </c>
      <c r="Q73" s="871">
        <f t="shared" si="450"/>
        <v>0.87368421052631584</v>
      </c>
      <c r="R73" s="871">
        <f t="shared" si="433"/>
        <v>0.5</v>
      </c>
      <c r="S73" s="1172">
        <f t="shared" si="433"/>
        <v>0.83177570093457942</v>
      </c>
      <c r="T73" s="171">
        <f>70+7</f>
        <v>77</v>
      </c>
      <c r="U73" s="77">
        <v>0</v>
      </c>
      <c r="V73" s="1173">
        <f t="shared" si="451"/>
        <v>77</v>
      </c>
      <c r="W73" s="139">
        <v>102</v>
      </c>
      <c r="X73" s="77">
        <v>0</v>
      </c>
      <c r="Y73" s="85">
        <f t="shared" si="452"/>
        <v>102</v>
      </c>
      <c r="Z73" s="77">
        <v>67</v>
      </c>
      <c r="AA73" s="77">
        <v>0</v>
      </c>
      <c r="AB73" s="85">
        <f t="shared" si="453"/>
        <v>67</v>
      </c>
      <c r="AC73" s="871">
        <f t="shared" si="454"/>
        <v>1.3246753246753247</v>
      </c>
      <c r="AD73" s="871" t="e">
        <f t="shared" si="157"/>
        <v>#DIV/0!</v>
      </c>
      <c r="AE73" s="871">
        <f t="shared" si="157"/>
        <v>1.3246753246753247</v>
      </c>
      <c r="AF73" s="871">
        <f t="shared" si="455"/>
        <v>0.87012987012987009</v>
      </c>
      <c r="AG73" s="871" t="e">
        <f t="shared" si="327"/>
        <v>#DIV/0!</v>
      </c>
      <c r="AH73" s="871">
        <f t="shared" si="327"/>
        <v>0.87012987012987009</v>
      </c>
      <c r="AI73" s="871">
        <f t="shared" si="456"/>
        <v>0.65686274509803921</v>
      </c>
      <c r="AJ73" s="871" t="e">
        <f t="shared" si="328"/>
        <v>#DIV/0!</v>
      </c>
      <c r="AK73" s="1174">
        <f t="shared" si="328"/>
        <v>0.65686274509803921</v>
      </c>
      <c r="AL73" s="139">
        <v>70</v>
      </c>
      <c r="AM73" s="172"/>
      <c r="AN73" s="77">
        <f t="shared" ref="AN73:AN78" si="474">AL73+AM73</f>
        <v>70</v>
      </c>
      <c r="AO73" s="139">
        <v>125</v>
      </c>
      <c r="AP73" s="172"/>
      <c r="AQ73" s="77">
        <f t="shared" si="436"/>
        <v>125</v>
      </c>
      <c r="AR73" s="139">
        <v>74</v>
      </c>
      <c r="AS73" s="172"/>
      <c r="AT73" s="77">
        <f t="shared" si="438"/>
        <v>74</v>
      </c>
      <c r="AU73" s="78">
        <f t="shared" ref="AU73" si="475">AR73/AL73*100</f>
        <v>105.71428571428572</v>
      </c>
      <c r="AV73" s="78" t="e">
        <f t="shared" si="457"/>
        <v>#DIV/0!</v>
      </c>
      <c r="AW73" s="78">
        <f t="shared" si="457"/>
        <v>105.71428571428572</v>
      </c>
      <c r="AX73" s="78">
        <f t="shared" ref="AX73" si="476">AR73/AO73*100</f>
        <v>59.199999999999996</v>
      </c>
      <c r="AY73" s="78" t="e">
        <f t="shared" si="458"/>
        <v>#DIV/0!</v>
      </c>
      <c r="AZ73" s="143">
        <f t="shared" si="458"/>
        <v>59.199999999999996</v>
      </c>
      <c r="BA73" s="144">
        <v>70</v>
      </c>
      <c r="BB73" s="129"/>
      <c r="BC73" s="145">
        <f>BA73+BB73</f>
        <v>70</v>
      </c>
      <c r="BD73" s="146">
        <v>120</v>
      </c>
      <c r="BE73" s="129"/>
      <c r="BF73" s="145">
        <f t="shared" ref="BF73" si="477">BD73+BE73</f>
        <v>120</v>
      </c>
      <c r="BG73" s="146">
        <v>70</v>
      </c>
      <c r="BH73" s="129"/>
      <c r="BI73" s="145">
        <f t="shared" ref="BI73" si="478">BG73+BH73</f>
        <v>70</v>
      </c>
      <c r="BJ73" s="147">
        <f t="shared" ref="BJ73:BL76" si="479">BG73/BA73*100</f>
        <v>100</v>
      </c>
      <c r="BK73" s="129"/>
      <c r="BL73" s="148">
        <f t="shared" si="479"/>
        <v>100</v>
      </c>
      <c r="BM73" s="147">
        <f t="shared" ref="BM73:BO74" si="480">BG73/BD73*100</f>
        <v>58.333333333333336</v>
      </c>
      <c r="BN73" s="129"/>
      <c r="BO73" s="149">
        <f t="shared" si="480"/>
        <v>58.333333333333336</v>
      </c>
      <c r="BP73" s="207">
        <v>50</v>
      </c>
      <c r="BQ73" s="217">
        <v>20</v>
      </c>
      <c r="BR73" s="77">
        <f t="shared" si="461"/>
        <v>70</v>
      </c>
      <c r="BS73" s="208">
        <v>42</v>
      </c>
      <c r="BT73" s="208">
        <v>1</v>
      </c>
      <c r="BU73" s="77">
        <f t="shared" si="462"/>
        <v>43</v>
      </c>
      <c r="BV73" s="77">
        <v>47</v>
      </c>
      <c r="BW73" s="77">
        <v>0</v>
      </c>
      <c r="BX73" s="77">
        <f t="shared" si="463"/>
        <v>47</v>
      </c>
      <c r="BY73" s="138">
        <f t="shared" si="464"/>
        <v>94</v>
      </c>
      <c r="BZ73" s="138">
        <v>7</v>
      </c>
      <c r="CA73" s="138">
        <f t="shared" si="465"/>
        <v>67.142857142857139</v>
      </c>
      <c r="CB73" s="78">
        <f t="shared" si="466"/>
        <v>111.90476190476191</v>
      </c>
      <c r="CC73" s="78">
        <v>7</v>
      </c>
      <c r="CD73" s="78">
        <f t="shared" si="467"/>
        <v>109.30232558139534</v>
      </c>
      <c r="CE73" s="209">
        <v>50</v>
      </c>
      <c r="CF73" s="208">
        <v>25</v>
      </c>
      <c r="CG73" s="77">
        <f t="shared" si="468"/>
        <v>75</v>
      </c>
      <c r="CH73" s="208">
        <v>65</v>
      </c>
      <c r="CI73" s="208">
        <v>10</v>
      </c>
      <c r="CJ73" s="77">
        <f t="shared" si="469"/>
        <v>75</v>
      </c>
      <c r="CK73" s="77">
        <v>56</v>
      </c>
      <c r="CL73" s="77">
        <v>5</v>
      </c>
      <c r="CM73" s="77">
        <f t="shared" si="470"/>
        <v>61</v>
      </c>
      <c r="CN73" s="78">
        <f t="shared" si="165"/>
        <v>112.00000000000001</v>
      </c>
      <c r="CO73" s="78">
        <v>0</v>
      </c>
      <c r="CP73" s="78">
        <f t="shared" si="166"/>
        <v>81.333333333333329</v>
      </c>
      <c r="CQ73" s="78">
        <f>CK73/CH73*100</f>
        <v>86.15384615384616</v>
      </c>
      <c r="CR73" s="78">
        <v>0</v>
      </c>
      <c r="CS73" s="78">
        <f>CM73/CJ73*100</f>
        <v>81.333333333333329</v>
      </c>
      <c r="CT73" s="208">
        <v>70</v>
      </c>
      <c r="CU73" s="208">
        <v>0</v>
      </c>
      <c r="CV73" s="77">
        <f t="shared" si="471"/>
        <v>70</v>
      </c>
      <c r="CW73" s="208">
        <v>85</v>
      </c>
      <c r="CX73" s="208">
        <v>0</v>
      </c>
      <c r="CY73" s="77">
        <f t="shared" si="472"/>
        <v>85</v>
      </c>
      <c r="CZ73" s="77">
        <v>54</v>
      </c>
      <c r="DA73" s="77">
        <v>0</v>
      </c>
      <c r="DB73" s="77">
        <f t="shared" si="473"/>
        <v>54</v>
      </c>
      <c r="DC73" s="77">
        <f t="shared" si="168"/>
        <v>77.142857142857153</v>
      </c>
      <c r="DD73" s="78">
        <v>0</v>
      </c>
      <c r="DE73" s="78">
        <f t="shared" si="169"/>
        <v>77.142857142857153</v>
      </c>
      <c r="DF73" s="78">
        <f t="shared" si="389"/>
        <v>63.529411764705877</v>
      </c>
      <c r="DG73" s="78">
        <v>0</v>
      </c>
      <c r="DH73" s="78">
        <f t="shared" si="390"/>
        <v>63.529411764705877</v>
      </c>
    </row>
    <row r="74" spans="1:112" ht="9.9499999999999993" hidden="1" customHeight="1" x14ac:dyDescent="0.2">
      <c r="A74" s="405" t="s">
        <v>57</v>
      </c>
      <c r="B74" s="1165">
        <f>SUM(B75:B76)</f>
        <v>159</v>
      </c>
      <c r="C74" s="1165">
        <f t="shared" ref="C74:J74" si="481">SUM(C75:C76)</f>
        <v>82</v>
      </c>
      <c r="D74" s="1165">
        <f t="shared" si="481"/>
        <v>241</v>
      </c>
      <c r="E74" s="1165">
        <f t="shared" si="481"/>
        <v>339</v>
      </c>
      <c r="F74" s="1165">
        <f t="shared" si="481"/>
        <v>88</v>
      </c>
      <c r="G74" s="1166">
        <f t="shared" si="481"/>
        <v>427</v>
      </c>
      <c r="H74" s="1165">
        <f t="shared" si="481"/>
        <v>146</v>
      </c>
      <c r="I74" s="1165">
        <f t="shared" si="481"/>
        <v>66</v>
      </c>
      <c r="J74" s="1165">
        <f t="shared" si="481"/>
        <v>212</v>
      </c>
      <c r="K74" s="870">
        <f>E74/B74</f>
        <v>2.1320754716981134</v>
      </c>
      <c r="L74" s="870">
        <f t="shared" si="448"/>
        <v>1.0731707317073171</v>
      </c>
      <c r="M74" s="870">
        <f t="shared" si="448"/>
        <v>1.7717842323651452</v>
      </c>
      <c r="N74" s="870">
        <f>H74/B74</f>
        <v>0.91823899371069184</v>
      </c>
      <c r="O74" s="870">
        <f t="shared" si="432"/>
        <v>0.80487804878048785</v>
      </c>
      <c r="P74" s="870">
        <f t="shared" si="432"/>
        <v>0.8796680497925311</v>
      </c>
      <c r="Q74" s="870">
        <f>H74/E74</f>
        <v>0.43067846607669619</v>
      </c>
      <c r="R74" s="870">
        <f t="shared" si="433"/>
        <v>0.75</v>
      </c>
      <c r="S74" s="1167">
        <f t="shared" si="433"/>
        <v>0.49648711943793911</v>
      </c>
      <c r="T74" s="1165">
        <f>SUM(T75:T76)</f>
        <v>159</v>
      </c>
      <c r="U74" s="1165">
        <f t="shared" ref="U74:AB74" si="482">SUM(U75:U76)</f>
        <v>82</v>
      </c>
      <c r="V74" s="1165">
        <f t="shared" si="482"/>
        <v>241</v>
      </c>
      <c r="W74" s="1165">
        <f t="shared" si="482"/>
        <v>305</v>
      </c>
      <c r="X74" s="1165">
        <f t="shared" si="482"/>
        <v>94</v>
      </c>
      <c r="Y74" s="1165">
        <f t="shared" si="482"/>
        <v>399</v>
      </c>
      <c r="Z74" s="1165">
        <f t="shared" si="482"/>
        <v>163</v>
      </c>
      <c r="AA74" s="1165">
        <f t="shared" si="482"/>
        <v>60</v>
      </c>
      <c r="AB74" s="1165">
        <f t="shared" si="482"/>
        <v>223</v>
      </c>
      <c r="AC74" s="870">
        <f>W74/T74</f>
        <v>1.9182389937106918</v>
      </c>
      <c r="AD74" s="870">
        <f t="shared" si="157"/>
        <v>1.1463414634146341</v>
      </c>
      <c r="AE74" s="870">
        <f t="shared" si="157"/>
        <v>1.6556016597510372</v>
      </c>
      <c r="AF74" s="870">
        <f>Z74/T74</f>
        <v>1.0251572327044025</v>
      </c>
      <c r="AG74" s="870">
        <f t="shared" si="327"/>
        <v>0.73170731707317072</v>
      </c>
      <c r="AH74" s="870">
        <f t="shared" si="327"/>
        <v>0.92531120331950212</v>
      </c>
      <c r="AI74" s="870">
        <f>Z74/W74</f>
        <v>0.53442622950819674</v>
      </c>
      <c r="AJ74" s="870">
        <f t="shared" si="328"/>
        <v>0.63829787234042556</v>
      </c>
      <c r="AK74" s="1168">
        <f t="shared" si="328"/>
        <v>0.55889724310776945</v>
      </c>
      <c r="AL74" s="108">
        <f>AL75+AL76</f>
        <v>145</v>
      </c>
      <c r="AM74" s="73">
        <f>AM75+AM76</f>
        <v>75</v>
      </c>
      <c r="AN74" s="73">
        <f t="shared" si="474"/>
        <v>220</v>
      </c>
      <c r="AO74" s="108">
        <f t="shared" ref="AO74:AP74" si="483">AO75+AO76</f>
        <v>284</v>
      </c>
      <c r="AP74" s="73">
        <f t="shared" si="483"/>
        <v>57</v>
      </c>
      <c r="AQ74" s="73">
        <f t="shared" si="436"/>
        <v>341</v>
      </c>
      <c r="AR74" s="108">
        <f t="shared" ref="AR74:AS74" si="484">AR75+AR76</f>
        <v>160</v>
      </c>
      <c r="AS74" s="73">
        <f t="shared" si="484"/>
        <v>66</v>
      </c>
      <c r="AT74" s="73">
        <f t="shared" si="438"/>
        <v>226</v>
      </c>
      <c r="AU74" s="74">
        <f>AR74/AL74*100</f>
        <v>110.34482758620689</v>
      </c>
      <c r="AV74" s="74">
        <f>AS74/AM74*100</f>
        <v>88</v>
      </c>
      <c r="AW74" s="74">
        <f>AT74/AN74*100</f>
        <v>102.72727272727273</v>
      </c>
      <c r="AX74" s="74">
        <f>AR74/AO74*100</f>
        <v>56.338028169014088</v>
      </c>
      <c r="AY74" s="74">
        <f>AS74/AP74*100</f>
        <v>115.78947368421053</v>
      </c>
      <c r="AZ74" s="109">
        <f>AT74/AQ74*100</f>
        <v>66.275659824046912</v>
      </c>
      <c r="BA74" s="110">
        <f>SUM(BA75:BA76)</f>
        <v>145</v>
      </c>
      <c r="BB74" s="73">
        <f t="shared" ref="BB74:BC74" si="485">SUM(BB75:BB76)</f>
        <v>75</v>
      </c>
      <c r="BC74" s="111">
        <f t="shared" si="485"/>
        <v>220</v>
      </c>
      <c r="BD74" s="108">
        <f>SUM(BD75:BD76)</f>
        <v>267</v>
      </c>
      <c r="BE74" s="73">
        <f t="shared" ref="BE74:BF74" si="486">SUM(BE75:BE76)</f>
        <v>80</v>
      </c>
      <c r="BF74" s="111">
        <f t="shared" si="486"/>
        <v>347</v>
      </c>
      <c r="BG74" s="108">
        <f>SUM(BG75:BG76)</f>
        <v>155</v>
      </c>
      <c r="BH74" s="73">
        <f t="shared" ref="BH74:BI74" si="487">SUM(BH75:BH76)</f>
        <v>66</v>
      </c>
      <c r="BI74" s="111">
        <f t="shared" si="487"/>
        <v>221</v>
      </c>
      <c r="BJ74" s="112">
        <f>BG74/BA74*100</f>
        <v>106.89655172413792</v>
      </c>
      <c r="BK74" s="74">
        <f t="shared" ref="BK74:BK76" si="488">BH74/BB74*100</f>
        <v>88</v>
      </c>
      <c r="BL74" s="113">
        <f t="shared" si="479"/>
        <v>100.45454545454547</v>
      </c>
      <c r="BM74" s="112">
        <f>BG74/BD74*100</f>
        <v>58.052434456928836</v>
      </c>
      <c r="BN74" s="74">
        <f t="shared" si="480"/>
        <v>82.5</v>
      </c>
      <c r="BO74" s="109">
        <f t="shared" si="480"/>
        <v>63.68876080691642</v>
      </c>
      <c r="BP74" s="108">
        <f>SUM(BP75:BP76)</f>
        <v>145</v>
      </c>
      <c r="BQ74" s="73">
        <f t="shared" ref="BQ74:BR74" si="489">SUM(BQ75:BQ76)</f>
        <v>75</v>
      </c>
      <c r="BR74" s="73">
        <f t="shared" si="489"/>
        <v>220</v>
      </c>
      <c r="BS74" s="73">
        <f>SUM(BS75:BS76)</f>
        <v>350</v>
      </c>
      <c r="BT74" s="73">
        <f>SUM(BT75:BT76)</f>
        <v>73</v>
      </c>
      <c r="BU74" s="73">
        <f>BU75+BU76</f>
        <v>423</v>
      </c>
      <c r="BV74" s="73">
        <f>SUM(BV75:BV76)</f>
        <v>140</v>
      </c>
      <c r="BW74" s="73">
        <f>SUM(BW75:BW76)</f>
        <v>68</v>
      </c>
      <c r="BX74" s="73">
        <f>BX75+BX76</f>
        <v>208</v>
      </c>
      <c r="BY74" s="114">
        <f t="shared" si="464"/>
        <v>96.551724137931032</v>
      </c>
      <c r="BZ74" s="114">
        <f t="shared" si="464"/>
        <v>90.666666666666657</v>
      </c>
      <c r="CA74" s="114">
        <f t="shared" si="464"/>
        <v>94.545454545454547</v>
      </c>
      <c r="CB74" s="74">
        <f t="shared" si="464"/>
        <v>27.586206896551722</v>
      </c>
      <c r="CC74" s="74">
        <f t="shared" si="464"/>
        <v>124.20091324200912</v>
      </c>
      <c r="CD74" s="74">
        <f t="shared" si="464"/>
        <v>22.351171287341501</v>
      </c>
      <c r="CE74" s="108">
        <f>SUM(CE75:CE76)</f>
        <v>145</v>
      </c>
      <c r="CF74" s="73">
        <f t="shared" ref="CF74:CG74" si="490">SUM(CF75:CF76)</f>
        <v>75</v>
      </c>
      <c r="CG74" s="73">
        <f t="shared" si="490"/>
        <v>220</v>
      </c>
      <c r="CH74" s="73">
        <f>SUM(CH75:CH76)</f>
        <v>359</v>
      </c>
      <c r="CI74" s="73">
        <f>SUM(CI75:CI76)</f>
        <v>81</v>
      </c>
      <c r="CJ74" s="73">
        <f>CJ75+CJ76</f>
        <v>440</v>
      </c>
      <c r="CK74" s="73">
        <f>SUM(CK75:CK76)</f>
        <v>155</v>
      </c>
      <c r="CL74" s="73">
        <f>SUM(CL75:CL76)</f>
        <v>77</v>
      </c>
      <c r="CM74" s="73">
        <f>CM75+CM76</f>
        <v>232</v>
      </c>
      <c r="CN74" s="74">
        <f t="shared" si="165"/>
        <v>106.89655172413792</v>
      </c>
      <c r="CO74" s="74">
        <f>CL74/CF74*100</f>
        <v>102.66666666666666</v>
      </c>
      <c r="CP74" s="74">
        <f t="shared" si="166"/>
        <v>105.45454545454544</v>
      </c>
      <c r="CQ74" s="74">
        <f>CN74/CH74*100</f>
        <v>29.776198251848999</v>
      </c>
      <c r="CR74" s="74">
        <f>CO74/CI74*100</f>
        <v>126.74897119341561</v>
      </c>
      <c r="CS74" s="74">
        <f>CP74/CJ74*100</f>
        <v>23.966942148760324</v>
      </c>
      <c r="CT74" s="73">
        <f>SUM(CT75:CT76)</f>
        <v>145</v>
      </c>
      <c r="CU74" s="73">
        <f t="shared" ref="CU74:CV74" si="491">SUM(CU75:CU76)</f>
        <v>75</v>
      </c>
      <c r="CV74" s="73">
        <f t="shared" si="491"/>
        <v>220</v>
      </c>
      <c r="CW74" s="73">
        <f>SUM(CW75:CW76)</f>
        <v>255</v>
      </c>
      <c r="CX74" s="73">
        <f>SUM(CX75:CX76)</f>
        <v>83</v>
      </c>
      <c r="CY74" s="73">
        <f>CY75+CY76</f>
        <v>338</v>
      </c>
      <c r="CZ74" s="73">
        <f>SUM(CZ75:CZ76)</f>
        <v>150</v>
      </c>
      <c r="DA74" s="73">
        <f>SUM(DA75:DA76)</f>
        <v>75</v>
      </c>
      <c r="DB74" s="73">
        <f>DB75+DB76</f>
        <v>225</v>
      </c>
      <c r="DC74" s="73">
        <f t="shared" si="168"/>
        <v>103.44827586206897</v>
      </c>
      <c r="DD74" s="74">
        <f>DA74/CU74*100</f>
        <v>100</v>
      </c>
      <c r="DE74" s="74">
        <f t="shared" si="169"/>
        <v>102.27272727272727</v>
      </c>
      <c r="DF74" s="74">
        <f>DC74/CW74*100</f>
        <v>40.56795131845842</v>
      </c>
      <c r="DG74" s="74">
        <f>DD74/CX74*100</f>
        <v>120.48192771084338</v>
      </c>
      <c r="DH74" s="74">
        <f>DE74/CY74*100</f>
        <v>30.25820333512641</v>
      </c>
    </row>
    <row r="75" spans="1:112" s="18" customFormat="1" ht="9.9499999999999993" hidden="1" customHeight="1" x14ac:dyDescent="0.2">
      <c r="A75" s="82" t="s">
        <v>113</v>
      </c>
      <c r="B75" s="77">
        <f>40+4</f>
        <v>44</v>
      </c>
      <c r="C75" s="77">
        <f>30+3</f>
        <v>33</v>
      </c>
      <c r="D75" s="77">
        <f t="shared" ref="D75:J78" si="492">SUM(B75:C75)</f>
        <v>77</v>
      </c>
      <c r="E75" s="77">
        <v>97</v>
      </c>
      <c r="F75" s="77">
        <v>46</v>
      </c>
      <c r="G75" s="77">
        <f>E75+F75</f>
        <v>143</v>
      </c>
      <c r="H75" s="77">
        <v>42</v>
      </c>
      <c r="I75" s="77">
        <v>30</v>
      </c>
      <c r="J75" s="77">
        <f>H75+I75</f>
        <v>72</v>
      </c>
      <c r="K75" s="871">
        <f t="shared" ref="K75:K79" si="493">E75/B75</f>
        <v>2.2045454545454546</v>
      </c>
      <c r="L75" s="871">
        <f t="shared" si="448"/>
        <v>1.393939393939394</v>
      </c>
      <c r="M75" s="871">
        <f t="shared" si="448"/>
        <v>1.8571428571428572</v>
      </c>
      <c r="N75" s="871">
        <f t="shared" ref="N75:N78" si="494">H75/B75</f>
        <v>0.95454545454545459</v>
      </c>
      <c r="O75" s="871">
        <f t="shared" si="432"/>
        <v>0.90909090909090906</v>
      </c>
      <c r="P75" s="871">
        <f t="shared" si="432"/>
        <v>0.93506493506493504</v>
      </c>
      <c r="Q75" s="871">
        <f t="shared" ref="Q75:Q78" si="495">H75/E75</f>
        <v>0.4329896907216495</v>
      </c>
      <c r="R75" s="871">
        <f t="shared" si="433"/>
        <v>0.65217391304347827</v>
      </c>
      <c r="S75" s="1172">
        <f t="shared" si="433"/>
        <v>0.50349650349650354</v>
      </c>
      <c r="T75" s="171">
        <f>40+4</f>
        <v>44</v>
      </c>
      <c r="U75" s="77">
        <f>30+3</f>
        <v>33</v>
      </c>
      <c r="V75" s="1173">
        <f t="shared" ref="V75:V78" si="496">SUM(T75:U75)</f>
        <v>77</v>
      </c>
      <c r="W75" s="139">
        <v>86</v>
      </c>
      <c r="X75" s="77">
        <v>38</v>
      </c>
      <c r="Y75" s="77">
        <f>W75+X75</f>
        <v>124</v>
      </c>
      <c r="Z75" s="77">
        <v>44</v>
      </c>
      <c r="AA75" s="77">
        <v>28</v>
      </c>
      <c r="AB75" s="77">
        <f>Z75+AA75</f>
        <v>72</v>
      </c>
      <c r="AC75" s="871">
        <f t="shared" ref="AC75:AC79" si="497">W75/T75</f>
        <v>1.9545454545454546</v>
      </c>
      <c r="AD75" s="871">
        <f t="shared" si="157"/>
        <v>1.1515151515151516</v>
      </c>
      <c r="AE75" s="871">
        <f t="shared" si="157"/>
        <v>1.6103896103896105</v>
      </c>
      <c r="AF75" s="871">
        <f t="shared" ref="AF75:AF78" si="498">Z75/T75</f>
        <v>1</v>
      </c>
      <c r="AG75" s="871">
        <f t="shared" si="327"/>
        <v>0.84848484848484851</v>
      </c>
      <c r="AH75" s="871">
        <f t="shared" si="327"/>
        <v>0.93506493506493504</v>
      </c>
      <c r="AI75" s="871">
        <f t="shared" ref="AI75:AI78" si="499">Z75/W75</f>
        <v>0.51162790697674421</v>
      </c>
      <c r="AJ75" s="871">
        <f t="shared" si="328"/>
        <v>0.73684210526315785</v>
      </c>
      <c r="AK75" s="1174">
        <f t="shared" si="328"/>
        <v>0.58064516129032262</v>
      </c>
      <c r="AL75" s="139">
        <v>40</v>
      </c>
      <c r="AM75" s="77">
        <v>30</v>
      </c>
      <c r="AN75" s="77">
        <f t="shared" si="474"/>
        <v>70</v>
      </c>
      <c r="AO75" s="77">
        <v>98</v>
      </c>
      <c r="AP75" s="77">
        <v>32</v>
      </c>
      <c r="AQ75" s="77">
        <f>AO75+AP75</f>
        <v>130</v>
      </c>
      <c r="AR75" s="77">
        <v>44</v>
      </c>
      <c r="AS75" s="77">
        <v>29</v>
      </c>
      <c r="AT75" s="77">
        <f>AR75+AS75</f>
        <v>73</v>
      </c>
      <c r="AU75" s="78">
        <f t="shared" ref="AU75:AW78" si="500">AR75/AL75*100</f>
        <v>110.00000000000001</v>
      </c>
      <c r="AV75" s="78">
        <f t="shared" si="500"/>
        <v>96.666666666666671</v>
      </c>
      <c r="AW75" s="78">
        <f t="shared" si="500"/>
        <v>104.28571428571429</v>
      </c>
      <c r="AX75" s="78">
        <f t="shared" ref="AX75:AZ78" si="501">AR75/AO75*100</f>
        <v>44.897959183673471</v>
      </c>
      <c r="AY75" s="78">
        <f t="shared" si="501"/>
        <v>90.625</v>
      </c>
      <c r="AZ75" s="143">
        <f t="shared" si="501"/>
        <v>56.153846153846153</v>
      </c>
      <c r="BA75" s="144">
        <v>40</v>
      </c>
      <c r="BB75" s="81">
        <v>30</v>
      </c>
      <c r="BC75" s="145">
        <f t="shared" ref="BC75:BC76" si="502">BA75+BB75</f>
        <v>70</v>
      </c>
      <c r="BD75" s="220">
        <v>108</v>
      </c>
      <c r="BE75" s="221">
        <v>39</v>
      </c>
      <c r="BF75" s="145">
        <f t="shared" ref="BF75:BF76" si="503">BD75+BE75</f>
        <v>147</v>
      </c>
      <c r="BG75" s="220">
        <v>42</v>
      </c>
      <c r="BH75" s="221">
        <v>31</v>
      </c>
      <c r="BI75" s="145">
        <f t="shared" ref="BI75:BI76" si="504">BG75+BH75</f>
        <v>73</v>
      </c>
      <c r="BJ75" s="147">
        <f t="shared" ref="BJ75:BJ76" si="505">BG75/BA75*100</f>
        <v>105</v>
      </c>
      <c r="BK75" s="138">
        <f t="shared" si="488"/>
        <v>103.33333333333334</v>
      </c>
      <c r="BL75" s="148">
        <f t="shared" si="479"/>
        <v>104.28571428571429</v>
      </c>
      <c r="BM75" s="147">
        <f t="shared" ref="BM75:BO76" si="506">BG75/BD75*100</f>
        <v>38.888888888888893</v>
      </c>
      <c r="BN75" s="138">
        <f t="shared" si="506"/>
        <v>79.487179487179489</v>
      </c>
      <c r="BO75" s="149">
        <f t="shared" si="506"/>
        <v>49.65986394557823</v>
      </c>
      <c r="BP75" s="207">
        <v>40</v>
      </c>
      <c r="BQ75" s="217">
        <v>30</v>
      </c>
      <c r="BR75" s="77">
        <f t="shared" ref="BR75:BR76" si="507">SUM(BP75:BQ75)</f>
        <v>70</v>
      </c>
      <c r="BS75" s="208">
        <v>108</v>
      </c>
      <c r="BT75" s="208">
        <v>34</v>
      </c>
      <c r="BU75" s="77">
        <f t="shared" ref="BU75:BU76" si="508">SUM(BS75:BT75)</f>
        <v>142</v>
      </c>
      <c r="BV75" s="77">
        <v>37</v>
      </c>
      <c r="BW75" s="77">
        <v>31</v>
      </c>
      <c r="BX75" s="77">
        <f t="shared" ref="BX75:BX76" si="509">SUM(BV75:BW75)</f>
        <v>68</v>
      </c>
      <c r="BY75" s="138">
        <f t="shared" si="464"/>
        <v>92.5</v>
      </c>
      <c r="BZ75" s="138">
        <v>7</v>
      </c>
      <c r="CA75" s="138">
        <f t="shared" si="464"/>
        <v>97.142857142857139</v>
      </c>
      <c r="CB75" s="78">
        <f t="shared" ref="CB75:CB76" si="510">BV75/BS75*100</f>
        <v>34.25925925925926</v>
      </c>
      <c r="CC75" s="78">
        <v>7</v>
      </c>
      <c r="CD75" s="78">
        <f t="shared" ref="CD75:CD76" si="511">BX75/BU75*100</f>
        <v>47.887323943661968</v>
      </c>
      <c r="CE75" s="209">
        <v>40</v>
      </c>
      <c r="CF75" s="208">
        <v>30</v>
      </c>
      <c r="CG75" s="77">
        <f t="shared" ref="CG75:CG76" si="512">SUM(CE75:CF75)</f>
        <v>70</v>
      </c>
      <c r="CH75" s="208">
        <v>99</v>
      </c>
      <c r="CI75" s="208">
        <v>39</v>
      </c>
      <c r="CJ75" s="77">
        <f>CH75+CI75</f>
        <v>138</v>
      </c>
      <c r="CK75" s="77">
        <v>47</v>
      </c>
      <c r="CL75" s="77">
        <v>31</v>
      </c>
      <c r="CM75" s="77">
        <f>CK75+CL75</f>
        <v>78</v>
      </c>
      <c r="CN75" s="78">
        <f t="shared" si="165"/>
        <v>117.5</v>
      </c>
      <c r="CO75" s="78">
        <f>CL75/CF75*100</f>
        <v>103.33333333333334</v>
      </c>
      <c r="CP75" s="78">
        <f t="shared" si="166"/>
        <v>111.42857142857143</v>
      </c>
      <c r="CQ75" s="78">
        <f t="shared" ref="CQ75:CS77" si="513">CK75/CH75*100</f>
        <v>47.474747474747474</v>
      </c>
      <c r="CR75" s="78">
        <f t="shared" si="513"/>
        <v>79.487179487179489</v>
      </c>
      <c r="CS75" s="78">
        <f t="shared" si="513"/>
        <v>56.521739130434781</v>
      </c>
      <c r="CT75" s="208">
        <v>40</v>
      </c>
      <c r="CU75" s="208">
        <v>30</v>
      </c>
      <c r="CV75" s="77">
        <f t="shared" ref="CV75:CV76" si="514">SUM(CT75:CU75)</f>
        <v>70</v>
      </c>
      <c r="CW75" s="208">
        <v>105</v>
      </c>
      <c r="CX75" s="208">
        <v>40</v>
      </c>
      <c r="CY75" s="77">
        <f>CW75+CX75</f>
        <v>145</v>
      </c>
      <c r="CZ75" s="77">
        <v>39</v>
      </c>
      <c r="DA75" s="77">
        <v>30</v>
      </c>
      <c r="DB75" s="77">
        <f>CZ75+DA75</f>
        <v>69</v>
      </c>
      <c r="DC75" s="77">
        <f t="shared" si="168"/>
        <v>97.5</v>
      </c>
      <c r="DD75" s="78">
        <f>DA75/CU75*100</f>
        <v>100</v>
      </c>
      <c r="DE75" s="78">
        <f t="shared" si="169"/>
        <v>98.571428571428584</v>
      </c>
      <c r="DF75" s="78">
        <f t="shared" ref="DF75:DH77" si="515">CZ75/CW75*100</f>
        <v>37.142857142857146</v>
      </c>
      <c r="DG75" s="78">
        <f t="shared" si="515"/>
        <v>75</v>
      </c>
      <c r="DH75" s="78">
        <f t="shared" si="515"/>
        <v>47.586206896551722</v>
      </c>
    </row>
    <row r="76" spans="1:112" s="18" customFormat="1" ht="9.9499999999999993" hidden="1" customHeight="1" x14ac:dyDescent="0.2">
      <c r="A76" s="664" t="s">
        <v>283</v>
      </c>
      <c r="B76" s="1051">
        <f>SUM(B77:B78)</f>
        <v>115</v>
      </c>
      <c r="C76" s="1051">
        <f>SUM(C77:C78)</f>
        <v>49</v>
      </c>
      <c r="D76" s="1051">
        <f t="shared" si="492"/>
        <v>164</v>
      </c>
      <c r="E76" s="1051">
        <f>SUM(E77:E78)</f>
        <v>242</v>
      </c>
      <c r="F76" s="1051">
        <f>SUM(F77:F78)</f>
        <v>42</v>
      </c>
      <c r="G76" s="1051">
        <f t="shared" si="492"/>
        <v>284</v>
      </c>
      <c r="H76" s="1051">
        <f>SUM(H77:H78)</f>
        <v>104</v>
      </c>
      <c r="I76" s="1051">
        <f>SUM(I77:I78)</f>
        <v>36</v>
      </c>
      <c r="J76" s="1051">
        <f t="shared" si="492"/>
        <v>140</v>
      </c>
      <c r="K76" s="911">
        <f t="shared" si="493"/>
        <v>2.1043478260869564</v>
      </c>
      <c r="L76" s="911">
        <f t="shared" si="448"/>
        <v>0.8571428571428571</v>
      </c>
      <c r="M76" s="911">
        <f t="shared" si="448"/>
        <v>1.7317073170731707</v>
      </c>
      <c r="N76" s="911">
        <f t="shared" si="494"/>
        <v>0.90434782608695652</v>
      </c>
      <c r="O76" s="911">
        <f t="shared" si="432"/>
        <v>0.73469387755102045</v>
      </c>
      <c r="P76" s="911">
        <f t="shared" si="432"/>
        <v>0.85365853658536583</v>
      </c>
      <c r="Q76" s="911">
        <f t="shared" si="495"/>
        <v>0.42975206611570249</v>
      </c>
      <c r="R76" s="911">
        <f t="shared" si="433"/>
        <v>0.8571428571428571</v>
      </c>
      <c r="S76" s="1202">
        <f t="shared" si="433"/>
        <v>0.49295774647887325</v>
      </c>
      <c r="T76" s="1203">
        <f>SUM(T77:T78)</f>
        <v>115</v>
      </c>
      <c r="U76" s="1051">
        <f>SUM(U77:U78)</f>
        <v>49</v>
      </c>
      <c r="V76" s="1204">
        <f t="shared" si="496"/>
        <v>164</v>
      </c>
      <c r="W76" s="1205">
        <f>SUM(W77:W78)</f>
        <v>219</v>
      </c>
      <c r="X76" s="1051">
        <f>SUM(X77:X78)</f>
        <v>56</v>
      </c>
      <c r="Y76" s="1051">
        <f t="shared" ref="Y76:Y78" si="516">SUM(W76:X76)</f>
        <v>275</v>
      </c>
      <c r="Z76" s="1051">
        <f>SUM(Z77:Z78)</f>
        <v>119</v>
      </c>
      <c r="AA76" s="1051">
        <f>SUM(AA77:AA78)</f>
        <v>32</v>
      </c>
      <c r="AB76" s="1051">
        <f t="shared" ref="AB76:AB78" si="517">SUM(Z76:AA76)</f>
        <v>151</v>
      </c>
      <c r="AC76" s="911">
        <f t="shared" si="497"/>
        <v>1.9043478260869566</v>
      </c>
      <c r="AD76" s="911">
        <f t="shared" si="157"/>
        <v>1.1428571428571428</v>
      </c>
      <c r="AE76" s="911">
        <f t="shared" si="157"/>
        <v>1.6768292682926829</v>
      </c>
      <c r="AF76" s="911">
        <f t="shared" si="498"/>
        <v>1.0347826086956522</v>
      </c>
      <c r="AG76" s="911">
        <f t="shared" si="327"/>
        <v>0.65306122448979587</v>
      </c>
      <c r="AH76" s="911">
        <f t="shared" si="327"/>
        <v>0.92073170731707321</v>
      </c>
      <c r="AI76" s="911">
        <f t="shared" si="499"/>
        <v>0.54337899543378998</v>
      </c>
      <c r="AJ76" s="911">
        <f t="shared" si="328"/>
        <v>0.5714285714285714</v>
      </c>
      <c r="AK76" s="1206">
        <f t="shared" si="328"/>
        <v>0.54909090909090907</v>
      </c>
      <c r="AL76" s="139">
        <f>SUM(AL77:AL78)</f>
        <v>105</v>
      </c>
      <c r="AM76" s="77">
        <f>SUM(AM77:AM78)</f>
        <v>45</v>
      </c>
      <c r="AN76" s="77">
        <f t="shared" si="474"/>
        <v>150</v>
      </c>
      <c r="AO76" s="77">
        <f t="shared" ref="AO76" si="518">SUM(AO77:AO78)</f>
        <v>186</v>
      </c>
      <c r="AP76" s="77">
        <f>AP77+AP78</f>
        <v>25</v>
      </c>
      <c r="AQ76" s="77">
        <f>AQ77+AQ78</f>
        <v>211</v>
      </c>
      <c r="AR76" s="77">
        <f>AR77+AR78</f>
        <v>116</v>
      </c>
      <c r="AS76" s="77">
        <f>AS77+AS78</f>
        <v>37</v>
      </c>
      <c r="AT76" s="77">
        <f>AT77+AT78</f>
        <v>153</v>
      </c>
      <c r="AU76" s="78">
        <f t="shared" si="500"/>
        <v>110.47619047619048</v>
      </c>
      <c r="AV76" s="78">
        <f t="shared" si="500"/>
        <v>82.222222222222214</v>
      </c>
      <c r="AW76" s="78">
        <f t="shared" si="500"/>
        <v>102</v>
      </c>
      <c r="AX76" s="78">
        <f t="shared" si="501"/>
        <v>62.365591397849464</v>
      </c>
      <c r="AY76" s="78">
        <f t="shared" si="501"/>
        <v>148</v>
      </c>
      <c r="AZ76" s="143">
        <f t="shared" si="501"/>
        <v>72.511848341232238</v>
      </c>
      <c r="BA76" s="144">
        <v>105</v>
      </c>
      <c r="BB76" s="81">
        <v>45</v>
      </c>
      <c r="BC76" s="145">
        <f t="shared" si="502"/>
        <v>150</v>
      </c>
      <c r="BD76" s="222">
        <v>159</v>
      </c>
      <c r="BE76" s="223">
        <v>41</v>
      </c>
      <c r="BF76" s="145">
        <f t="shared" si="503"/>
        <v>200</v>
      </c>
      <c r="BG76" s="222">
        <v>113</v>
      </c>
      <c r="BH76" s="223">
        <v>35</v>
      </c>
      <c r="BI76" s="145">
        <f t="shared" si="504"/>
        <v>148</v>
      </c>
      <c r="BJ76" s="147">
        <f t="shared" si="505"/>
        <v>107.61904761904762</v>
      </c>
      <c r="BK76" s="138">
        <f t="shared" si="488"/>
        <v>77.777777777777786</v>
      </c>
      <c r="BL76" s="148">
        <f t="shared" si="479"/>
        <v>98.666666666666671</v>
      </c>
      <c r="BM76" s="147">
        <f t="shared" si="506"/>
        <v>71.069182389937097</v>
      </c>
      <c r="BN76" s="138">
        <f t="shared" si="506"/>
        <v>85.365853658536579</v>
      </c>
      <c r="BO76" s="149">
        <f t="shared" si="506"/>
        <v>74</v>
      </c>
      <c r="BP76" s="207">
        <v>105</v>
      </c>
      <c r="BQ76" s="217">
        <v>45</v>
      </c>
      <c r="BR76" s="77">
        <f t="shared" si="507"/>
        <v>150</v>
      </c>
      <c r="BS76" s="208">
        <v>242</v>
      </c>
      <c r="BT76" s="208">
        <v>39</v>
      </c>
      <c r="BU76" s="77">
        <f t="shared" si="508"/>
        <v>281</v>
      </c>
      <c r="BV76" s="77">
        <v>103</v>
      </c>
      <c r="BW76" s="77">
        <v>37</v>
      </c>
      <c r="BX76" s="77">
        <f t="shared" si="509"/>
        <v>140</v>
      </c>
      <c r="BY76" s="138">
        <f t="shared" si="464"/>
        <v>98.095238095238088</v>
      </c>
      <c r="BZ76" s="138">
        <v>7</v>
      </c>
      <c r="CA76" s="138">
        <f t="shared" si="464"/>
        <v>93.333333333333329</v>
      </c>
      <c r="CB76" s="78">
        <f t="shared" si="510"/>
        <v>42.561983471074385</v>
      </c>
      <c r="CC76" s="78">
        <v>7</v>
      </c>
      <c r="CD76" s="78">
        <f t="shared" si="511"/>
        <v>49.822064056939503</v>
      </c>
      <c r="CE76" s="209">
        <v>105</v>
      </c>
      <c r="CF76" s="208">
        <v>45</v>
      </c>
      <c r="CG76" s="77">
        <f t="shared" si="512"/>
        <v>150</v>
      </c>
      <c r="CH76" s="208">
        <v>260</v>
      </c>
      <c r="CI76" s="208">
        <v>42</v>
      </c>
      <c r="CJ76" s="77">
        <f t="shared" ref="CJ76" si="519">SUM(CH76:CI76)</f>
        <v>302</v>
      </c>
      <c r="CK76" s="208">
        <v>108</v>
      </c>
      <c r="CL76" s="208">
        <v>46</v>
      </c>
      <c r="CM76" s="77">
        <f t="shared" ref="CM76" si="520">SUM(CK76:CL76)</f>
        <v>154</v>
      </c>
      <c r="CN76" s="78">
        <f t="shared" si="165"/>
        <v>102.85714285714285</v>
      </c>
      <c r="CO76" s="78">
        <f>CL76/CF76*100</f>
        <v>102.22222222222221</v>
      </c>
      <c r="CP76" s="78">
        <f t="shared" si="166"/>
        <v>102.66666666666666</v>
      </c>
      <c r="CQ76" s="78">
        <f t="shared" si="513"/>
        <v>41.53846153846154</v>
      </c>
      <c r="CR76" s="78">
        <f t="shared" si="513"/>
        <v>109.52380952380953</v>
      </c>
      <c r="CS76" s="78">
        <f t="shared" si="513"/>
        <v>50.993377483443716</v>
      </c>
      <c r="CT76" s="208">
        <f>CT77+CT78</f>
        <v>105</v>
      </c>
      <c r="CU76" s="208">
        <f>CU77+CU78</f>
        <v>45</v>
      </c>
      <c r="CV76" s="77">
        <f t="shared" si="514"/>
        <v>150</v>
      </c>
      <c r="CW76" s="208">
        <f>CW77+CW78</f>
        <v>150</v>
      </c>
      <c r="CX76" s="208">
        <f>CX77+CX78</f>
        <v>43</v>
      </c>
      <c r="CY76" s="77">
        <f t="shared" ref="CY76" si="521">SUM(CW76:CX76)</f>
        <v>193</v>
      </c>
      <c r="CZ76" s="208">
        <f>CZ77+CZ78</f>
        <v>111</v>
      </c>
      <c r="DA76" s="208">
        <f>DA77+DA78</f>
        <v>45</v>
      </c>
      <c r="DB76" s="77">
        <f t="shared" ref="DB76" si="522">SUM(CZ76:DA76)</f>
        <v>156</v>
      </c>
      <c r="DC76" s="77">
        <f t="shared" si="168"/>
        <v>105.71428571428572</v>
      </c>
      <c r="DD76" s="78">
        <f>DA76/CU76*100</f>
        <v>100</v>
      </c>
      <c r="DE76" s="78">
        <f t="shared" si="169"/>
        <v>104</v>
      </c>
      <c r="DF76" s="78">
        <f t="shared" si="515"/>
        <v>74</v>
      </c>
      <c r="DG76" s="78">
        <f t="shared" si="515"/>
        <v>104.65116279069768</v>
      </c>
      <c r="DH76" s="78">
        <f t="shared" si="515"/>
        <v>80.829015544041454</v>
      </c>
    </row>
    <row r="77" spans="1:112" s="18" customFormat="1" ht="9.9499999999999993" hidden="1" customHeight="1" x14ac:dyDescent="0.2">
      <c r="A77" s="852" t="s">
        <v>281</v>
      </c>
      <c r="B77" s="1053">
        <f>60+6</f>
        <v>66</v>
      </c>
      <c r="C77" s="1053">
        <f>45+4</f>
        <v>49</v>
      </c>
      <c r="D77" s="1053">
        <f t="shared" si="492"/>
        <v>115</v>
      </c>
      <c r="E77" s="1053">
        <v>162</v>
      </c>
      <c r="F77" s="1053">
        <v>42</v>
      </c>
      <c r="G77" s="1053">
        <f t="shared" si="492"/>
        <v>204</v>
      </c>
      <c r="H77" s="1053">
        <v>59</v>
      </c>
      <c r="I77" s="1053">
        <v>36</v>
      </c>
      <c r="J77" s="1053">
        <f t="shared" si="492"/>
        <v>95</v>
      </c>
      <c r="K77" s="875">
        <f t="shared" si="493"/>
        <v>2.4545454545454546</v>
      </c>
      <c r="L77" s="875">
        <f t="shared" si="448"/>
        <v>0.8571428571428571</v>
      </c>
      <c r="M77" s="875">
        <f t="shared" si="448"/>
        <v>1.7739130434782608</v>
      </c>
      <c r="N77" s="875">
        <f t="shared" si="494"/>
        <v>0.89393939393939392</v>
      </c>
      <c r="O77" s="875">
        <f t="shared" si="432"/>
        <v>0.73469387755102045</v>
      </c>
      <c r="P77" s="875">
        <f t="shared" si="432"/>
        <v>0.82608695652173914</v>
      </c>
      <c r="Q77" s="875">
        <f t="shared" si="495"/>
        <v>0.36419753086419754</v>
      </c>
      <c r="R77" s="875">
        <f t="shared" si="433"/>
        <v>0.8571428571428571</v>
      </c>
      <c r="S77" s="1207">
        <f t="shared" si="433"/>
        <v>0.46568627450980393</v>
      </c>
      <c r="T77" s="1208">
        <f>60+6</f>
        <v>66</v>
      </c>
      <c r="U77" s="1053">
        <f>45+4</f>
        <v>49</v>
      </c>
      <c r="V77" s="1209">
        <f t="shared" si="496"/>
        <v>115</v>
      </c>
      <c r="W77" s="1210">
        <v>143</v>
      </c>
      <c r="X77" s="1053">
        <v>56</v>
      </c>
      <c r="Y77" s="1053">
        <f t="shared" si="516"/>
        <v>199</v>
      </c>
      <c r="Z77" s="1053">
        <v>69</v>
      </c>
      <c r="AA77" s="1053">
        <v>32</v>
      </c>
      <c r="AB77" s="1053">
        <f t="shared" si="517"/>
        <v>101</v>
      </c>
      <c r="AC77" s="875">
        <f t="shared" si="497"/>
        <v>2.1666666666666665</v>
      </c>
      <c r="AD77" s="875">
        <f t="shared" si="157"/>
        <v>1.1428571428571428</v>
      </c>
      <c r="AE77" s="875">
        <f t="shared" si="157"/>
        <v>1.7304347826086957</v>
      </c>
      <c r="AF77" s="875">
        <f t="shared" si="498"/>
        <v>1.0454545454545454</v>
      </c>
      <c r="AG77" s="875">
        <f t="shared" si="327"/>
        <v>0.65306122448979587</v>
      </c>
      <c r="AH77" s="875">
        <f t="shared" si="327"/>
        <v>0.87826086956521743</v>
      </c>
      <c r="AI77" s="875">
        <f t="shared" si="499"/>
        <v>0.4825174825174825</v>
      </c>
      <c r="AJ77" s="875">
        <f t="shared" si="328"/>
        <v>0.5714285714285714</v>
      </c>
      <c r="AK77" s="1211">
        <f t="shared" si="328"/>
        <v>0.50753768844221103</v>
      </c>
      <c r="AL77" s="139">
        <v>60</v>
      </c>
      <c r="AM77" s="77">
        <v>45</v>
      </c>
      <c r="AN77" s="77">
        <f t="shared" si="474"/>
        <v>105</v>
      </c>
      <c r="AO77" s="77">
        <v>123</v>
      </c>
      <c r="AP77" s="77">
        <v>25</v>
      </c>
      <c r="AQ77" s="77">
        <f>AO77+AP77</f>
        <v>148</v>
      </c>
      <c r="AR77" s="77">
        <v>68</v>
      </c>
      <c r="AS77" s="77">
        <v>37</v>
      </c>
      <c r="AT77" s="77">
        <f>AR77+AS77</f>
        <v>105</v>
      </c>
      <c r="AU77" s="78">
        <f t="shared" si="500"/>
        <v>113.33333333333333</v>
      </c>
      <c r="AV77" s="78">
        <f t="shared" si="500"/>
        <v>82.222222222222214</v>
      </c>
      <c r="AW77" s="78">
        <f t="shared" si="500"/>
        <v>100</v>
      </c>
      <c r="AX77" s="78">
        <f t="shared" si="501"/>
        <v>55.284552845528459</v>
      </c>
      <c r="AY77" s="78">
        <f t="shared" si="501"/>
        <v>148</v>
      </c>
      <c r="AZ77" s="143">
        <f t="shared" si="501"/>
        <v>70.945945945945937</v>
      </c>
      <c r="BA77" s="144"/>
      <c r="BB77" s="81"/>
      <c r="BC77" s="145"/>
      <c r="BD77" s="146"/>
      <c r="BE77" s="81"/>
      <c r="BF77" s="81"/>
      <c r="BG77" s="81"/>
      <c r="BH77" s="81"/>
      <c r="BI77" s="145"/>
      <c r="BJ77" s="147"/>
      <c r="BK77" s="138"/>
      <c r="BL77" s="148"/>
      <c r="BM77" s="147"/>
      <c r="BN77" s="138"/>
      <c r="BO77" s="149"/>
      <c r="BP77" s="209"/>
      <c r="BQ77" s="208"/>
      <c r="BR77" s="77">
        <f>BP77+BQ77</f>
        <v>0</v>
      </c>
      <c r="BS77" s="208"/>
      <c r="BT77" s="208"/>
      <c r="BU77" s="77">
        <f t="shared" ref="BU77:BU78" si="523">BS77+BT77</f>
        <v>0</v>
      </c>
      <c r="BV77" s="77"/>
      <c r="BW77" s="77"/>
      <c r="BX77" s="77">
        <f t="shared" ref="BX77:BX78" si="524">BV77+BW77</f>
        <v>0</v>
      </c>
      <c r="BY77" s="78" t="e">
        <f>BV77/BP77*100</f>
        <v>#DIV/0!</v>
      </c>
      <c r="BZ77" s="78" t="e">
        <f>BW77/BQ77*100</f>
        <v>#DIV/0!</v>
      </c>
      <c r="CA77" s="78" t="e">
        <f>BX77/BR77*100</f>
        <v>#DIV/0!</v>
      </c>
      <c r="CB77" s="78" t="e">
        <f>BV77/BS77*100</f>
        <v>#DIV/0!</v>
      </c>
      <c r="CC77" s="78" t="e">
        <f>BW77/BT77*100</f>
        <v>#DIV/0!</v>
      </c>
      <c r="CD77" s="78" t="e">
        <f>BX77/BU77*100</f>
        <v>#DIV/0!</v>
      </c>
      <c r="CE77" s="209"/>
      <c r="CF77" s="208"/>
      <c r="CG77" s="77">
        <f>CE77+CF77</f>
        <v>0</v>
      </c>
      <c r="CH77" s="208"/>
      <c r="CI77" s="208"/>
      <c r="CJ77" s="77">
        <f t="shared" ref="CJ77:CJ78" si="525">CH77+CI77</f>
        <v>0</v>
      </c>
      <c r="CK77" s="77"/>
      <c r="CL77" s="77"/>
      <c r="CM77" s="77">
        <f t="shared" ref="CM77:CM78" si="526">CK77+CL77</f>
        <v>0</v>
      </c>
      <c r="CN77" s="78" t="e">
        <f t="shared" si="165"/>
        <v>#DIV/0!</v>
      </c>
      <c r="CO77" s="78" t="e">
        <f>CL77/CF77*100</f>
        <v>#DIV/0!</v>
      </c>
      <c r="CP77" s="78" t="e">
        <f t="shared" si="166"/>
        <v>#DIV/0!</v>
      </c>
      <c r="CQ77" s="78" t="e">
        <f t="shared" si="513"/>
        <v>#DIV/0!</v>
      </c>
      <c r="CR77" s="78" t="e">
        <f t="shared" si="513"/>
        <v>#DIV/0!</v>
      </c>
      <c r="CS77" s="78" t="e">
        <f t="shared" si="513"/>
        <v>#DIV/0!</v>
      </c>
      <c r="CT77" s="208">
        <v>60</v>
      </c>
      <c r="CU77" s="208">
        <v>45</v>
      </c>
      <c r="CV77" s="77">
        <f>CT77+CU77</f>
        <v>105</v>
      </c>
      <c r="CW77" s="208">
        <v>79</v>
      </c>
      <c r="CX77" s="208">
        <v>43</v>
      </c>
      <c r="CY77" s="77">
        <f t="shared" ref="CY77:CY78" si="527">CW77+CX77</f>
        <v>122</v>
      </c>
      <c r="CZ77" s="77">
        <v>64</v>
      </c>
      <c r="DA77" s="77">
        <v>45</v>
      </c>
      <c r="DB77" s="77">
        <f t="shared" ref="DB77:DB78" si="528">CZ77+DA77</f>
        <v>109</v>
      </c>
      <c r="DC77" s="77">
        <f t="shared" si="168"/>
        <v>106.66666666666667</v>
      </c>
      <c r="DD77" s="78">
        <f>DA77/CU77*100</f>
        <v>100</v>
      </c>
      <c r="DE77" s="78">
        <f t="shared" si="169"/>
        <v>103.80952380952382</v>
      </c>
      <c r="DF77" s="78">
        <f t="shared" si="515"/>
        <v>81.012658227848107</v>
      </c>
      <c r="DG77" s="78">
        <f t="shared" si="515"/>
        <v>104.65116279069768</v>
      </c>
      <c r="DH77" s="78">
        <f t="shared" si="515"/>
        <v>89.344262295081961</v>
      </c>
    </row>
    <row r="78" spans="1:112" s="18" customFormat="1" ht="9.9499999999999993" hidden="1" customHeight="1" x14ac:dyDescent="0.2">
      <c r="A78" s="852" t="s">
        <v>282</v>
      </c>
      <c r="B78" s="1053">
        <f>45+4</f>
        <v>49</v>
      </c>
      <c r="C78" s="1053">
        <v>0</v>
      </c>
      <c r="D78" s="1053">
        <f t="shared" si="492"/>
        <v>49</v>
      </c>
      <c r="E78" s="1053">
        <v>80</v>
      </c>
      <c r="F78" s="1053">
        <v>0</v>
      </c>
      <c r="G78" s="1053">
        <f t="shared" si="492"/>
        <v>80</v>
      </c>
      <c r="H78" s="1053">
        <v>45</v>
      </c>
      <c r="I78" s="1053">
        <v>0</v>
      </c>
      <c r="J78" s="1053">
        <f t="shared" si="492"/>
        <v>45</v>
      </c>
      <c r="K78" s="875">
        <f t="shared" si="493"/>
        <v>1.6326530612244898</v>
      </c>
      <c r="L78" s="875" t="e">
        <f t="shared" si="448"/>
        <v>#DIV/0!</v>
      </c>
      <c r="M78" s="875">
        <f t="shared" si="448"/>
        <v>1.6326530612244898</v>
      </c>
      <c r="N78" s="875">
        <f t="shared" si="494"/>
        <v>0.91836734693877553</v>
      </c>
      <c r="O78" s="875" t="e">
        <f t="shared" si="432"/>
        <v>#DIV/0!</v>
      </c>
      <c r="P78" s="875">
        <f t="shared" si="432"/>
        <v>0.91836734693877553</v>
      </c>
      <c r="Q78" s="875">
        <f t="shared" si="495"/>
        <v>0.5625</v>
      </c>
      <c r="R78" s="875" t="e">
        <f t="shared" si="433"/>
        <v>#DIV/0!</v>
      </c>
      <c r="S78" s="1207">
        <f t="shared" si="433"/>
        <v>0.5625</v>
      </c>
      <c r="T78" s="1208">
        <f>45+4</f>
        <v>49</v>
      </c>
      <c r="U78" s="1053">
        <v>0</v>
      </c>
      <c r="V78" s="1209">
        <f t="shared" si="496"/>
        <v>49</v>
      </c>
      <c r="W78" s="1210">
        <v>76</v>
      </c>
      <c r="X78" s="1053">
        <v>0</v>
      </c>
      <c r="Y78" s="1053">
        <f t="shared" si="516"/>
        <v>76</v>
      </c>
      <c r="Z78" s="1053">
        <v>50</v>
      </c>
      <c r="AA78" s="1053">
        <v>0</v>
      </c>
      <c r="AB78" s="1053">
        <f t="shared" si="517"/>
        <v>50</v>
      </c>
      <c r="AC78" s="875">
        <f t="shared" si="497"/>
        <v>1.5510204081632653</v>
      </c>
      <c r="AD78" s="875" t="e">
        <f t="shared" si="157"/>
        <v>#DIV/0!</v>
      </c>
      <c r="AE78" s="875">
        <f t="shared" si="157"/>
        <v>1.5510204081632653</v>
      </c>
      <c r="AF78" s="875">
        <f t="shared" si="498"/>
        <v>1.0204081632653061</v>
      </c>
      <c r="AG78" s="875" t="e">
        <f t="shared" si="327"/>
        <v>#DIV/0!</v>
      </c>
      <c r="AH78" s="875">
        <f t="shared" si="327"/>
        <v>1.0204081632653061</v>
      </c>
      <c r="AI78" s="875">
        <f t="shared" si="499"/>
        <v>0.65789473684210531</v>
      </c>
      <c r="AJ78" s="875" t="e">
        <f t="shared" si="328"/>
        <v>#DIV/0!</v>
      </c>
      <c r="AK78" s="1211">
        <f t="shared" si="328"/>
        <v>0.65789473684210531</v>
      </c>
      <c r="AL78" s="139">
        <v>45</v>
      </c>
      <c r="AM78" s="172"/>
      <c r="AN78" s="77">
        <f t="shared" si="474"/>
        <v>45</v>
      </c>
      <c r="AO78" s="77">
        <v>63</v>
      </c>
      <c r="AP78" s="172"/>
      <c r="AQ78" s="77">
        <f>AO78+AP78</f>
        <v>63</v>
      </c>
      <c r="AR78" s="77">
        <v>48</v>
      </c>
      <c r="AS78" s="172"/>
      <c r="AT78" s="77">
        <f>AR78+AS78</f>
        <v>48</v>
      </c>
      <c r="AU78" s="78">
        <f t="shared" si="500"/>
        <v>106.66666666666667</v>
      </c>
      <c r="AV78" s="176"/>
      <c r="AW78" s="78">
        <f t="shared" si="500"/>
        <v>106.66666666666667</v>
      </c>
      <c r="AX78" s="78">
        <f t="shared" si="501"/>
        <v>76.19047619047619</v>
      </c>
      <c r="AY78" s="176"/>
      <c r="AZ78" s="143">
        <f t="shared" si="501"/>
        <v>76.19047619047619</v>
      </c>
      <c r="BA78" s="224"/>
      <c r="BB78" s="83"/>
      <c r="BC78" s="225"/>
      <c r="BD78" s="226"/>
      <c r="BE78" s="83"/>
      <c r="BF78" s="83"/>
      <c r="BG78" s="83"/>
      <c r="BH78" s="83"/>
      <c r="BI78" s="225"/>
      <c r="BJ78" s="227"/>
      <c r="BK78" s="76"/>
      <c r="BL78" s="228"/>
      <c r="BM78" s="227"/>
      <c r="BN78" s="76"/>
      <c r="BO78" s="229"/>
      <c r="BP78" s="209"/>
      <c r="BQ78" s="208"/>
      <c r="BR78" s="77">
        <f>BP78+BQ78</f>
        <v>0</v>
      </c>
      <c r="BS78" s="208"/>
      <c r="BT78" s="208"/>
      <c r="BU78" s="77">
        <f t="shared" si="523"/>
        <v>0</v>
      </c>
      <c r="BV78" s="77"/>
      <c r="BW78" s="77"/>
      <c r="BX78" s="77">
        <f t="shared" si="524"/>
        <v>0</v>
      </c>
      <c r="BY78" s="78" t="e">
        <f>BV78/BP78*100</f>
        <v>#DIV/0!</v>
      </c>
      <c r="BZ78" s="78">
        <v>0</v>
      </c>
      <c r="CA78" s="78" t="e">
        <f>BX78/BR78*100</f>
        <v>#DIV/0!</v>
      </c>
      <c r="CB78" s="78" t="e">
        <f>BV78/BS78*100</f>
        <v>#DIV/0!</v>
      </c>
      <c r="CC78" s="78">
        <v>0</v>
      </c>
      <c r="CD78" s="78" t="e">
        <f>BX78/BU78*100</f>
        <v>#DIV/0!</v>
      </c>
      <c r="CE78" s="209"/>
      <c r="CF78" s="208"/>
      <c r="CG78" s="77">
        <f>CE78+CF78</f>
        <v>0</v>
      </c>
      <c r="CH78" s="208"/>
      <c r="CI78" s="208"/>
      <c r="CJ78" s="77">
        <f t="shared" si="525"/>
        <v>0</v>
      </c>
      <c r="CK78" s="77"/>
      <c r="CL78" s="77"/>
      <c r="CM78" s="77">
        <f t="shared" si="526"/>
        <v>0</v>
      </c>
      <c r="CN78" s="78" t="e">
        <f t="shared" si="165"/>
        <v>#DIV/0!</v>
      </c>
      <c r="CO78" s="78">
        <v>0</v>
      </c>
      <c r="CP78" s="78" t="e">
        <f t="shared" si="166"/>
        <v>#DIV/0!</v>
      </c>
      <c r="CQ78" s="78" t="e">
        <f>CK78/CH78*100</f>
        <v>#DIV/0!</v>
      </c>
      <c r="CR78" s="78">
        <v>0</v>
      </c>
      <c r="CS78" s="78" t="e">
        <f>CM78/CJ78*100</f>
        <v>#DIV/0!</v>
      </c>
      <c r="CT78" s="208">
        <v>45</v>
      </c>
      <c r="CU78" s="208">
        <v>0</v>
      </c>
      <c r="CV78" s="77">
        <f>CT78+CU78</f>
        <v>45</v>
      </c>
      <c r="CW78" s="208">
        <v>71</v>
      </c>
      <c r="CX78" s="208">
        <v>0</v>
      </c>
      <c r="CY78" s="77">
        <f t="shared" si="527"/>
        <v>71</v>
      </c>
      <c r="CZ78" s="77">
        <v>47</v>
      </c>
      <c r="DA78" s="77">
        <v>0</v>
      </c>
      <c r="DB78" s="77">
        <f t="shared" si="528"/>
        <v>47</v>
      </c>
      <c r="DC78" s="77">
        <f t="shared" si="168"/>
        <v>104.44444444444446</v>
      </c>
      <c r="DD78" s="78">
        <v>0</v>
      </c>
      <c r="DE78" s="78">
        <f t="shared" si="169"/>
        <v>104.44444444444446</v>
      </c>
      <c r="DF78" s="78">
        <f>CZ78/CW78*100</f>
        <v>66.197183098591552</v>
      </c>
      <c r="DG78" s="78">
        <v>0</v>
      </c>
      <c r="DH78" s="78">
        <f>DB78/CY78*100</f>
        <v>66.197183098591552</v>
      </c>
    </row>
    <row r="79" spans="1:112" s="393" customFormat="1" ht="9.9499999999999993" customHeight="1" x14ac:dyDescent="0.25">
      <c r="A79" s="931" t="s">
        <v>16</v>
      </c>
      <c r="B79" s="1058">
        <f t="shared" ref="B79:J79" si="529">SUM(B80,B82,B94,B106,B115,B124,B127)</f>
        <v>1146</v>
      </c>
      <c r="C79" s="1058">
        <f t="shared" si="529"/>
        <v>399</v>
      </c>
      <c r="D79" s="1058">
        <f t="shared" si="529"/>
        <v>1578</v>
      </c>
      <c r="E79" s="1058">
        <f t="shared" si="529"/>
        <v>544</v>
      </c>
      <c r="F79" s="1058">
        <f t="shared" si="529"/>
        <v>44</v>
      </c>
      <c r="G79" s="1059">
        <f t="shared" si="529"/>
        <v>650</v>
      </c>
      <c r="H79" s="1058">
        <f t="shared" si="529"/>
        <v>384</v>
      </c>
      <c r="I79" s="1058">
        <f t="shared" si="529"/>
        <v>37</v>
      </c>
      <c r="J79" s="1058">
        <f t="shared" si="529"/>
        <v>443</v>
      </c>
      <c r="K79" s="868">
        <f t="shared" si="493"/>
        <v>0.47469458987783597</v>
      </c>
      <c r="L79" s="868">
        <f t="shared" si="448"/>
        <v>0.11027568922305764</v>
      </c>
      <c r="M79" s="868">
        <f t="shared" si="448"/>
        <v>0.41191381495564006</v>
      </c>
      <c r="N79" s="868">
        <f>H79/B79</f>
        <v>0.33507853403141363</v>
      </c>
      <c r="O79" s="868">
        <f t="shared" si="432"/>
        <v>9.2731829573934832E-2</v>
      </c>
      <c r="P79" s="868">
        <f t="shared" si="432"/>
        <v>0.28073510773130544</v>
      </c>
      <c r="Q79" s="868">
        <f>H79/E79</f>
        <v>0.70588235294117652</v>
      </c>
      <c r="R79" s="868">
        <f t="shared" si="433"/>
        <v>0.84090909090909094</v>
      </c>
      <c r="S79" s="1160">
        <f t="shared" si="433"/>
        <v>0.68153846153846154</v>
      </c>
      <c r="T79" s="1058">
        <f t="shared" ref="T79:AB79" si="530">SUM(T80,T82,T94,T106,T115,T124,T127)</f>
        <v>1182</v>
      </c>
      <c r="U79" s="1058">
        <f t="shared" si="530"/>
        <v>483</v>
      </c>
      <c r="V79" s="1058">
        <f t="shared" si="530"/>
        <v>1665</v>
      </c>
      <c r="W79" s="1058">
        <f t="shared" si="530"/>
        <v>626</v>
      </c>
      <c r="X79" s="1058">
        <f t="shared" si="530"/>
        <v>70</v>
      </c>
      <c r="Y79" s="1059">
        <f t="shared" si="530"/>
        <v>696</v>
      </c>
      <c r="Z79" s="1058">
        <f t="shared" si="530"/>
        <v>461</v>
      </c>
      <c r="AA79" s="1058">
        <f t="shared" si="530"/>
        <v>36</v>
      </c>
      <c r="AB79" s="1058">
        <f t="shared" si="530"/>
        <v>497</v>
      </c>
      <c r="AC79" s="868">
        <f t="shared" si="497"/>
        <v>0.52961082910321489</v>
      </c>
      <c r="AD79" s="868">
        <f t="shared" si="157"/>
        <v>0.14492753623188406</v>
      </c>
      <c r="AE79" s="868">
        <f t="shared" si="157"/>
        <v>0.41801801801801802</v>
      </c>
      <c r="AF79" s="868">
        <f>Z79/T79</f>
        <v>0.39001692047377329</v>
      </c>
      <c r="AG79" s="868">
        <f t="shared" si="327"/>
        <v>7.4534161490683232E-2</v>
      </c>
      <c r="AH79" s="868">
        <f t="shared" si="327"/>
        <v>0.29849849849849852</v>
      </c>
      <c r="AI79" s="868">
        <f>Z79/W79</f>
        <v>0.73642172523961658</v>
      </c>
      <c r="AJ79" s="868">
        <f t="shared" si="328"/>
        <v>0.51428571428571423</v>
      </c>
      <c r="AK79" s="1161">
        <f t="shared" si="328"/>
        <v>0.71408045977011492</v>
      </c>
    </row>
    <row r="80" spans="1:112" s="393" customFormat="1" ht="9.9499999999999993" hidden="1" customHeight="1" x14ac:dyDescent="0.25">
      <c r="A80" s="397" t="s">
        <v>331</v>
      </c>
      <c r="B80" s="1062">
        <f>SUM(B81)</f>
        <v>27</v>
      </c>
      <c r="C80" s="1062">
        <f t="shared" ref="C80:J80" si="531">SUM(C81)</f>
        <v>35</v>
      </c>
      <c r="D80" s="1062">
        <f t="shared" si="531"/>
        <v>62</v>
      </c>
      <c r="E80" s="1062">
        <f t="shared" si="531"/>
        <v>4</v>
      </c>
      <c r="F80" s="1062">
        <f t="shared" si="531"/>
        <v>0</v>
      </c>
      <c r="G80" s="1013">
        <f t="shared" si="531"/>
        <v>4</v>
      </c>
      <c r="H80" s="1062">
        <f t="shared" si="531"/>
        <v>2</v>
      </c>
      <c r="I80" s="1062">
        <f t="shared" si="531"/>
        <v>0</v>
      </c>
      <c r="J80" s="1062">
        <f t="shared" si="531"/>
        <v>2</v>
      </c>
      <c r="K80" s="870">
        <f>E80/B80</f>
        <v>0.14814814814814814</v>
      </c>
      <c r="L80" s="870">
        <f t="shared" si="448"/>
        <v>0</v>
      </c>
      <c r="M80" s="870">
        <f t="shared" si="448"/>
        <v>6.4516129032258063E-2</v>
      </c>
      <c r="N80" s="870">
        <f>H80/B80</f>
        <v>7.407407407407407E-2</v>
      </c>
      <c r="O80" s="870">
        <f t="shared" si="432"/>
        <v>0</v>
      </c>
      <c r="P80" s="870">
        <f t="shared" si="432"/>
        <v>3.2258064516129031E-2</v>
      </c>
      <c r="Q80" s="870">
        <f>H80/E80</f>
        <v>0.5</v>
      </c>
      <c r="R80" s="870" t="e">
        <f t="shared" si="433"/>
        <v>#DIV/0!</v>
      </c>
      <c r="S80" s="1167">
        <f t="shared" si="433"/>
        <v>0.5</v>
      </c>
      <c r="T80" s="1062">
        <f>SUM(T81)</f>
        <v>22</v>
      </c>
      <c r="U80" s="1062">
        <f t="shared" ref="U80:AB80" si="532">SUM(U81)</f>
        <v>30</v>
      </c>
      <c r="V80" s="1062">
        <f t="shared" si="532"/>
        <v>52</v>
      </c>
      <c r="W80" s="1062">
        <f t="shared" si="532"/>
        <v>3</v>
      </c>
      <c r="X80" s="1062">
        <f t="shared" si="532"/>
        <v>0</v>
      </c>
      <c r="Y80" s="1013">
        <f t="shared" si="532"/>
        <v>3</v>
      </c>
      <c r="Z80" s="1062">
        <f t="shared" si="532"/>
        <v>0</v>
      </c>
      <c r="AA80" s="1062">
        <f t="shared" si="532"/>
        <v>0</v>
      </c>
      <c r="AB80" s="1062">
        <f t="shared" si="532"/>
        <v>0</v>
      </c>
      <c r="AC80" s="870">
        <f>W80/T80</f>
        <v>0.13636363636363635</v>
      </c>
      <c r="AD80" s="870">
        <f t="shared" si="157"/>
        <v>0</v>
      </c>
      <c r="AE80" s="870">
        <f t="shared" si="157"/>
        <v>5.7692307692307696E-2</v>
      </c>
      <c r="AF80" s="870">
        <f>Z80/T80</f>
        <v>0</v>
      </c>
      <c r="AG80" s="870">
        <f t="shared" si="327"/>
        <v>0</v>
      </c>
      <c r="AH80" s="870">
        <f t="shared" si="327"/>
        <v>0</v>
      </c>
      <c r="AI80" s="870">
        <f>Z80/W80</f>
        <v>0</v>
      </c>
      <c r="AJ80" s="870" t="e">
        <f t="shared" si="328"/>
        <v>#DIV/0!</v>
      </c>
      <c r="AK80" s="1168">
        <f t="shared" si="328"/>
        <v>0</v>
      </c>
    </row>
    <row r="81" spans="1:37" s="399" customFormat="1" ht="9.9499999999999993" hidden="1" customHeight="1" x14ac:dyDescent="0.2">
      <c r="A81" s="1075" t="s">
        <v>332</v>
      </c>
      <c r="B81" s="1087">
        <v>27</v>
      </c>
      <c r="C81" s="1087">
        <v>35</v>
      </c>
      <c r="D81" s="77">
        <f t="shared" ref="D81" si="533">SUM(B81:C81)</f>
        <v>62</v>
      </c>
      <c r="E81" s="1087">
        <v>4</v>
      </c>
      <c r="F81" s="1087">
        <v>0</v>
      </c>
      <c r="G81" s="77">
        <f t="shared" ref="G81" si="534">SUM(E81:F81)</f>
        <v>4</v>
      </c>
      <c r="H81" s="1087">
        <v>2</v>
      </c>
      <c r="I81" s="1087">
        <v>0</v>
      </c>
      <c r="J81" s="77">
        <f t="shared" ref="J81" si="535">SUM(H81:I81)</f>
        <v>2</v>
      </c>
      <c r="K81" s="871">
        <f t="shared" ref="K81" si="536">E81/B81</f>
        <v>0.14814814814814814</v>
      </c>
      <c r="L81" s="871">
        <f t="shared" si="448"/>
        <v>0</v>
      </c>
      <c r="M81" s="871">
        <f t="shared" si="448"/>
        <v>6.4516129032258063E-2</v>
      </c>
      <c r="N81" s="871">
        <f t="shared" ref="N81" si="537">H81/B81</f>
        <v>7.407407407407407E-2</v>
      </c>
      <c r="O81" s="871">
        <f t="shared" si="432"/>
        <v>0</v>
      </c>
      <c r="P81" s="871">
        <f t="shared" si="432"/>
        <v>3.2258064516129031E-2</v>
      </c>
      <c r="Q81" s="871">
        <f t="shared" ref="Q81" si="538">H81/E81</f>
        <v>0.5</v>
      </c>
      <c r="R81" s="871" t="e">
        <f t="shared" si="433"/>
        <v>#DIV/0!</v>
      </c>
      <c r="S81" s="1172">
        <f t="shared" si="433"/>
        <v>0.5</v>
      </c>
      <c r="T81" s="1218">
        <v>22</v>
      </c>
      <c r="U81" s="1087">
        <v>30</v>
      </c>
      <c r="V81" s="1173">
        <f t="shared" ref="V81" si="539">SUM(T81:U81)</f>
        <v>52</v>
      </c>
      <c r="W81" s="1219">
        <v>3</v>
      </c>
      <c r="X81" s="1087">
        <v>0</v>
      </c>
      <c r="Y81" s="77">
        <f t="shared" ref="Y81" si="540">SUM(W81:X81)</f>
        <v>3</v>
      </c>
      <c r="Z81" s="1087">
        <v>0</v>
      </c>
      <c r="AA81" s="1087">
        <v>0</v>
      </c>
      <c r="AB81" s="77">
        <f t="shared" ref="AB81" si="541">SUM(Z81:AA81)</f>
        <v>0</v>
      </c>
      <c r="AC81" s="871">
        <f t="shared" ref="AC81" si="542">W81/T81</f>
        <v>0.13636363636363635</v>
      </c>
      <c r="AD81" s="871">
        <f t="shared" si="157"/>
        <v>0</v>
      </c>
      <c r="AE81" s="871">
        <f t="shared" si="157"/>
        <v>5.7692307692307696E-2</v>
      </c>
      <c r="AF81" s="871">
        <f t="shared" ref="AF81" si="543">Z81/T81</f>
        <v>0</v>
      </c>
      <c r="AG81" s="871">
        <f t="shared" si="327"/>
        <v>0</v>
      </c>
      <c r="AH81" s="871">
        <f t="shared" si="327"/>
        <v>0</v>
      </c>
      <c r="AI81" s="871">
        <f t="shared" ref="AI81" si="544">Z81/W81</f>
        <v>0</v>
      </c>
      <c r="AJ81" s="871" t="e">
        <f t="shared" si="328"/>
        <v>#DIV/0!</v>
      </c>
      <c r="AK81" s="1174">
        <f t="shared" si="328"/>
        <v>0</v>
      </c>
    </row>
    <row r="82" spans="1:37" s="393" customFormat="1" ht="9.9499999999999993" hidden="1" customHeight="1" x14ac:dyDescent="0.25">
      <c r="A82" s="397" t="s">
        <v>52</v>
      </c>
      <c r="B82" s="1062">
        <f t="shared" ref="B82:J82" si="545">SUM(B83:B93)</f>
        <v>226</v>
      </c>
      <c r="C82" s="1062">
        <f t="shared" si="545"/>
        <v>0</v>
      </c>
      <c r="D82" s="1062">
        <f t="shared" si="545"/>
        <v>226</v>
      </c>
      <c r="E82" s="1062">
        <f t="shared" si="545"/>
        <v>53</v>
      </c>
      <c r="F82" s="1062">
        <f t="shared" si="545"/>
        <v>0</v>
      </c>
      <c r="G82" s="1013">
        <f t="shared" si="545"/>
        <v>53</v>
      </c>
      <c r="H82" s="1062">
        <f t="shared" si="545"/>
        <v>40</v>
      </c>
      <c r="I82" s="1062">
        <f t="shared" si="545"/>
        <v>0</v>
      </c>
      <c r="J82" s="1062">
        <f t="shared" si="545"/>
        <v>40</v>
      </c>
      <c r="K82" s="870">
        <f>E82/B82</f>
        <v>0.23451327433628319</v>
      </c>
      <c r="L82" s="870" t="e">
        <f t="shared" si="448"/>
        <v>#DIV/0!</v>
      </c>
      <c r="M82" s="870">
        <f t="shared" si="448"/>
        <v>0.23451327433628319</v>
      </c>
      <c r="N82" s="870">
        <f>H82/B82</f>
        <v>0.17699115044247787</v>
      </c>
      <c r="O82" s="870" t="e">
        <f t="shared" si="432"/>
        <v>#DIV/0!</v>
      </c>
      <c r="P82" s="870">
        <f t="shared" si="432"/>
        <v>0.17699115044247787</v>
      </c>
      <c r="Q82" s="870">
        <f>H82/E82</f>
        <v>0.75471698113207553</v>
      </c>
      <c r="R82" s="870" t="e">
        <f t="shared" si="433"/>
        <v>#DIV/0!</v>
      </c>
      <c r="S82" s="1220">
        <f t="shared" si="433"/>
        <v>0.75471698113207553</v>
      </c>
      <c r="T82" s="1062">
        <f t="shared" ref="T82:AB82" si="546">SUM(T83:T93)</f>
        <v>226</v>
      </c>
      <c r="U82" s="1062">
        <f t="shared" si="546"/>
        <v>0</v>
      </c>
      <c r="V82" s="1062">
        <f t="shared" si="546"/>
        <v>226</v>
      </c>
      <c r="W82" s="1062">
        <f t="shared" si="546"/>
        <v>78</v>
      </c>
      <c r="X82" s="1062">
        <f t="shared" si="546"/>
        <v>0</v>
      </c>
      <c r="Y82" s="1013">
        <f t="shared" si="546"/>
        <v>78</v>
      </c>
      <c r="Z82" s="1062">
        <f t="shared" si="546"/>
        <v>64</v>
      </c>
      <c r="AA82" s="1062">
        <f t="shared" si="546"/>
        <v>0</v>
      </c>
      <c r="AB82" s="1062">
        <f t="shared" si="546"/>
        <v>64</v>
      </c>
      <c r="AC82" s="870">
        <f>W82/T82</f>
        <v>0.34513274336283184</v>
      </c>
      <c r="AD82" s="870" t="e">
        <f t="shared" si="157"/>
        <v>#DIV/0!</v>
      </c>
      <c r="AE82" s="870">
        <f t="shared" si="157"/>
        <v>0.34513274336283184</v>
      </c>
      <c r="AF82" s="870">
        <f>Z82/T82</f>
        <v>0.2831858407079646</v>
      </c>
      <c r="AG82" s="870" t="e">
        <f t="shared" si="327"/>
        <v>#DIV/0!</v>
      </c>
      <c r="AH82" s="870">
        <f t="shared" si="327"/>
        <v>0.2831858407079646</v>
      </c>
      <c r="AI82" s="870">
        <f>Z82/W82</f>
        <v>0.82051282051282048</v>
      </c>
      <c r="AJ82" s="870" t="e">
        <f t="shared" si="328"/>
        <v>#DIV/0!</v>
      </c>
      <c r="AK82" s="1221">
        <f t="shared" si="328"/>
        <v>0.82051282051282048</v>
      </c>
    </row>
    <row r="83" spans="1:37" s="393" customFormat="1" ht="9.9499999999999993" hidden="1" customHeight="1" x14ac:dyDescent="0.2">
      <c r="A83" s="398" t="s">
        <v>122</v>
      </c>
      <c r="B83" s="137">
        <v>22</v>
      </c>
      <c r="C83" s="137">
        <v>0</v>
      </c>
      <c r="D83" s="77">
        <f t="shared" ref="D83:D93" si="547">SUM(B83:C83)</f>
        <v>22</v>
      </c>
      <c r="E83" s="137">
        <v>7</v>
      </c>
      <c r="F83" s="137">
        <v>0</v>
      </c>
      <c r="G83" s="77">
        <f t="shared" ref="G83:G93" si="548">SUM(E83:F83)</f>
        <v>7</v>
      </c>
      <c r="H83" s="137">
        <v>5</v>
      </c>
      <c r="I83" s="137">
        <v>0</v>
      </c>
      <c r="J83" s="77">
        <f t="shared" ref="J83:J93" si="549">SUM(H83:I83)</f>
        <v>5</v>
      </c>
      <c r="K83" s="871">
        <f t="shared" ref="K83:M98" si="550">E83/B83</f>
        <v>0.31818181818181818</v>
      </c>
      <c r="L83" s="871" t="e">
        <f t="shared" si="448"/>
        <v>#DIV/0!</v>
      </c>
      <c r="M83" s="871">
        <f t="shared" si="448"/>
        <v>0.31818181818181818</v>
      </c>
      <c r="N83" s="871">
        <f t="shared" ref="N83:N93" si="551">H83/B83</f>
        <v>0.22727272727272727</v>
      </c>
      <c r="O83" s="871" t="e">
        <f t="shared" si="432"/>
        <v>#DIV/0!</v>
      </c>
      <c r="P83" s="871">
        <f t="shared" si="432"/>
        <v>0.22727272727272727</v>
      </c>
      <c r="Q83" s="871">
        <f t="shared" ref="Q83:Q93" si="552">H83/E83</f>
        <v>0.7142857142857143</v>
      </c>
      <c r="R83" s="871" t="e">
        <f t="shared" si="433"/>
        <v>#DIV/0!</v>
      </c>
      <c r="S83" s="1172">
        <f t="shared" si="433"/>
        <v>0.7142857142857143</v>
      </c>
      <c r="T83" s="199">
        <v>22</v>
      </c>
      <c r="U83" s="137">
        <v>0</v>
      </c>
      <c r="V83" s="1173">
        <f t="shared" ref="V83:V93" si="553">SUM(T83:U83)</f>
        <v>22</v>
      </c>
      <c r="W83" s="202">
        <v>8</v>
      </c>
      <c r="X83" s="137">
        <v>0</v>
      </c>
      <c r="Y83" s="77">
        <f t="shared" ref="Y83:Y93" si="554">SUM(W83:X83)</f>
        <v>8</v>
      </c>
      <c r="Z83" s="137">
        <v>8</v>
      </c>
      <c r="AA83" s="137">
        <v>0</v>
      </c>
      <c r="AB83" s="77">
        <f t="shared" ref="AB83:AB93" si="555">SUM(Z83:AA83)</f>
        <v>8</v>
      </c>
      <c r="AC83" s="871">
        <f t="shared" ref="AC83:AC93" si="556">W83/T83</f>
        <v>0.36363636363636365</v>
      </c>
      <c r="AD83" s="871" t="e">
        <f t="shared" si="157"/>
        <v>#DIV/0!</v>
      </c>
      <c r="AE83" s="871">
        <f t="shared" si="157"/>
        <v>0.36363636363636365</v>
      </c>
      <c r="AF83" s="871">
        <f t="shared" ref="AF83:AF93" si="557">Z83/T83</f>
        <v>0.36363636363636365</v>
      </c>
      <c r="AG83" s="871" t="e">
        <f t="shared" si="327"/>
        <v>#DIV/0!</v>
      </c>
      <c r="AH83" s="871">
        <f t="shared" si="327"/>
        <v>0.36363636363636365</v>
      </c>
      <c r="AI83" s="871">
        <f t="shared" ref="AI83:AI93" si="558">Z83/W83</f>
        <v>1</v>
      </c>
      <c r="AJ83" s="871" t="e">
        <f t="shared" si="328"/>
        <v>#DIV/0!</v>
      </c>
      <c r="AK83" s="1174">
        <f t="shared" si="328"/>
        <v>1</v>
      </c>
    </row>
    <row r="84" spans="1:37" s="393" customFormat="1" ht="9.9499999999999993" hidden="1" customHeight="1" x14ac:dyDescent="0.2">
      <c r="A84" s="398" t="s">
        <v>123</v>
      </c>
      <c r="B84" s="137">
        <v>22</v>
      </c>
      <c r="C84" s="137">
        <v>0</v>
      </c>
      <c r="D84" s="77">
        <f t="shared" si="547"/>
        <v>22</v>
      </c>
      <c r="E84" s="137">
        <v>0</v>
      </c>
      <c r="F84" s="137">
        <v>0</v>
      </c>
      <c r="G84" s="77">
        <f t="shared" si="548"/>
        <v>0</v>
      </c>
      <c r="H84" s="137">
        <v>0</v>
      </c>
      <c r="I84" s="137">
        <v>0</v>
      </c>
      <c r="J84" s="77">
        <f t="shared" si="549"/>
        <v>0</v>
      </c>
      <c r="K84" s="871">
        <f t="shared" si="550"/>
        <v>0</v>
      </c>
      <c r="L84" s="871" t="e">
        <f t="shared" si="448"/>
        <v>#DIV/0!</v>
      </c>
      <c r="M84" s="871">
        <f t="shared" si="448"/>
        <v>0</v>
      </c>
      <c r="N84" s="871">
        <f t="shared" si="551"/>
        <v>0</v>
      </c>
      <c r="O84" s="871" t="e">
        <f t="shared" si="432"/>
        <v>#DIV/0!</v>
      </c>
      <c r="P84" s="871">
        <f t="shared" si="432"/>
        <v>0</v>
      </c>
      <c r="Q84" s="871" t="e">
        <f t="shared" si="552"/>
        <v>#DIV/0!</v>
      </c>
      <c r="R84" s="871" t="e">
        <f t="shared" si="433"/>
        <v>#DIV/0!</v>
      </c>
      <c r="S84" s="1172" t="e">
        <f t="shared" si="433"/>
        <v>#DIV/0!</v>
      </c>
      <c r="T84" s="199">
        <v>22</v>
      </c>
      <c r="U84" s="137">
        <v>0</v>
      </c>
      <c r="V84" s="1173">
        <f t="shared" si="553"/>
        <v>22</v>
      </c>
      <c r="W84" s="202">
        <v>6</v>
      </c>
      <c r="X84" s="137">
        <v>0</v>
      </c>
      <c r="Y84" s="77">
        <f t="shared" si="554"/>
        <v>6</v>
      </c>
      <c r="Z84" s="137">
        <v>5</v>
      </c>
      <c r="AA84" s="137">
        <v>0</v>
      </c>
      <c r="AB84" s="77">
        <f t="shared" si="555"/>
        <v>5</v>
      </c>
      <c r="AC84" s="871">
        <f t="shared" si="556"/>
        <v>0.27272727272727271</v>
      </c>
      <c r="AD84" s="871" t="e">
        <f t="shared" si="157"/>
        <v>#DIV/0!</v>
      </c>
      <c r="AE84" s="871">
        <f t="shared" si="157"/>
        <v>0.27272727272727271</v>
      </c>
      <c r="AF84" s="871">
        <f t="shared" si="557"/>
        <v>0.22727272727272727</v>
      </c>
      <c r="AG84" s="871" t="e">
        <f t="shared" si="327"/>
        <v>#DIV/0!</v>
      </c>
      <c r="AH84" s="871">
        <f t="shared" si="327"/>
        <v>0.22727272727272727</v>
      </c>
      <c r="AI84" s="871">
        <f t="shared" si="558"/>
        <v>0.83333333333333337</v>
      </c>
      <c r="AJ84" s="871" t="e">
        <f t="shared" si="328"/>
        <v>#DIV/0!</v>
      </c>
      <c r="AK84" s="1174">
        <f t="shared" si="328"/>
        <v>0.83333333333333337</v>
      </c>
    </row>
    <row r="85" spans="1:37" s="393" customFormat="1" ht="9.9499999999999993" hidden="1" customHeight="1" x14ac:dyDescent="0.2">
      <c r="A85" s="966" t="s">
        <v>178</v>
      </c>
      <c r="B85" s="1178">
        <v>11</v>
      </c>
      <c r="C85" s="1178">
        <v>0</v>
      </c>
      <c r="D85" s="1072">
        <f t="shared" si="547"/>
        <v>11</v>
      </c>
      <c r="E85" s="1178">
        <v>0.5</v>
      </c>
      <c r="F85" s="1178">
        <v>0</v>
      </c>
      <c r="G85" s="1072">
        <f t="shared" si="548"/>
        <v>0.5</v>
      </c>
      <c r="H85" s="1178">
        <v>0.5</v>
      </c>
      <c r="I85" s="1178">
        <v>0</v>
      </c>
      <c r="J85" s="1072">
        <f t="shared" si="549"/>
        <v>0.5</v>
      </c>
      <c r="K85" s="972">
        <f t="shared" si="550"/>
        <v>4.5454545454545456E-2</v>
      </c>
      <c r="L85" s="972" t="e">
        <f t="shared" si="448"/>
        <v>#DIV/0!</v>
      </c>
      <c r="M85" s="972">
        <f t="shared" si="448"/>
        <v>4.5454545454545456E-2</v>
      </c>
      <c r="N85" s="972">
        <f t="shared" si="551"/>
        <v>4.5454545454545456E-2</v>
      </c>
      <c r="O85" s="972" t="e">
        <f t="shared" si="432"/>
        <v>#DIV/0!</v>
      </c>
      <c r="P85" s="972">
        <f t="shared" si="432"/>
        <v>4.5454545454545456E-2</v>
      </c>
      <c r="Q85" s="972">
        <f t="shared" si="552"/>
        <v>1</v>
      </c>
      <c r="R85" s="972" t="e">
        <f t="shared" si="433"/>
        <v>#DIV/0!</v>
      </c>
      <c r="S85" s="1176">
        <f t="shared" si="433"/>
        <v>1</v>
      </c>
      <c r="T85" s="1177">
        <v>11</v>
      </c>
      <c r="U85" s="1178">
        <v>0</v>
      </c>
      <c r="V85" s="1179">
        <f t="shared" si="553"/>
        <v>11</v>
      </c>
      <c r="W85" s="1180">
        <v>3</v>
      </c>
      <c r="X85" s="1178">
        <v>0</v>
      </c>
      <c r="Y85" s="1072">
        <f t="shared" si="554"/>
        <v>3</v>
      </c>
      <c r="Z85" s="1178">
        <v>2</v>
      </c>
      <c r="AA85" s="1178">
        <v>0</v>
      </c>
      <c r="AB85" s="1072">
        <f t="shared" si="555"/>
        <v>2</v>
      </c>
      <c r="AC85" s="972">
        <f t="shared" si="556"/>
        <v>0.27272727272727271</v>
      </c>
      <c r="AD85" s="972" t="e">
        <f t="shared" si="157"/>
        <v>#DIV/0!</v>
      </c>
      <c r="AE85" s="972">
        <f t="shared" si="157"/>
        <v>0.27272727272727271</v>
      </c>
      <c r="AF85" s="972">
        <f t="shared" si="557"/>
        <v>0.18181818181818182</v>
      </c>
      <c r="AG85" s="972" t="e">
        <f t="shared" si="327"/>
        <v>#DIV/0!</v>
      </c>
      <c r="AH85" s="972">
        <f t="shared" si="327"/>
        <v>0.18181818181818182</v>
      </c>
      <c r="AI85" s="972">
        <f t="shared" si="558"/>
        <v>0.66666666666666663</v>
      </c>
      <c r="AJ85" s="972" t="e">
        <f t="shared" si="328"/>
        <v>#DIV/0!</v>
      </c>
      <c r="AK85" s="1181">
        <f t="shared" si="328"/>
        <v>0.66666666666666663</v>
      </c>
    </row>
    <row r="86" spans="1:37" s="393" customFormat="1" ht="9.9499999999999993" hidden="1" customHeight="1" x14ac:dyDescent="0.2">
      <c r="A86" s="398" t="s">
        <v>86</v>
      </c>
      <c r="B86" s="137">
        <v>22</v>
      </c>
      <c r="C86" s="137">
        <v>0</v>
      </c>
      <c r="D86" s="77">
        <f t="shared" si="547"/>
        <v>22</v>
      </c>
      <c r="E86" s="137">
        <v>1</v>
      </c>
      <c r="F86" s="137">
        <v>0</v>
      </c>
      <c r="G86" s="77">
        <f t="shared" si="548"/>
        <v>1</v>
      </c>
      <c r="H86" s="137">
        <v>1</v>
      </c>
      <c r="I86" s="137">
        <v>0</v>
      </c>
      <c r="J86" s="77">
        <f t="shared" si="549"/>
        <v>1</v>
      </c>
      <c r="K86" s="871">
        <f t="shared" si="550"/>
        <v>4.5454545454545456E-2</v>
      </c>
      <c r="L86" s="871" t="e">
        <f t="shared" si="448"/>
        <v>#DIV/0!</v>
      </c>
      <c r="M86" s="871">
        <f t="shared" si="448"/>
        <v>4.5454545454545456E-2</v>
      </c>
      <c r="N86" s="871">
        <f t="shared" si="551"/>
        <v>4.5454545454545456E-2</v>
      </c>
      <c r="O86" s="871" t="e">
        <f t="shared" si="432"/>
        <v>#DIV/0!</v>
      </c>
      <c r="P86" s="871">
        <f t="shared" si="432"/>
        <v>4.5454545454545456E-2</v>
      </c>
      <c r="Q86" s="871">
        <f t="shared" si="552"/>
        <v>1</v>
      </c>
      <c r="R86" s="871" t="e">
        <f t="shared" si="433"/>
        <v>#DIV/0!</v>
      </c>
      <c r="S86" s="1172">
        <f t="shared" si="433"/>
        <v>1</v>
      </c>
      <c r="T86" s="199">
        <v>22</v>
      </c>
      <c r="U86" s="137">
        <v>0</v>
      </c>
      <c r="V86" s="1173">
        <f t="shared" si="553"/>
        <v>22</v>
      </c>
      <c r="W86" s="202">
        <v>5</v>
      </c>
      <c r="X86" s="137">
        <v>0</v>
      </c>
      <c r="Y86" s="77">
        <f t="shared" si="554"/>
        <v>5</v>
      </c>
      <c r="Z86" s="137">
        <v>4</v>
      </c>
      <c r="AA86" s="137">
        <v>0</v>
      </c>
      <c r="AB86" s="77">
        <f t="shared" si="555"/>
        <v>4</v>
      </c>
      <c r="AC86" s="871">
        <f t="shared" si="556"/>
        <v>0.22727272727272727</v>
      </c>
      <c r="AD86" s="871" t="e">
        <f t="shared" si="157"/>
        <v>#DIV/0!</v>
      </c>
      <c r="AE86" s="871">
        <f t="shared" si="157"/>
        <v>0.22727272727272727</v>
      </c>
      <c r="AF86" s="871">
        <f t="shared" si="557"/>
        <v>0.18181818181818182</v>
      </c>
      <c r="AG86" s="871" t="e">
        <f t="shared" si="327"/>
        <v>#DIV/0!</v>
      </c>
      <c r="AH86" s="871">
        <f t="shared" si="327"/>
        <v>0.18181818181818182</v>
      </c>
      <c r="AI86" s="871">
        <f t="shared" si="558"/>
        <v>0.8</v>
      </c>
      <c r="AJ86" s="871" t="e">
        <f t="shared" si="328"/>
        <v>#DIV/0!</v>
      </c>
      <c r="AK86" s="1174">
        <f t="shared" si="328"/>
        <v>0.8</v>
      </c>
    </row>
    <row r="87" spans="1:37" s="393" customFormat="1" ht="9.9499999999999993" hidden="1" customHeight="1" x14ac:dyDescent="0.2">
      <c r="A87" s="398" t="s">
        <v>336</v>
      </c>
      <c r="B87" s="137">
        <v>22</v>
      </c>
      <c r="C87" s="137">
        <v>0</v>
      </c>
      <c r="D87" s="77">
        <f t="shared" si="547"/>
        <v>22</v>
      </c>
      <c r="E87" s="137">
        <v>8</v>
      </c>
      <c r="F87" s="137">
        <v>0</v>
      </c>
      <c r="G87" s="77">
        <f t="shared" si="548"/>
        <v>8</v>
      </c>
      <c r="H87" s="137">
        <v>7</v>
      </c>
      <c r="I87" s="137">
        <v>0</v>
      </c>
      <c r="J87" s="77">
        <f t="shared" si="549"/>
        <v>7</v>
      </c>
      <c r="K87" s="871">
        <f t="shared" si="550"/>
        <v>0.36363636363636365</v>
      </c>
      <c r="L87" s="871" t="e">
        <f t="shared" si="550"/>
        <v>#DIV/0!</v>
      </c>
      <c r="M87" s="871">
        <f t="shared" si="550"/>
        <v>0.36363636363636365</v>
      </c>
      <c r="N87" s="871">
        <f t="shared" si="551"/>
        <v>0.31818181818181818</v>
      </c>
      <c r="O87" s="871" t="e">
        <f t="shared" si="432"/>
        <v>#DIV/0!</v>
      </c>
      <c r="P87" s="871">
        <f t="shared" si="432"/>
        <v>0.31818181818181818</v>
      </c>
      <c r="Q87" s="871">
        <f t="shared" si="552"/>
        <v>0.875</v>
      </c>
      <c r="R87" s="871" t="e">
        <f t="shared" si="433"/>
        <v>#DIV/0!</v>
      </c>
      <c r="S87" s="1172">
        <f t="shared" si="433"/>
        <v>0.875</v>
      </c>
      <c r="T87" s="199">
        <v>22</v>
      </c>
      <c r="U87" s="137">
        <v>0</v>
      </c>
      <c r="V87" s="1173">
        <f t="shared" si="553"/>
        <v>22</v>
      </c>
      <c r="W87" s="202">
        <v>10</v>
      </c>
      <c r="X87" s="137">
        <v>0</v>
      </c>
      <c r="Y87" s="77">
        <f t="shared" si="554"/>
        <v>10</v>
      </c>
      <c r="Z87" s="137">
        <v>9</v>
      </c>
      <c r="AA87" s="137">
        <v>0</v>
      </c>
      <c r="AB87" s="77">
        <f t="shared" si="555"/>
        <v>9</v>
      </c>
      <c r="AC87" s="871">
        <f t="shared" si="556"/>
        <v>0.45454545454545453</v>
      </c>
      <c r="AD87" s="871" t="e">
        <f t="shared" si="157"/>
        <v>#DIV/0!</v>
      </c>
      <c r="AE87" s="871">
        <f t="shared" si="157"/>
        <v>0.45454545454545453</v>
      </c>
      <c r="AF87" s="871">
        <f t="shared" si="557"/>
        <v>0.40909090909090912</v>
      </c>
      <c r="AG87" s="871" t="e">
        <f t="shared" si="327"/>
        <v>#DIV/0!</v>
      </c>
      <c r="AH87" s="871">
        <f t="shared" si="327"/>
        <v>0.40909090909090912</v>
      </c>
      <c r="AI87" s="871">
        <f t="shared" si="558"/>
        <v>0.9</v>
      </c>
      <c r="AJ87" s="871" t="e">
        <f t="shared" si="328"/>
        <v>#DIV/0!</v>
      </c>
      <c r="AK87" s="1174">
        <f t="shared" si="328"/>
        <v>0.9</v>
      </c>
    </row>
    <row r="88" spans="1:37" s="393" customFormat="1" ht="9.9499999999999993" hidden="1" customHeight="1" x14ac:dyDescent="0.2">
      <c r="A88" s="398" t="s">
        <v>177</v>
      </c>
      <c r="B88" s="137">
        <v>28</v>
      </c>
      <c r="C88" s="137">
        <v>0</v>
      </c>
      <c r="D88" s="77">
        <f t="shared" si="547"/>
        <v>28</v>
      </c>
      <c r="E88" s="137">
        <v>11</v>
      </c>
      <c r="F88" s="137">
        <v>0</v>
      </c>
      <c r="G88" s="77">
        <f t="shared" si="548"/>
        <v>11</v>
      </c>
      <c r="H88" s="137">
        <v>7</v>
      </c>
      <c r="I88" s="137">
        <v>0</v>
      </c>
      <c r="J88" s="77">
        <f t="shared" si="549"/>
        <v>7</v>
      </c>
      <c r="K88" s="871">
        <f t="shared" si="550"/>
        <v>0.39285714285714285</v>
      </c>
      <c r="L88" s="871" t="e">
        <f t="shared" si="550"/>
        <v>#DIV/0!</v>
      </c>
      <c r="M88" s="871">
        <f t="shared" si="550"/>
        <v>0.39285714285714285</v>
      </c>
      <c r="N88" s="871">
        <f t="shared" si="551"/>
        <v>0.25</v>
      </c>
      <c r="O88" s="871" t="e">
        <f t="shared" si="432"/>
        <v>#DIV/0!</v>
      </c>
      <c r="P88" s="871">
        <f t="shared" si="432"/>
        <v>0.25</v>
      </c>
      <c r="Q88" s="871">
        <f t="shared" si="552"/>
        <v>0.63636363636363635</v>
      </c>
      <c r="R88" s="871" t="e">
        <f t="shared" si="433"/>
        <v>#DIV/0!</v>
      </c>
      <c r="S88" s="1172">
        <f t="shared" si="433"/>
        <v>0.63636363636363635</v>
      </c>
      <c r="T88" s="199">
        <v>28</v>
      </c>
      <c r="U88" s="137">
        <v>0</v>
      </c>
      <c r="V88" s="1173">
        <f t="shared" si="553"/>
        <v>28</v>
      </c>
      <c r="W88" s="202">
        <v>11</v>
      </c>
      <c r="X88" s="137">
        <v>0</v>
      </c>
      <c r="Y88" s="77">
        <f t="shared" si="554"/>
        <v>11</v>
      </c>
      <c r="Z88" s="137">
        <v>11</v>
      </c>
      <c r="AA88" s="137">
        <v>0</v>
      </c>
      <c r="AB88" s="77">
        <f t="shared" si="555"/>
        <v>11</v>
      </c>
      <c r="AC88" s="871">
        <f t="shared" si="556"/>
        <v>0.39285714285714285</v>
      </c>
      <c r="AD88" s="871" t="e">
        <f t="shared" si="157"/>
        <v>#DIV/0!</v>
      </c>
      <c r="AE88" s="871">
        <f t="shared" si="157"/>
        <v>0.39285714285714285</v>
      </c>
      <c r="AF88" s="871">
        <f t="shared" si="557"/>
        <v>0.39285714285714285</v>
      </c>
      <c r="AG88" s="871" t="e">
        <f t="shared" si="327"/>
        <v>#DIV/0!</v>
      </c>
      <c r="AH88" s="871">
        <f t="shared" si="327"/>
        <v>0.39285714285714285</v>
      </c>
      <c r="AI88" s="871">
        <f t="shared" si="558"/>
        <v>1</v>
      </c>
      <c r="AJ88" s="871" t="e">
        <f t="shared" si="328"/>
        <v>#DIV/0!</v>
      </c>
      <c r="AK88" s="1174">
        <f t="shared" si="328"/>
        <v>1</v>
      </c>
    </row>
    <row r="89" spans="1:37" s="393" customFormat="1" ht="9.9499999999999993" hidden="1" customHeight="1" x14ac:dyDescent="0.2">
      <c r="A89" s="398" t="s">
        <v>333</v>
      </c>
      <c r="B89" s="137">
        <v>22</v>
      </c>
      <c r="C89" s="137">
        <v>0</v>
      </c>
      <c r="D89" s="77">
        <f t="shared" si="547"/>
        <v>22</v>
      </c>
      <c r="E89" s="137">
        <v>12</v>
      </c>
      <c r="F89" s="1222">
        <v>0</v>
      </c>
      <c r="G89" s="77">
        <f t="shared" si="548"/>
        <v>12</v>
      </c>
      <c r="H89" s="137">
        <v>10</v>
      </c>
      <c r="I89" s="137">
        <v>0</v>
      </c>
      <c r="J89" s="77">
        <f t="shared" si="549"/>
        <v>10</v>
      </c>
      <c r="K89" s="871">
        <f t="shared" si="550"/>
        <v>0.54545454545454541</v>
      </c>
      <c r="L89" s="871" t="e">
        <f t="shared" si="550"/>
        <v>#DIV/0!</v>
      </c>
      <c r="M89" s="871">
        <f t="shared" si="550"/>
        <v>0.54545454545454541</v>
      </c>
      <c r="N89" s="871">
        <f t="shared" si="551"/>
        <v>0.45454545454545453</v>
      </c>
      <c r="O89" s="871" t="e">
        <f t="shared" si="432"/>
        <v>#DIV/0!</v>
      </c>
      <c r="P89" s="871">
        <f t="shared" si="432"/>
        <v>0.45454545454545453</v>
      </c>
      <c r="Q89" s="871">
        <f t="shared" si="552"/>
        <v>0.83333333333333337</v>
      </c>
      <c r="R89" s="871" t="e">
        <f t="shared" si="433"/>
        <v>#DIV/0!</v>
      </c>
      <c r="S89" s="1172">
        <f t="shared" si="433"/>
        <v>0.83333333333333337</v>
      </c>
      <c r="T89" s="199">
        <v>22</v>
      </c>
      <c r="U89" s="137">
        <v>0</v>
      </c>
      <c r="V89" s="1173">
        <f t="shared" si="553"/>
        <v>22</v>
      </c>
      <c r="W89" s="202">
        <v>16</v>
      </c>
      <c r="X89" s="137">
        <v>0</v>
      </c>
      <c r="Y89" s="77">
        <f t="shared" si="554"/>
        <v>16</v>
      </c>
      <c r="Z89" s="137">
        <v>12</v>
      </c>
      <c r="AA89" s="137">
        <v>0</v>
      </c>
      <c r="AB89" s="77">
        <f t="shared" si="555"/>
        <v>12</v>
      </c>
      <c r="AC89" s="871">
        <f t="shared" si="556"/>
        <v>0.72727272727272729</v>
      </c>
      <c r="AD89" s="871" t="e">
        <f t="shared" si="157"/>
        <v>#DIV/0!</v>
      </c>
      <c r="AE89" s="871">
        <f t="shared" si="157"/>
        <v>0.72727272727272729</v>
      </c>
      <c r="AF89" s="871">
        <f t="shared" si="557"/>
        <v>0.54545454545454541</v>
      </c>
      <c r="AG89" s="871" t="e">
        <f t="shared" si="327"/>
        <v>#DIV/0!</v>
      </c>
      <c r="AH89" s="871">
        <f t="shared" si="327"/>
        <v>0.54545454545454541</v>
      </c>
      <c r="AI89" s="871">
        <f t="shared" si="558"/>
        <v>0.75</v>
      </c>
      <c r="AJ89" s="871" t="e">
        <f t="shared" si="328"/>
        <v>#DIV/0!</v>
      </c>
      <c r="AK89" s="1174">
        <f t="shared" si="328"/>
        <v>0.75</v>
      </c>
    </row>
    <row r="90" spans="1:37" s="393" customFormat="1" ht="9.9499999999999993" hidden="1" customHeight="1" x14ac:dyDescent="0.2">
      <c r="A90" s="398" t="s">
        <v>334</v>
      </c>
      <c r="B90" s="137">
        <v>22</v>
      </c>
      <c r="C90" s="137">
        <v>0</v>
      </c>
      <c r="D90" s="77">
        <f t="shared" si="547"/>
        <v>22</v>
      </c>
      <c r="E90" s="137">
        <v>2</v>
      </c>
      <c r="F90" s="137">
        <v>0</v>
      </c>
      <c r="G90" s="77">
        <f t="shared" si="548"/>
        <v>2</v>
      </c>
      <c r="H90" s="137">
        <v>0</v>
      </c>
      <c r="I90" s="137">
        <v>0</v>
      </c>
      <c r="J90" s="77">
        <f t="shared" si="549"/>
        <v>0</v>
      </c>
      <c r="K90" s="871">
        <f t="shared" si="550"/>
        <v>9.0909090909090912E-2</v>
      </c>
      <c r="L90" s="871" t="e">
        <f t="shared" si="550"/>
        <v>#DIV/0!</v>
      </c>
      <c r="M90" s="871">
        <f t="shared" si="550"/>
        <v>9.0909090909090912E-2</v>
      </c>
      <c r="N90" s="871">
        <f t="shared" si="551"/>
        <v>0</v>
      </c>
      <c r="O90" s="871" t="e">
        <f t="shared" si="432"/>
        <v>#DIV/0!</v>
      </c>
      <c r="P90" s="871">
        <f t="shared" si="432"/>
        <v>0</v>
      </c>
      <c r="Q90" s="871">
        <f t="shared" si="552"/>
        <v>0</v>
      </c>
      <c r="R90" s="871" t="e">
        <f t="shared" si="433"/>
        <v>#DIV/0!</v>
      </c>
      <c r="S90" s="1172">
        <f t="shared" si="433"/>
        <v>0</v>
      </c>
      <c r="T90" s="199">
        <v>22</v>
      </c>
      <c r="U90" s="137">
        <v>0</v>
      </c>
      <c r="V90" s="1173">
        <f t="shared" si="553"/>
        <v>22</v>
      </c>
      <c r="W90" s="202">
        <v>6</v>
      </c>
      <c r="X90" s="137">
        <v>0</v>
      </c>
      <c r="Y90" s="77">
        <f t="shared" si="554"/>
        <v>6</v>
      </c>
      <c r="Z90" s="137">
        <v>4</v>
      </c>
      <c r="AA90" s="137">
        <v>0</v>
      </c>
      <c r="AB90" s="77">
        <f t="shared" si="555"/>
        <v>4</v>
      </c>
      <c r="AC90" s="871">
        <f t="shared" si="556"/>
        <v>0.27272727272727271</v>
      </c>
      <c r="AD90" s="871" t="e">
        <f t="shared" si="157"/>
        <v>#DIV/0!</v>
      </c>
      <c r="AE90" s="871">
        <f t="shared" si="157"/>
        <v>0.27272727272727271</v>
      </c>
      <c r="AF90" s="871">
        <f t="shared" si="557"/>
        <v>0.18181818181818182</v>
      </c>
      <c r="AG90" s="871" t="e">
        <f t="shared" si="327"/>
        <v>#DIV/0!</v>
      </c>
      <c r="AH90" s="871">
        <f t="shared" si="327"/>
        <v>0.18181818181818182</v>
      </c>
      <c r="AI90" s="871">
        <f t="shared" si="558"/>
        <v>0.66666666666666663</v>
      </c>
      <c r="AJ90" s="871" t="e">
        <f t="shared" si="328"/>
        <v>#DIV/0!</v>
      </c>
      <c r="AK90" s="1174">
        <f t="shared" si="328"/>
        <v>0.66666666666666663</v>
      </c>
    </row>
    <row r="91" spans="1:37" s="393" customFormat="1" ht="9.9499999999999993" hidden="1" customHeight="1" x14ac:dyDescent="0.2">
      <c r="A91" s="398" t="s">
        <v>335</v>
      </c>
      <c r="B91" s="137">
        <v>22</v>
      </c>
      <c r="C91" s="137">
        <v>0</v>
      </c>
      <c r="D91" s="77">
        <f t="shared" si="547"/>
        <v>22</v>
      </c>
      <c r="E91" s="137">
        <v>2</v>
      </c>
      <c r="F91" s="137">
        <v>0</v>
      </c>
      <c r="G91" s="77">
        <f t="shared" si="548"/>
        <v>2</v>
      </c>
      <c r="H91" s="137">
        <v>2</v>
      </c>
      <c r="I91" s="137">
        <v>0</v>
      </c>
      <c r="J91" s="77">
        <f t="shared" si="549"/>
        <v>2</v>
      </c>
      <c r="K91" s="871">
        <f t="shared" si="550"/>
        <v>9.0909090909090912E-2</v>
      </c>
      <c r="L91" s="871" t="e">
        <f t="shared" si="550"/>
        <v>#DIV/0!</v>
      </c>
      <c r="M91" s="871">
        <f t="shared" si="550"/>
        <v>9.0909090909090912E-2</v>
      </c>
      <c r="N91" s="871">
        <f t="shared" si="551"/>
        <v>9.0909090909090912E-2</v>
      </c>
      <c r="O91" s="871" t="e">
        <f t="shared" si="432"/>
        <v>#DIV/0!</v>
      </c>
      <c r="P91" s="871">
        <f t="shared" si="432"/>
        <v>9.0909090909090912E-2</v>
      </c>
      <c r="Q91" s="871">
        <f t="shared" si="552"/>
        <v>1</v>
      </c>
      <c r="R91" s="871" t="e">
        <f t="shared" si="433"/>
        <v>#DIV/0!</v>
      </c>
      <c r="S91" s="1172">
        <f t="shared" si="433"/>
        <v>1</v>
      </c>
      <c r="T91" s="199">
        <v>22</v>
      </c>
      <c r="U91" s="137">
        <v>0</v>
      </c>
      <c r="V91" s="1173">
        <f t="shared" si="553"/>
        <v>22</v>
      </c>
      <c r="W91" s="202">
        <v>4</v>
      </c>
      <c r="X91" s="137">
        <v>0</v>
      </c>
      <c r="Y91" s="77">
        <f t="shared" si="554"/>
        <v>4</v>
      </c>
      <c r="Z91" s="137">
        <v>4</v>
      </c>
      <c r="AA91" s="137">
        <v>0</v>
      </c>
      <c r="AB91" s="77">
        <f t="shared" si="555"/>
        <v>4</v>
      </c>
      <c r="AC91" s="871">
        <f t="shared" si="556"/>
        <v>0.18181818181818182</v>
      </c>
      <c r="AD91" s="871" t="e">
        <f t="shared" si="157"/>
        <v>#DIV/0!</v>
      </c>
      <c r="AE91" s="871">
        <f t="shared" si="157"/>
        <v>0.18181818181818182</v>
      </c>
      <c r="AF91" s="871">
        <f t="shared" si="557"/>
        <v>0.18181818181818182</v>
      </c>
      <c r="AG91" s="871" t="e">
        <f t="shared" si="327"/>
        <v>#DIV/0!</v>
      </c>
      <c r="AH91" s="871">
        <f t="shared" si="327"/>
        <v>0.18181818181818182</v>
      </c>
      <c r="AI91" s="871">
        <f t="shared" si="558"/>
        <v>1</v>
      </c>
      <c r="AJ91" s="871" t="e">
        <f t="shared" si="328"/>
        <v>#DIV/0!</v>
      </c>
      <c r="AK91" s="1174">
        <f t="shared" si="328"/>
        <v>1</v>
      </c>
    </row>
    <row r="92" spans="1:37" s="393" customFormat="1" ht="9.9499999999999993" hidden="1" customHeight="1" x14ac:dyDescent="0.2">
      <c r="A92" s="398" t="s">
        <v>92</v>
      </c>
      <c r="B92" s="137">
        <v>22</v>
      </c>
      <c r="C92" s="137">
        <v>0</v>
      </c>
      <c r="D92" s="77">
        <f t="shared" si="547"/>
        <v>22</v>
      </c>
      <c r="E92" s="137">
        <v>9</v>
      </c>
      <c r="F92" s="137">
        <v>0</v>
      </c>
      <c r="G92" s="77">
        <f t="shared" si="548"/>
        <v>9</v>
      </c>
      <c r="H92" s="137">
        <v>7</v>
      </c>
      <c r="I92" s="137">
        <v>0</v>
      </c>
      <c r="J92" s="77">
        <f t="shared" si="549"/>
        <v>7</v>
      </c>
      <c r="K92" s="871">
        <f t="shared" si="550"/>
        <v>0.40909090909090912</v>
      </c>
      <c r="L92" s="871" t="e">
        <f t="shared" si="550"/>
        <v>#DIV/0!</v>
      </c>
      <c r="M92" s="871">
        <f t="shared" si="550"/>
        <v>0.40909090909090912</v>
      </c>
      <c r="N92" s="871">
        <f t="shared" si="551"/>
        <v>0.31818181818181818</v>
      </c>
      <c r="O92" s="871" t="e">
        <f t="shared" si="432"/>
        <v>#DIV/0!</v>
      </c>
      <c r="P92" s="871">
        <f t="shared" si="432"/>
        <v>0.31818181818181818</v>
      </c>
      <c r="Q92" s="871">
        <f t="shared" si="552"/>
        <v>0.77777777777777779</v>
      </c>
      <c r="R92" s="871" t="e">
        <f t="shared" si="433"/>
        <v>#DIV/0!</v>
      </c>
      <c r="S92" s="1172">
        <f t="shared" si="433"/>
        <v>0.77777777777777779</v>
      </c>
      <c r="T92" s="199">
        <v>22</v>
      </c>
      <c r="U92" s="137">
        <v>0</v>
      </c>
      <c r="V92" s="1173">
        <f t="shared" si="553"/>
        <v>22</v>
      </c>
      <c r="W92" s="202">
        <v>6</v>
      </c>
      <c r="X92" s="137">
        <v>0</v>
      </c>
      <c r="Y92" s="77">
        <f t="shared" si="554"/>
        <v>6</v>
      </c>
      <c r="Z92" s="137">
        <v>3</v>
      </c>
      <c r="AA92" s="137">
        <v>0</v>
      </c>
      <c r="AB92" s="77">
        <f t="shared" si="555"/>
        <v>3</v>
      </c>
      <c r="AC92" s="871">
        <f t="shared" si="556"/>
        <v>0.27272727272727271</v>
      </c>
      <c r="AD92" s="871" t="e">
        <f t="shared" si="157"/>
        <v>#DIV/0!</v>
      </c>
      <c r="AE92" s="871">
        <f t="shared" si="157"/>
        <v>0.27272727272727271</v>
      </c>
      <c r="AF92" s="871">
        <f t="shared" si="557"/>
        <v>0.13636363636363635</v>
      </c>
      <c r="AG92" s="871" t="e">
        <f t="shared" si="327"/>
        <v>#DIV/0!</v>
      </c>
      <c r="AH92" s="871">
        <f t="shared" si="327"/>
        <v>0.13636363636363635</v>
      </c>
      <c r="AI92" s="871">
        <f t="shared" si="558"/>
        <v>0.5</v>
      </c>
      <c r="AJ92" s="871" t="e">
        <f t="shared" si="328"/>
        <v>#DIV/0!</v>
      </c>
      <c r="AK92" s="1174">
        <f t="shared" si="328"/>
        <v>0.5</v>
      </c>
    </row>
    <row r="93" spans="1:37" s="393" customFormat="1" ht="9.9499999999999993" hidden="1" customHeight="1" x14ac:dyDescent="0.2">
      <c r="A93" s="966" t="s">
        <v>233</v>
      </c>
      <c r="B93" s="1178">
        <v>11</v>
      </c>
      <c r="C93" s="1178">
        <v>0</v>
      </c>
      <c r="D93" s="1223">
        <f t="shared" si="547"/>
        <v>11</v>
      </c>
      <c r="E93" s="1178">
        <v>0.5</v>
      </c>
      <c r="F93" s="1178">
        <v>0</v>
      </c>
      <c r="G93" s="1223">
        <f t="shared" si="548"/>
        <v>0.5</v>
      </c>
      <c r="H93" s="1178">
        <v>0.5</v>
      </c>
      <c r="I93" s="1178">
        <v>0</v>
      </c>
      <c r="J93" s="1223">
        <f t="shared" si="549"/>
        <v>0.5</v>
      </c>
      <c r="K93" s="976">
        <f t="shared" si="550"/>
        <v>4.5454545454545456E-2</v>
      </c>
      <c r="L93" s="976" t="e">
        <f t="shared" si="550"/>
        <v>#DIV/0!</v>
      </c>
      <c r="M93" s="976">
        <f t="shared" si="550"/>
        <v>4.5454545454545456E-2</v>
      </c>
      <c r="N93" s="976">
        <f t="shared" si="551"/>
        <v>4.5454545454545456E-2</v>
      </c>
      <c r="O93" s="976" t="e">
        <f t="shared" si="432"/>
        <v>#DIV/0!</v>
      </c>
      <c r="P93" s="976">
        <f t="shared" si="432"/>
        <v>4.5454545454545456E-2</v>
      </c>
      <c r="Q93" s="976">
        <f t="shared" si="552"/>
        <v>1</v>
      </c>
      <c r="R93" s="976" t="e">
        <f t="shared" si="433"/>
        <v>#DIV/0!</v>
      </c>
      <c r="S93" s="1224">
        <f t="shared" si="433"/>
        <v>1</v>
      </c>
      <c r="T93" s="1177">
        <v>11</v>
      </c>
      <c r="U93" s="1178">
        <v>0</v>
      </c>
      <c r="V93" s="1225">
        <f t="shared" si="553"/>
        <v>11</v>
      </c>
      <c r="W93" s="1180">
        <v>3</v>
      </c>
      <c r="X93" s="1178">
        <v>0</v>
      </c>
      <c r="Y93" s="1223">
        <f t="shared" si="554"/>
        <v>3</v>
      </c>
      <c r="Z93" s="1178">
        <v>2</v>
      </c>
      <c r="AA93" s="1178">
        <v>0</v>
      </c>
      <c r="AB93" s="1223">
        <f t="shared" si="555"/>
        <v>2</v>
      </c>
      <c r="AC93" s="976">
        <f t="shared" si="556"/>
        <v>0.27272727272727271</v>
      </c>
      <c r="AD93" s="976" t="e">
        <f t="shared" si="157"/>
        <v>#DIV/0!</v>
      </c>
      <c r="AE93" s="976">
        <f t="shared" si="157"/>
        <v>0.27272727272727271</v>
      </c>
      <c r="AF93" s="976">
        <f t="shared" si="557"/>
        <v>0.18181818181818182</v>
      </c>
      <c r="AG93" s="976" t="e">
        <f t="shared" si="327"/>
        <v>#DIV/0!</v>
      </c>
      <c r="AH93" s="976">
        <f t="shared" si="327"/>
        <v>0.18181818181818182</v>
      </c>
      <c r="AI93" s="976">
        <f t="shared" si="558"/>
        <v>0.66666666666666663</v>
      </c>
      <c r="AJ93" s="976" t="e">
        <f t="shared" si="328"/>
        <v>#DIV/0!</v>
      </c>
      <c r="AK93" s="1226">
        <f t="shared" si="328"/>
        <v>0.66666666666666663</v>
      </c>
    </row>
    <row r="94" spans="1:37" s="393" customFormat="1" ht="9.9499999999999993" hidden="1" customHeight="1" x14ac:dyDescent="0.25">
      <c r="A94" s="397" t="s">
        <v>53</v>
      </c>
      <c r="B94" s="1062">
        <f>SUM(B95:B97,B98,B102:B105)</f>
        <v>275</v>
      </c>
      <c r="C94" s="1062">
        <f t="shared" ref="C94:J94" si="559">SUM(C95:C97,C98,C102:C105)</f>
        <v>194</v>
      </c>
      <c r="D94" s="1062">
        <f t="shared" si="559"/>
        <v>469</v>
      </c>
      <c r="E94" s="1062">
        <f t="shared" si="559"/>
        <v>98</v>
      </c>
      <c r="F94" s="1062">
        <f t="shared" si="559"/>
        <v>9</v>
      </c>
      <c r="G94" s="1013">
        <f>SUM(G95:G97,G98,G102:G105)</f>
        <v>107</v>
      </c>
      <c r="H94" s="1062">
        <f t="shared" si="559"/>
        <v>62</v>
      </c>
      <c r="I94" s="1062">
        <f t="shared" si="559"/>
        <v>0</v>
      </c>
      <c r="J94" s="1062">
        <f t="shared" si="559"/>
        <v>62</v>
      </c>
      <c r="K94" s="870">
        <f>E94/B94</f>
        <v>0.35636363636363638</v>
      </c>
      <c r="L94" s="870">
        <f t="shared" si="550"/>
        <v>4.6391752577319589E-2</v>
      </c>
      <c r="M94" s="870">
        <f t="shared" si="550"/>
        <v>0.22814498933901919</v>
      </c>
      <c r="N94" s="870">
        <f>H94/B94</f>
        <v>0.22545454545454546</v>
      </c>
      <c r="O94" s="870">
        <f t="shared" si="432"/>
        <v>0</v>
      </c>
      <c r="P94" s="870">
        <f t="shared" si="432"/>
        <v>0.13219616204690832</v>
      </c>
      <c r="Q94" s="870">
        <f>H94/E94</f>
        <v>0.63265306122448983</v>
      </c>
      <c r="R94" s="870">
        <f t="shared" si="433"/>
        <v>0</v>
      </c>
      <c r="S94" s="1167">
        <f t="shared" si="433"/>
        <v>0.57943925233644855</v>
      </c>
      <c r="T94" s="1062">
        <f>SUM(T95:T97,T98,T102:T105)</f>
        <v>360</v>
      </c>
      <c r="U94" s="1062">
        <f t="shared" ref="U94:AB94" si="560">SUM(U95:U97,U98,U102:U105)</f>
        <v>206</v>
      </c>
      <c r="V94" s="1062">
        <f t="shared" si="560"/>
        <v>566</v>
      </c>
      <c r="W94" s="1062">
        <f t="shared" si="560"/>
        <v>164</v>
      </c>
      <c r="X94" s="1062">
        <f t="shared" si="560"/>
        <v>10</v>
      </c>
      <c r="Y94" s="1013">
        <f t="shared" si="560"/>
        <v>174</v>
      </c>
      <c r="Z94" s="1062">
        <f t="shared" si="560"/>
        <v>115</v>
      </c>
      <c r="AA94" s="1062">
        <f t="shared" si="560"/>
        <v>1</v>
      </c>
      <c r="AB94" s="1062">
        <f t="shared" si="560"/>
        <v>116</v>
      </c>
      <c r="AC94" s="870">
        <f>W94/T94</f>
        <v>0.45555555555555555</v>
      </c>
      <c r="AD94" s="870">
        <f t="shared" si="157"/>
        <v>4.8543689320388349E-2</v>
      </c>
      <c r="AE94" s="870">
        <f t="shared" si="157"/>
        <v>0.30742049469964666</v>
      </c>
      <c r="AF94" s="870">
        <f>Z94/T94</f>
        <v>0.31944444444444442</v>
      </c>
      <c r="AG94" s="870">
        <f t="shared" si="327"/>
        <v>4.8543689320388345E-3</v>
      </c>
      <c r="AH94" s="870">
        <f t="shared" si="327"/>
        <v>0.20494699646643111</v>
      </c>
      <c r="AI94" s="870">
        <f>Z94/W94</f>
        <v>0.70121951219512191</v>
      </c>
      <c r="AJ94" s="870">
        <f t="shared" si="328"/>
        <v>0.1</v>
      </c>
      <c r="AK94" s="1168">
        <f t="shared" si="328"/>
        <v>0.66666666666666663</v>
      </c>
    </row>
    <row r="95" spans="1:37" s="399" customFormat="1" ht="9.9499999999999993" hidden="1" customHeight="1" x14ac:dyDescent="0.2">
      <c r="A95" s="1075" t="s">
        <v>388</v>
      </c>
      <c r="B95" s="137">
        <v>33</v>
      </c>
      <c r="C95" s="137">
        <v>22</v>
      </c>
      <c r="D95" s="137">
        <f>SUM(B95:C95)</f>
        <v>55</v>
      </c>
      <c r="E95" s="137">
        <v>5</v>
      </c>
      <c r="F95" s="137">
        <v>0</v>
      </c>
      <c r="G95" s="1227">
        <f>SUM(E95:F95)</f>
        <v>5</v>
      </c>
      <c r="H95" s="137">
        <v>4</v>
      </c>
      <c r="I95" s="137">
        <v>0</v>
      </c>
      <c r="J95" s="137">
        <f>SUM(H95:I95)</f>
        <v>4</v>
      </c>
      <c r="K95" s="871">
        <f t="shared" ref="K95:M110" si="561">E95/B95</f>
        <v>0.15151515151515152</v>
      </c>
      <c r="L95" s="871">
        <f t="shared" si="550"/>
        <v>0</v>
      </c>
      <c r="M95" s="871">
        <f t="shared" si="550"/>
        <v>9.0909090909090912E-2</v>
      </c>
      <c r="N95" s="871">
        <f t="shared" ref="N95:N105" si="562">H95/B95</f>
        <v>0.12121212121212122</v>
      </c>
      <c r="O95" s="871">
        <f t="shared" si="432"/>
        <v>0</v>
      </c>
      <c r="P95" s="871">
        <f t="shared" si="432"/>
        <v>7.2727272727272724E-2</v>
      </c>
      <c r="Q95" s="871">
        <f t="shared" ref="Q95:Q105" si="563">H95/E95</f>
        <v>0.8</v>
      </c>
      <c r="R95" s="871" t="e">
        <f t="shared" si="433"/>
        <v>#DIV/0!</v>
      </c>
      <c r="S95" s="1172">
        <f t="shared" si="433"/>
        <v>0.8</v>
      </c>
      <c r="T95" s="199">
        <v>33</v>
      </c>
      <c r="U95" s="137">
        <v>22</v>
      </c>
      <c r="V95" s="1228">
        <f>SUM(T95:U95)</f>
        <v>55</v>
      </c>
      <c r="W95" s="1219">
        <v>21</v>
      </c>
      <c r="X95" s="1087">
        <v>0</v>
      </c>
      <c r="Y95" s="1087">
        <f>SUM(W95:X95)</f>
        <v>21</v>
      </c>
      <c r="Z95" s="1087">
        <v>13</v>
      </c>
      <c r="AA95" s="1087">
        <v>0</v>
      </c>
      <c r="AB95" s="1087">
        <f>SUM(Z95:AA95)</f>
        <v>13</v>
      </c>
      <c r="AC95" s="871">
        <f t="shared" ref="AC95:AE110" si="564">W95/T95</f>
        <v>0.63636363636363635</v>
      </c>
      <c r="AD95" s="871">
        <f t="shared" si="157"/>
        <v>0</v>
      </c>
      <c r="AE95" s="871">
        <f t="shared" si="157"/>
        <v>0.38181818181818183</v>
      </c>
      <c r="AF95" s="871">
        <f t="shared" ref="AF95:AF105" si="565">Z95/T95</f>
        <v>0.39393939393939392</v>
      </c>
      <c r="AG95" s="871">
        <f t="shared" si="327"/>
        <v>0</v>
      </c>
      <c r="AH95" s="874">
        <f t="shared" si="327"/>
        <v>0.23636363636363636</v>
      </c>
      <c r="AI95" s="874">
        <f t="shared" ref="AI95:AI105" si="566">Z95/W95</f>
        <v>0.61904761904761907</v>
      </c>
      <c r="AJ95" s="874" t="e">
        <f t="shared" si="328"/>
        <v>#DIV/0!</v>
      </c>
      <c r="AK95" s="1229">
        <f t="shared" si="328"/>
        <v>0.61904761904761907</v>
      </c>
    </row>
    <row r="96" spans="1:37" s="399" customFormat="1" ht="9.9499999999999993" hidden="1" customHeight="1" x14ac:dyDescent="0.2">
      <c r="A96" s="1075" t="s">
        <v>389</v>
      </c>
      <c r="B96" s="137">
        <v>0</v>
      </c>
      <c r="C96" s="137">
        <v>40</v>
      </c>
      <c r="D96" s="137">
        <f>SUM(B96:C96)</f>
        <v>40</v>
      </c>
      <c r="E96" s="137">
        <v>0</v>
      </c>
      <c r="F96" s="137">
        <v>4</v>
      </c>
      <c r="G96" s="1227">
        <f>SUM(E96:F96)</f>
        <v>4</v>
      </c>
      <c r="H96" s="137">
        <v>0</v>
      </c>
      <c r="I96" s="137">
        <v>0</v>
      </c>
      <c r="J96" s="137">
        <v>0</v>
      </c>
      <c r="K96" s="871" t="e">
        <f t="shared" si="561"/>
        <v>#DIV/0!</v>
      </c>
      <c r="L96" s="871">
        <f t="shared" si="550"/>
        <v>0.1</v>
      </c>
      <c r="M96" s="871">
        <f t="shared" si="550"/>
        <v>0.1</v>
      </c>
      <c r="N96" s="871" t="e">
        <f t="shared" si="562"/>
        <v>#DIV/0!</v>
      </c>
      <c r="O96" s="871">
        <f t="shared" si="432"/>
        <v>0</v>
      </c>
      <c r="P96" s="871">
        <f t="shared" si="432"/>
        <v>0</v>
      </c>
      <c r="Q96" s="871" t="e">
        <f t="shared" si="563"/>
        <v>#DIV/0!</v>
      </c>
      <c r="R96" s="871">
        <f t="shared" si="433"/>
        <v>0</v>
      </c>
      <c r="S96" s="1172">
        <f t="shared" si="433"/>
        <v>0</v>
      </c>
      <c r="T96" s="171">
        <v>0</v>
      </c>
      <c r="U96" s="171">
        <v>0</v>
      </c>
      <c r="V96" s="1230">
        <f>SUM(T96:U96)</f>
        <v>0</v>
      </c>
      <c r="W96" s="171">
        <v>0</v>
      </c>
      <c r="X96" s="171">
        <v>0</v>
      </c>
      <c r="Y96" s="137">
        <f>SUM(W96:X96)</f>
        <v>0</v>
      </c>
      <c r="Z96" s="171">
        <v>0</v>
      </c>
      <c r="AA96" s="171">
        <v>0</v>
      </c>
      <c r="AB96" s="137">
        <f>SUM(Z96:AA96)</f>
        <v>0</v>
      </c>
      <c r="AC96" s="871" t="e">
        <f t="shared" si="564"/>
        <v>#DIV/0!</v>
      </c>
      <c r="AD96" s="871" t="e">
        <f t="shared" si="157"/>
        <v>#DIV/0!</v>
      </c>
      <c r="AE96" s="871" t="e">
        <f t="shared" si="157"/>
        <v>#DIV/0!</v>
      </c>
      <c r="AF96" s="871" t="e">
        <f t="shared" si="565"/>
        <v>#DIV/0!</v>
      </c>
      <c r="AG96" s="871" t="e">
        <f t="shared" si="327"/>
        <v>#DIV/0!</v>
      </c>
      <c r="AH96" s="874" t="e">
        <f t="shared" si="327"/>
        <v>#DIV/0!</v>
      </c>
      <c r="AI96" s="874" t="e">
        <f t="shared" si="566"/>
        <v>#DIV/0!</v>
      </c>
      <c r="AJ96" s="874" t="e">
        <f t="shared" si="328"/>
        <v>#DIV/0!</v>
      </c>
      <c r="AK96" s="1229" t="e">
        <f t="shared" si="328"/>
        <v>#DIV/0!</v>
      </c>
    </row>
    <row r="97" spans="1:37" s="399" customFormat="1" ht="9.9499999999999993" hidden="1" customHeight="1" x14ac:dyDescent="0.2">
      <c r="A97" s="1075" t="s">
        <v>390</v>
      </c>
      <c r="B97" s="137">
        <v>33</v>
      </c>
      <c r="C97" s="137">
        <v>22</v>
      </c>
      <c r="D97" s="137">
        <f>SUM(B97:C97)</f>
        <v>55</v>
      </c>
      <c r="E97" s="137">
        <v>1</v>
      </c>
      <c r="F97" s="137">
        <v>0</v>
      </c>
      <c r="G97" s="1227">
        <f>SUM(E97:F97)</f>
        <v>1</v>
      </c>
      <c r="H97" s="137">
        <v>0</v>
      </c>
      <c r="I97" s="137">
        <v>0</v>
      </c>
      <c r="J97" s="137">
        <v>0</v>
      </c>
      <c r="K97" s="871">
        <f t="shared" si="561"/>
        <v>3.0303030303030304E-2</v>
      </c>
      <c r="L97" s="871">
        <f t="shared" si="550"/>
        <v>0</v>
      </c>
      <c r="M97" s="871">
        <f t="shared" si="550"/>
        <v>1.8181818181818181E-2</v>
      </c>
      <c r="N97" s="871">
        <f t="shared" si="562"/>
        <v>0</v>
      </c>
      <c r="O97" s="871">
        <f t="shared" si="432"/>
        <v>0</v>
      </c>
      <c r="P97" s="871">
        <f t="shared" si="432"/>
        <v>0</v>
      </c>
      <c r="Q97" s="871">
        <f t="shared" si="563"/>
        <v>0</v>
      </c>
      <c r="R97" s="871" t="e">
        <f t="shared" si="433"/>
        <v>#DIV/0!</v>
      </c>
      <c r="S97" s="1172">
        <f t="shared" si="433"/>
        <v>0</v>
      </c>
      <c r="T97" s="1218">
        <v>33</v>
      </c>
      <c r="U97" s="1087">
        <v>22</v>
      </c>
      <c r="V97" s="1228">
        <f>SUM(T97:U97)</f>
        <v>55</v>
      </c>
      <c r="W97" s="1219">
        <v>9</v>
      </c>
      <c r="X97" s="1087">
        <v>1</v>
      </c>
      <c r="Y97" s="1087">
        <f>SUM(W97:X97)</f>
        <v>10</v>
      </c>
      <c r="Z97" s="1087">
        <v>6</v>
      </c>
      <c r="AA97" s="1087">
        <v>0</v>
      </c>
      <c r="AB97" s="1087">
        <f>SUM(Z97:AA97)</f>
        <v>6</v>
      </c>
      <c r="AC97" s="871">
        <f t="shared" si="564"/>
        <v>0.27272727272727271</v>
      </c>
      <c r="AD97" s="871">
        <f t="shared" si="157"/>
        <v>4.5454545454545456E-2</v>
      </c>
      <c r="AE97" s="871">
        <f t="shared" si="157"/>
        <v>0.18181818181818182</v>
      </c>
      <c r="AF97" s="871">
        <f t="shared" si="565"/>
        <v>0.18181818181818182</v>
      </c>
      <c r="AG97" s="871">
        <f t="shared" si="327"/>
        <v>0</v>
      </c>
      <c r="AH97" s="874">
        <f t="shared" si="327"/>
        <v>0.10909090909090909</v>
      </c>
      <c r="AI97" s="874">
        <f t="shared" si="566"/>
        <v>0.66666666666666663</v>
      </c>
      <c r="AJ97" s="874">
        <f t="shared" si="328"/>
        <v>0</v>
      </c>
      <c r="AK97" s="1229">
        <f t="shared" si="328"/>
        <v>0.6</v>
      </c>
    </row>
    <row r="98" spans="1:37" s="399" customFormat="1" ht="9.9499999999999993" hidden="1" customHeight="1" x14ac:dyDescent="0.2">
      <c r="A98" s="859" t="s">
        <v>286</v>
      </c>
      <c r="B98" s="1079">
        <f t="shared" ref="B98:C98" si="567">SUM(B99:B101)</f>
        <v>110</v>
      </c>
      <c r="C98" s="1079">
        <f t="shared" si="567"/>
        <v>44</v>
      </c>
      <c r="D98" s="1079">
        <f>SUM(D99:D101)</f>
        <v>154</v>
      </c>
      <c r="E98" s="1079">
        <f t="shared" ref="E98:F98" si="568">SUM(E99:E101)</f>
        <v>55</v>
      </c>
      <c r="F98" s="1079">
        <f t="shared" si="568"/>
        <v>4</v>
      </c>
      <c r="G98" s="1079">
        <f>SUM(G99:G101)</f>
        <v>59</v>
      </c>
      <c r="H98" s="1079">
        <f t="shared" ref="H98:I98" si="569">SUM(H99:H101)</f>
        <v>37</v>
      </c>
      <c r="I98" s="1079">
        <f t="shared" si="569"/>
        <v>0</v>
      </c>
      <c r="J98" s="1079">
        <f>SUM(J99:J101)</f>
        <v>37</v>
      </c>
      <c r="K98" s="911">
        <f t="shared" si="561"/>
        <v>0.5</v>
      </c>
      <c r="L98" s="911">
        <f t="shared" si="550"/>
        <v>9.0909090909090912E-2</v>
      </c>
      <c r="M98" s="911">
        <f t="shared" si="550"/>
        <v>0.38311688311688313</v>
      </c>
      <c r="N98" s="911">
        <f t="shared" si="562"/>
        <v>0.33636363636363636</v>
      </c>
      <c r="O98" s="911">
        <f t="shared" si="432"/>
        <v>0</v>
      </c>
      <c r="P98" s="911">
        <f t="shared" si="432"/>
        <v>0.24025974025974026</v>
      </c>
      <c r="Q98" s="911">
        <f t="shared" si="563"/>
        <v>0.67272727272727273</v>
      </c>
      <c r="R98" s="911">
        <f t="shared" si="433"/>
        <v>0</v>
      </c>
      <c r="S98" s="1202">
        <f t="shared" si="433"/>
        <v>0.6271186440677966</v>
      </c>
      <c r="T98" s="1231">
        <f t="shared" ref="T98:U98" si="570">SUM(T99:T101)</f>
        <v>165</v>
      </c>
      <c r="U98" s="1079">
        <f t="shared" si="570"/>
        <v>66</v>
      </c>
      <c r="V98" s="1232">
        <f>SUM(V99:V101)</f>
        <v>231</v>
      </c>
      <c r="W98" s="1233">
        <f t="shared" ref="W98:X98" si="571">SUM(W99:W101)</f>
        <v>84</v>
      </c>
      <c r="X98" s="1079">
        <f t="shared" si="571"/>
        <v>6</v>
      </c>
      <c r="Y98" s="1079">
        <f>SUM(Y99:Y101)</f>
        <v>90</v>
      </c>
      <c r="Z98" s="1079">
        <f t="shared" ref="Z98:AA98" si="572">SUM(Z99:Z101)</f>
        <v>66</v>
      </c>
      <c r="AA98" s="1079">
        <f t="shared" si="572"/>
        <v>1</v>
      </c>
      <c r="AB98" s="1079">
        <f>SUM(AB99:AB101)</f>
        <v>67</v>
      </c>
      <c r="AC98" s="911">
        <f t="shared" si="564"/>
        <v>0.50909090909090904</v>
      </c>
      <c r="AD98" s="911">
        <f t="shared" si="157"/>
        <v>9.0909090909090912E-2</v>
      </c>
      <c r="AE98" s="911">
        <f t="shared" si="157"/>
        <v>0.38961038961038963</v>
      </c>
      <c r="AF98" s="911">
        <f t="shared" si="565"/>
        <v>0.4</v>
      </c>
      <c r="AG98" s="911">
        <f t="shared" si="327"/>
        <v>1.5151515151515152E-2</v>
      </c>
      <c r="AH98" s="911">
        <f t="shared" si="327"/>
        <v>0.29004329004329005</v>
      </c>
      <c r="AI98" s="911">
        <f t="shared" si="566"/>
        <v>0.7857142857142857</v>
      </c>
      <c r="AJ98" s="911">
        <f t="shared" si="328"/>
        <v>0.16666666666666666</v>
      </c>
      <c r="AK98" s="1206">
        <f t="shared" si="328"/>
        <v>0.74444444444444446</v>
      </c>
    </row>
    <row r="99" spans="1:37" s="399" customFormat="1" ht="9.9499999999999993" hidden="1" customHeight="1" x14ac:dyDescent="0.2">
      <c r="A99" s="853" t="s">
        <v>271</v>
      </c>
      <c r="B99" s="1082">
        <v>55</v>
      </c>
      <c r="C99" s="1082">
        <v>22</v>
      </c>
      <c r="D99" s="1082">
        <f>SUM(B99:C99)</f>
        <v>77</v>
      </c>
      <c r="E99" s="1082">
        <v>37</v>
      </c>
      <c r="F99" s="1082">
        <v>1</v>
      </c>
      <c r="G99" s="1234">
        <f t="shared" ref="G99:G105" si="573">SUM(E99:F99)</f>
        <v>38</v>
      </c>
      <c r="H99" s="1235">
        <v>19</v>
      </c>
      <c r="I99" s="1235">
        <v>0</v>
      </c>
      <c r="J99" s="1082">
        <f t="shared" ref="J99:J105" si="574">SUM(H99:I99)</f>
        <v>19</v>
      </c>
      <c r="K99" s="875">
        <f t="shared" si="561"/>
        <v>0.67272727272727273</v>
      </c>
      <c r="L99" s="875">
        <f t="shared" si="561"/>
        <v>4.5454545454545456E-2</v>
      </c>
      <c r="M99" s="875">
        <f t="shared" si="561"/>
        <v>0.4935064935064935</v>
      </c>
      <c r="N99" s="875">
        <f t="shared" si="562"/>
        <v>0.34545454545454546</v>
      </c>
      <c r="O99" s="875">
        <f t="shared" si="432"/>
        <v>0</v>
      </c>
      <c r="P99" s="875">
        <f t="shared" si="432"/>
        <v>0.24675324675324675</v>
      </c>
      <c r="Q99" s="875">
        <f t="shared" si="563"/>
        <v>0.51351351351351349</v>
      </c>
      <c r="R99" s="875">
        <f t="shared" si="433"/>
        <v>0</v>
      </c>
      <c r="S99" s="1207">
        <f t="shared" si="433"/>
        <v>0.5</v>
      </c>
      <c r="T99" s="1236">
        <v>55</v>
      </c>
      <c r="U99" s="1082">
        <v>22</v>
      </c>
      <c r="V99" s="1237">
        <f>SUM(T99:U99)</f>
        <v>77</v>
      </c>
      <c r="W99" s="1238">
        <v>25</v>
      </c>
      <c r="X99" s="1082">
        <v>2</v>
      </c>
      <c r="Y99" s="1082">
        <f t="shared" ref="Y99:Y105" si="575">SUM(W99:X99)</f>
        <v>27</v>
      </c>
      <c r="Z99" s="1235">
        <v>19</v>
      </c>
      <c r="AA99" s="1235">
        <v>0</v>
      </c>
      <c r="AB99" s="1082">
        <f t="shared" ref="AB99:AB105" si="576">SUM(Z99:AA99)</f>
        <v>19</v>
      </c>
      <c r="AC99" s="875">
        <f t="shared" si="564"/>
        <v>0.45454545454545453</v>
      </c>
      <c r="AD99" s="875">
        <f t="shared" si="157"/>
        <v>9.0909090909090912E-2</v>
      </c>
      <c r="AE99" s="875">
        <f t="shared" si="157"/>
        <v>0.35064935064935066</v>
      </c>
      <c r="AF99" s="875">
        <f t="shared" si="565"/>
        <v>0.34545454545454546</v>
      </c>
      <c r="AG99" s="875">
        <f t="shared" si="327"/>
        <v>0</v>
      </c>
      <c r="AH99" s="875">
        <f t="shared" si="327"/>
        <v>0.24675324675324675</v>
      </c>
      <c r="AI99" s="875">
        <f t="shared" si="566"/>
        <v>0.76</v>
      </c>
      <c r="AJ99" s="875">
        <f t="shared" si="328"/>
        <v>0</v>
      </c>
      <c r="AK99" s="1211">
        <f t="shared" si="328"/>
        <v>0.70370370370370372</v>
      </c>
    </row>
    <row r="100" spans="1:37" s="399" customFormat="1" ht="9.9499999999999993" hidden="1" customHeight="1" x14ac:dyDescent="0.2">
      <c r="A100" s="853" t="s">
        <v>272</v>
      </c>
      <c r="B100" s="1082">
        <v>0</v>
      </c>
      <c r="C100" s="1082">
        <v>0</v>
      </c>
      <c r="D100" s="1082">
        <f t="shared" ref="D100:D114" si="577">SUM(B100:C100)</f>
        <v>0</v>
      </c>
      <c r="E100" s="1082">
        <v>0</v>
      </c>
      <c r="F100" s="1082">
        <v>0</v>
      </c>
      <c r="G100" s="1082">
        <f t="shared" si="573"/>
        <v>0</v>
      </c>
      <c r="H100" s="1235">
        <v>0</v>
      </c>
      <c r="I100" s="1235">
        <v>0</v>
      </c>
      <c r="J100" s="1082">
        <f t="shared" si="574"/>
        <v>0</v>
      </c>
      <c r="K100" s="875" t="e">
        <f t="shared" si="561"/>
        <v>#DIV/0!</v>
      </c>
      <c r="L100" s="875" t="e">
        <f t="shared" si="561"/>
        <v>#DIV/0!</v>
      </c>
      <c r="M100" s="875" t="e">
        <f t="shared" si="561"/>
        <v>#DIV/0!</v>
      </c>
      <c r="N100" s="875" t="e">
        <f t="shared" si="562"/>
        <v>#DIV/0!</v>
      </c>
      <c r="O100" s="875" t="e">
        <f t="shared" si="432"/>
        <v>#DIV/0!</v>
      </c>
      <c r="P100" s="875" t="e">
        <f t="shared" si="432"/>
        <v>#DIV/0!</v>
      </c>
      <c r="Q100" s="875" t="e">
        <f t="shared" si="563"/>
        <v>#DIV/0!</v>
      </c>
      <c r="R100" s="875" t="e">
        <f t="shared" si="433"/>
        <v>#DIV/0!</v>
      </c>
      <c r="S100" s="1207" t="e">
        <f t="shared" si="433"/>
        <v>#DIV/0!</v>
      </c>
      <c r="T100" s="1236">
        <v>55</v>
      </c>
      <c r="U100" s="1082">
        <v>22</v>
      </c>
      <c r="V100" s="1237">
        <f t="shared" ref="V100:V105" si="578">SUM(T100:U100)</f>
        <v>77</v>
      </c>
      <c r="W100" s="1238">
        <v>32</v>
      </c>
      <c r="X100" s="1082">
        <v>2</v>
      </c>
      <c r="Y100" s="1082">
        <f t="shared" si="575"/>
        <v>34</v>
      </c>
      <c r="Z100" s="1235">
        <v>27</v>
      </c>
      <c r="AA100" s="1235">
        <v>0</v>
      </c>
      <c r="AB100" s="1082">
        <f t="shared" si="576"/>
        <v>27</v>
      </c>
      <c r="AC100" s="875">
        <f t="shared" si="564"/>
        <v>0.58181818181818179</v>
      </c>
      <c r="AD100" s="875">
        <f t="shared" si="157"/>
        <v>9.0909090909090912E-2</v>
      </c>
      <c r="AE100" s="875">
        <f t="shared" si="157"/>
        <v>0.44155844155844154</v>
      </c>
      <c r="AF100" s="875">
        <f t="shared" si="565"/>
        <v>0.49090909090909091</v>
      </c>
      <c r="AG100" s="875">
        <f t="shared" si="327"/>
        <v>0</v>
      </c>
      <c r="AH100" s="875">
        <f t="shared" si="327"/>
        <v>0.35064935064935066</v>
      </c>
      <c r="AI100" s="875">
        <f t="shared" si="566"/>
        <v>0.84375</v>
      </c>
      <c r="AJ100" s="875">
        <f t="shared" si="328"/>
        <v>0</v>
      </c>
      <c r="AK100" s="1211">
        <f t="shared" si="328"/>
        <v>0.79411764705882348</v>
      </c>
    </row>
    <row r="101" spans="1:37" s="399" customFormat="1" ht="9.9499999999999993" hidden="1" customHeight="1" x14ac:dyDescent="0.2">
      <c r="A101" s="854" t="s">
        <v>273</v>
      </c>
      <c r="B101" s="1082">
        <v>55</v>
      </c>
      <c r="C101" s="1082">
        <v>22</v>
      </c>
      <c r="D101" s="1082">
        <f t="shared" si="577"/>
        <v>77</v>
      </c>
      <c r="E101" s="1082">
        <v>18</v>
      </c>
      <c r="F101" s="1082">
        <v>3</v>
      </c>
      <c r="G101" s="1234">
        <f t="shared" si="573"/>
        <v>21</v>
      </c>
      <c r="H101" s="1235">
        <v>18</v>
      </c>
      <c r="I101" s="1235">
        <v>0</v>
      </c>
      <c r="J101" s="1082">
        <f t="shared" si="574"/>
        <v>18</v>
      </c>
      <c r="K101" s="875">
        <f t="shared" si="561"/>
        <v>0.32727272727272727</v>
      </c>
      <c r="L101" s="875">
        <f t="shared" si="561"/>
        <v>0.13636363636363635</v>
      </c>
      <c r="M101" s="875">
        <f t="shared" si="561"/>
        <v>0.27272727272727271</v>
      </c>
      <c r="N101" s="875">
        <f t="shared" si="562"/>
        <v>0.32727272727272727</v>
      </c>
      <c r="O101" s="875">
        <f t="shared" si="432"/>
        <v>0</v>
      </c>
      <c r="P101" s="875">
        <f t="shared" si="432"/>
        <v>0.23376623376623376</v>
      </c>
      <c r="Q101" s="875">
        <f t="shared" si="563"/>
        <v>1</v>
      </c>
      <c r="R101" s="875">
        <f t="shared" si="433"/>
        <v>0</v>
      </c>
      <c r="S101" s="1207">
        <f t="shared" si="433"/>
        <v>0.8571428571428571</v>
      </c>
      <c r="T101" s="1236">
        <v>55</v>
      </c>
      <c r="U101" s="1082">
        <v>22</v>
      </c>
      <c r="V101" s="1237">
        <f t="shared" si="578"/>
        <v>77</v>
      </c>
      <c r="W101" s="1238">
        <v>27</v>
      </c>
      <c r="X101" s="1082">
        <v>2</v>
      </c>
      <c r="Y101" s="1082">
        <f t="shared" si="575"/>
        <v>29</v>
      </c>
      <c r="Z101" s="1235">
        <v>20</v>
      </c>
      <c r="AA101" s="1235">
        <v>1</v>
      </c>
      <c r="AB101" s="1082">
        <f t="shared" si="576"/>
        <v>21</v>
      </c>
      <c r="AC101" s="875">
        <f t="shared" si="564"/>
        <v>0.49090909090909091</v>
      </c>
      <c r="AD101" s="875">
        <f t="shared" si="157"/>
        <v>9.0909090909090912E-2</v>
      </c>
      <c r="AE101" s="875">
        <f t="shared" si="157"/>
        <v>0.37662337662337664</v>
      </c>
      <c r="AF101" s="875">
        <f t="shared" si="565"/>
        <v>0.36363636363636365</v>
      </c>
      <c r="AG101" s="875">
        <f t="shared" si="327"/>
        <v>4.5454545454545456E-2</v>
      </c>
      <c r="AH101" s="875">
        <f t="shared" si="327"/>
        <v>0.27272727272727271</v>
      </c>
      <c r="AI101" s="875">
        <f t="shared" si="566"/>
        <v>0.7407407407407407</v>
      </c>
      <c r="AJ101" s="875">
        <f t="shared" si="328"/>
        <v>0.5</v>
      </c>
      <c r="AK101" s="1211">
        <f t="shared" si="328"/>
        <v>0.72413793103448276</v>
      </c>
    </row>
    <row r="102" spans="1:37" s="399" customFormat="1" ht="9.9499999999999993" hidden="1" customHeight="1" x14ac:dyDescent="0.2">
      <c r="A102" s="398" t="s">
        <v>285</v>
      </c>
      <c r="B102" s="137">
        <v>0</v>
      </c>
      <c r="C102" s="137">
        <v>0</v>
      </c>
      <c r="D102" s="77">
        <f t="shared" si="577"/>
        <v>0</v>
      </c>
      <c r="E102" s="137">
        <v>0</v>
      </c>
      <c r="F102" s="137">
        <v>0</v>
      </c>
      <c r="G102" s="77">
        <f t="shared" si="573"/>
        <v>0</v>
      </c>
      <c r="H102" s="137">
        <v>0</v>
      </c>
      <c r="I102" s="137">
        <v>0</v>
      </c>
      <c r="J102" s="77">
        <f t="shared" si="574"/>
        <v>0</v>
      </c>
      <c r="K102" s="871" t="e">
        <f t="shared" si="561"/>
        <v>#DIV/0!</v>
      </c>
      <c r="L102" s="871" t="e">
        <f t="shared" si="561"/>
        <v>#DIV/0!</v>
      </c>
      <c r="M102" s="871" t="e">
        <f t="shared" si="561"/>
        <v>#DIV/0!</v>
      </c>
      <c r="N102" s="871" t="e">
        <f t="shared" si="562"/>
        <v>#DIV/0!</v>
      </c>
      <c r="O102" s="871" t="e">
        <f t="shared" si="432"/>
        <v>#DIV/0!</v>
      </c>
      <c r="P102" s="871" t="e">
        <f t="shared" si="432"/>
        <v>#DIV/0!</v>
      </c>
      <c r="Q102" s="871" t="e">
        <f t="shared" si="563"/>
        <v>#DIV/0!</v>
      </c>
      <c r="R102" s="871" t="e">
        <f t="shared" si="433"/>
        <v>#DIV/0!</v>
      </c>
      <c r="S102" s="1172" t="e">
        <f t="shared" si="433"/>
        <v>#DIV/0!</v>
      </c>
      <c r="T102" s="199">
        <v>30</v>
      </c>
      <c r="U102" s="137">
        <v>30</v>
      </c>
      <c r="V102" s="1173">
        <f t="shared" si="578"/>
        <v>60</v>
      </c>
      <c r="W102" s="202">
        <v>10</v>
      </c>
      <c r="X102" s="137">
        <v>1</v>
      </c>
      <c r="Y102" s="77">
        <f t="shared" si="575"/>
        <v>11</v>
      </c>
      <c r="Z102" s="137">
        <v>0</v>
      </c>
      <c r="AA102" s="137">
        <v>0</v>
      </c>
      <c r="AB102" s="77">
        <f t="shared" si="576"/>
        <v>0</v>
      </c>
      <c r="AC102" s="871">
        <f t="shared" si="564"/>
        <v>0.33333333333333331</v>
      </c>
      <c r="AD102" s="871">
        <f t="shared" si="157"/>
        <v>3.3333333333333333E-2</v>
      </c>
      <c r="AE102" s="871">
        <f t="shared" si="157"/>
        <v>0.18333333333333332</v>
      </c>
      <c r="AF102" s="871">
        <f t="shared" si="565"/>
        <v>0</v>
      </c>
      <c r="AG102" s="871">
        <f t="shared" si="327"/>
        <v>0</v>
      </c>
      <c r="AH102" s="871">
        <f t="shared" si="327"/>
        <v>0</v>
      </c>
      <c r="AI102" s="871">
        <f t="shared" si="566"/>
        <v>0</v>
      </c>
      <c r="AJ102" s="871">
        <f t="shared" si="328"/>
        <v>0</v>
      </c>
      <c r="AK102" s="1174">
        <f t="shared" si="328"/>
        <v>0</v>
      </c>
    </row>
    <row r="103" spans="1:37" s="399" customFormat="1" ht="9.9499999999999993" hidden="1" customHeight="1" x14ac:dyDescent="0.2">
      <c r="A103" s="398" t="s">
        <v>190</v>
      </c>
      <c r="B103" s="137">
        <v>33</v>
      </c>
      <c r="C103" s="137">
        <v>22</v>
      </c>
      <c r="D103" s="77">
        <f t="shared" si="577"/>
        <v>55</v>
      </c>
      <c r="E103" s="137">
        <v>25</v>
      </c>
      <c r="F103" s="137">
        <v>0</v>
      </c>
      <c r="G103" s="1239">
        <f t="shared" si="573"/>
        <v>25</v>
      </c>
      <c r="H103" s="137">
        <v>13</v>
      </c>
      <c r="I103" s="137">
        <v>0</v>
      </c>
      <c r="J103" s="77">
        <f t="shared" si="574"/>
        <v>13</v>
      </c>
      <c r="K103" s="871">
        <f t="shared" si="561"/>
        <v>0.75757575757575757</v>
      </c>
      <c r="L103" s="871">
        <f t="shared" si="561"/>
        <v>0</v>
      </c>
      <c r="M103" s="871">
        <f t="shared" si="561"/>
        <v>0.45454545454545453</v>
      </c>
      <c r="N103" s="871">
        <f t="shared" si="562"/>
        <v>0.39393939393939392</v>
      </c>
      <c r="O103" s="871">
        <f t="shared" si="432"/>
        <v>0</v>
      </c>
      <c r="P103" s="871">
        <f t="shared" si="432"/>
        <v>0.23636363636363636</v>
      </c>
      <c r="Q103" s="871">
        <f t="shared" si="563"/>
        <v>0.52</v>
      </c>
      <c r="R103" s="871" t="e">
        <f t="shared" si="433"/>
        <v>#DIV/0!</v>
      </c>
      <c r="S103" s="1172">
        <f t="shared" si="433"/>
        <v>0.52</v>
      </c>
      <c r="T103" s="199">
        <v>33</v>
      </c>
      <c r="U103" s="137">
        <v>22</v>
      </c>
      <c r="V103" s="1173">
        <f t="shared" si="578"/>
        <v>55</v>
      </c>
      <c r="W103" s="202">
        <v>20</v>
      </c>
      <c r="X103" s="137">
        <v>1</v>
      </c>
      <c r="Y103" s="77">
        <f t="shared" si="575"/>
        <v>21</v>
      </c>
      <c r="Z103" s="137">
        <v>17</v>
      </c>
      <c r="AA103" s="137">
        <v>0</v>
      </c>
      <c r="AB103" s="77">
        <f t="shared" si="576"/>
        <v>17</v>
      </c>
      <c r="AC103" s="871">
        <f t="shared" si="564"/>
        <v>0.60606060606060608</v>
      </c>
      <c r="AD103" s="871">
        <f t="shared" si="564"/>
        <v>4.5454545454545456E-2</v>
      </c>
      <c r="AE103" s="871">
        <f t="shared" si="564"/>
        <v>0.38181818181818183</v>
      </c>
      <c r="AF103" s="871">
        <f t="shared" si="565"/>
        <v>0.51515151515151514</v>
      </c>
      <c r="AG103" s="871">
        <f t="shared" si="327"/>
        <v>0</v>
      </c>
      <c r="AH103" s="871">
        <f t="shared" si="327"/>
        <v>0.30909090909090908</v>
      </c>
      <c r="AI103" s="871">
        <f t="shared" si="566"/>
        <v>0.85</v>
      </c>
      <c r="AJ103" s="871">
        <f t="shared" si="328"/>
        <v>0</v>
      </c>
      <c r="AK103" s="1174">
        <f t="shared" si="328"/>
        <v>0.80952380952380953</v>
      </c>
    </row>
    <row r="104" spans="1:37" s="399" customFormat="1" ht="9.9499999999999993" hidden="1" customHeight="1" x14ac:dyDescent="0.2">
      <c r="A104" s="398" t="s">
        <v>124</v>
      </c>
      <c r="B104" s="137">
        <v>33</v>
      </c>
      <c r="C104" s="137">
        <v>22</v>
      </c>
      <c r="D104" s="77">
        <f t="shared" si="577"/>
        <v>55</v>
      </c>
      <c r="E104" s="137">
        <v>10</v>
      </c>
      <c r="F104" s="137">
        <v>1</v>
      </c>
      <c r="G104" s="1239">
        <f t="shared" si="573"/>
        <v>11</v>
      </c>
      <c r="H104" s="137">
        <v>8</v>
      </c>
      <c r="I104" s="137">
        <v>0</v>
      </c>
      <c r="J104" s="77">
        <f t="shared" si="574"/>
        <v>8</v>
      </c>
      <c r="K104" s="871">
        <f t="shared" si="561"/>
        <v>0.30303030303030304</v>
      </c>
      <c r="L104" s="871">
        <f t="shared" si="561"/>
        <v>4.5454545454545456E-2</v>
      </c>
      <c r="M104" s="871">
        <f t="shared" si="561"/>
        <v>0.2</v>
      </c>
      <c r="N104" s="871">
        <f t="shared" si="562"/>
        <v>0.24242424242424243</v>
      </c>
      <c r="O104" s="871">
        <f t="shared" si="432"/>
        <v>0</v>
      </c>
      <c r="P104" s="871">
        <f t="shared" si="432"/>
        <v>0.14545454545454545</v>
      </c>
      <c r="Q104" s="871">
        <f t="shared" si="563"/>
        <v>0.8</v>
      </c>
      <c r="R104" s="871">
        <f t="shared" si="433"/>
        <v>0</v>
      </c>
      <c r="S104" s="1172">
        <f t="shared" si="433"/>
        <v>0.72727272727272729</v>
      </c>
      <c r="T104" s="199">
        <v>33</v>
      </c>
      <c r="U104" s="137">
        <v>22</v>
      </c>
      <c r="V104" s="1173">
        <f t="shared" si="578"/>
        <v>55</v>
      </c>
      <c r="W104" s="202">
        <v>14</v>
      </c>
      <c r="X104" s="137">
        <v>1</v>
      </c>
      <c r="Y104" s="77">
        <f t="shared" si="575"/>
        <v>15</v>
      </c>
      <c r="Z104" s="137">
        <v>8</v>
      </c>
      <c r="AA104" s="137">
        <v>0</v>
      </c>
      <c r="AB104" s="77">
        <f t="shared" si="576"/>
        <v>8</v>
      </c>
      <c r="AC104" s="871">
        <f t="shared" si="564"/>
        <v>0.42424242424242425</v>
      </c>
      <c r="AD104" s="871">
        <f t="shared" si="564"/>
        <v>4.5454545454545456E-2</v>
      </c>
      <c r="AE104" s="871">
        <f t="shared" si="564"/>
        <v>0.27272727272727271</v>
      </c>
      <c r="AF104" s="871">
        <f t="shared" si="565"/>
        <v>0.24242424242424243</v>
      </c>
      <c r="AG104" s="871">
        <f t="shared" si="327"/>
        <v>0</v>
      </c>
      <c r="AH104" s="871">
        <f t="shared" si="327"/>
        <v>0.14545454545454545</v>
      </c>
      <c r="AI104" s="871">
        <f t="shared" si="566"/>
        <v>0.5714285714285714</v>
      </c>
      <c r="AJ104" s="871">
        <f t="shared" si="328"/>
        <v>0</v>
      </c>
      <c r="AK104" s="1174">
        <f t="shared" si="328"/>
        <v>0.53333333333333333</v>
      </c>
    </row>
    <row r="105" spans="1:37" s="399" customFormat="1" ht="9.9499999999999993" hidden="1" customHeight="1" x14ac:dyDescent="0.2">
      <c r="A105" s="398" t="s">
        <v>191</v>
      </c>
      <c r="B105" s="137">
        <v>33</v>
      </c>
      <c r="C105" s="137">
        <v>22</v>
      </c>
      <c r="D105" s="77">
        <f t="shared" si="577"/>
        <v>55</v>
      </c>
      <c r="E105" s="137">
        <v>2</v>
      </c>
      <c r="F105" s="137">
        <v>0</v>
      </c>
      <c r="G105" s="1239">
        <f t="shared" si="573"/>
        <v>2</v>
      </c>
      <c r="H105" s="137">
        <v>0</v>
      </c>
      <c r="I105" s="137">
        <v>0</v>
      </c>
      <c r="J105" s="77">
        <f t="shared" si="574"/>
        <v>0</v>
      </c>
      <c r="K105" s="871">
        <f t="shared" si="561"/>
        <v>6.0606060606060608E-2</v>
      </c>
      <c r="L105" s="871">
        <f t="shared" si="561"/>
        <v>0</v>
      </c>
      <c r="M105" s="871">
        <f t="shared" si="561"/>
        <v>3.6363636363636362E-2</v>
      </c>
      <c r="N105" s="871">
        <f t="shared" si="562"/>
        <v>0</v>
      </c>
      <c r="O105" s="871">
        <f t="shared" si="432"/>
        <v>0</v>
      </c>
      <c r="P105" s="871">
        <f t="shared" si="432"/>
        <v>0</v>
      </c>
      <c r="Q105" s="871">
        <f t="shared" si="563"/>
        <v>0</v>
      </c>
      <c r="R105" s="871" t="e">
        <f t="shared" si="433"/>
        <v>#DIV/0!</v>
      </c>
      <c r="S105" s="1172">
        <f t="shared" si="433"/>
        <v>0</v>
      </c>
      <c r="T105" s="199">
        <v>33</v>
      </c>
      <c r="U105" s="137">
        <v>22</v>
      </c>
      <c r="V105" s="1173">
        <f t="shared" si="578"/>
        <v>55</v>
      </c>
      <c r="W105" s="202">
        <v>6</v>
      </c>
      <c r="X105" s="137">
        <v>0</v>
      </c>
      <c r="Y105" s="77">
        <f t="shared" si="575"/>
        <v>6</v>
      </c>
      <c r="Z105" s="137">
        <v>5</v>
      </c>
      <c r="AA105" s="137">
        <v>0</v>
      </c>
      <c r="AB105" s="77">
        <f t="shared" si="576"/>
        <v>5</v>
      </c>
      <c r="AC105" s="871">
        <f t="shared" si="564"/>
        <v>0.18181818181818182</v>
      </c>
      <c r="AD105" s="871">
        <f t="shared" si="564"/>
        <v>0</v>
      </c>
      <c r="AE105" s="871">
        <f t="shared" si="564"/>
        <v>0.10909090909090909</v>
      </c>
      <c r="AF105" s="871">
        <f t="shared" si="565"/>
        <v>0.15151515151515152</v>
      </c>
      <c r="AG105" s="871">
        <f t="shared" si="327"/>
        <v>0</v>
      </c>
      <c r="AH105" s="871">
        <f t="shared" si="327"/>
        <v>9.0909090909090912E-2</v>
      </c>
      <c r="AI105" s="871">
        <f t="shared" si="566"/>
        <v>0.83333333333333337</v>
      </c>
      <c r="AJ105" s="871" t="e">
        <f t="shared" si="328"/>
        <v>#DIV/0!</v>
      </c>
      <c r="AK105" s="1174">
        <f t="shared" si="328"/>
        <v>0.83333333333333337</v>
      </c>
    </row>
    <row r="106" spans="1:37" s="393" customFormat="1" ht="9.9499999999999993" hidden="1" customHeight="1" x14ac:dyDescent="0.25">
      <c r="A106" s="397" t="s">
        <v>54</v>
      </c>
      <c r="B106" s="1062">
        <f>SUM(B107:B114)</f>
        <v>256</v>
      </c>
      <c r="C106" s="1062">
        <f t="shared" ref="C106:J106" si="579">SUM(C107:C114)</f>
        <v>0</v>
      </c>
      <c r="D106" s="1062">
        <f t="shared" si="579"/>
        <v>256</v>
      </c>
      <c r="E106" s="1062">
        <f t="shared" si="579"/>
        <v>91</v>
      </c>
      <c r="F106" s="1062">
        <f t="shared" si="579"/>
        <v>0</v>
      </c>
      <c r="G106" s="1013">
        <f t="shared" si="579"/>
        <v>91</v>
      </c>
      <c r="H106" s="1062">
        <f t="shared" si="579"/>
        <v>58</v>
      </c>
      <c r="I106" s="1062">
        <f t="shared" si="579"/>
        <v>0</v>
      </c>
      <c r="J106" s="1062">
        <f t="shared" si="579"/>
        <v>58</v>
      </c>
      <c r="K106" s="870">
        <f>E106/B106</f>
        <v>0.35546875</v>
      </c>
      <c r="L106" s="870" t="e">
        <f t="shared" si="561"/>
        <v>#DIV/0!</v>
      </c>
      <c r="M106" s="870">
        <f t="shared" si="561"/>
        <v>0.35546875</v>
      </c>
      <c r="N106" s="870">
        <f>H106/B106</f>
        <v>0.2265625</v>
      </c>
      <c r="O106" s="870" t="e">
        <f t="shared" si="432"/>
        <v>#DIV/0!</v>
      </c>
      <c r="P106" s="870">
        <f t="shared" si="432"/>
        <v>0.2265625</v>
      </c>
      <c r="Q106" s="870">
        <f>H106/E106</f>
        <v>0.63736263736263732</v>
      </c>
      <c r="R106" s="870" t="e">
        <f t="shared" si="433"/>
        <v>#DIV/0!</v>
      </c>
      <c r="S106" s="1167">
        <f t="shared" si="433"/>
        <v>0.63736263736263732</v>
      </c>
      <c r="T106" s="1062">
        <f>SUM(T107:T114)</f>
        <v>275</v>
      </c>
      <c r="U106" s="1062">
        <f t="shared" ref="U106:AB106" si="580">SUM(U107:U114)</f>
        <v>62</v>
      </c>
      <c r="V106" s="1062">
        <f t="shared" si="580"/>
        <v>337</v>
      </c>
      <c r="W106" s="1062">
        <f t="shared" si="580"/>
        <v>96</v>
      </c>
      <c r="X106" s="1062">
        <f t="shared" si="580"/>
        <v>5</v>
      </c>
      <c r="Y106" s="1013">
        <f t="shared" si="580"/>
        <v>101</v>
      </c>
      <c r="Z106" s="1062">
        <f t="shared" si="580"/>
        <v>61</v>
      </c>
      <c r="AA106" s="1062">
        <f t="shared" si="580"/>
        <v>0</v>
      </c>
      <c r="AB106" s="1062">
        <f t="shared" si="580"/>
        <v>61</v>
      </c>
      <c r="AC106" s="870">
        <f>W106/T106</f>
        <v>0.34909090909090912</v>
      </c>
      <c r="AD106" s="870">
        <f t="shared" si="564"/>
        <v>8.0645161290322578E-2</v>
      </c>
      <c r="AE106" s="870">
        <f t="shared" si="564"/>
        <v>0.29970326409495551</v>
      </c>
      <c r="AF106" s="870">
        <f>Z106/T106</f>
        <v>0.22181818181818183</v>
      </c>
      <c r="AG106" s="870">
        <f t="shared" si="327"/>
        <v>0</v>
      </c>
      <c r="AH106" s="870">
        <f t="shared" si="327"/>
        <v>0.18100890207715134</v>
      </c>
      <c r="AI106" s="870">
        <f>Z106/W106</f>
        <v>0.63541666666666663</v>
      </c>
      <c r="AJ106" s="870">
        <f t="shared" si="328"/>
        <v>0</v>
      </c>
      <c r="AK106" s="1168">
        <f t="shared" si="328"/>
        <v>0.60396039603960394</v>
      </c>
    </row>
    <row r="107" spans="1:37" s="7" customFormat="1" ht="9.9499999999999993" hidden="1" customHeight="1" x14ac:dyDescent="0.2">
      <c r="A107" s="1075" t="s">
        <v>330</v>
      </c>
      <c r="B107" s="200">
        <v>0</v>
      </c>
      <c r="C107" s="200">
        <v>0</v>
      </c>
      <c r="D107" s="200">
        <f>SUM(B107:C107)</f>
        <v>0</v>
      </c>
      <c r="E107" s="200">
        <v>0</v>
      </c>
      <c r="F107" s="200">
        <v>0</v>
      </c>
      <c r="G107" s="200">
        <f t="shared" ref="G107:G114" si="581">SUM(E107:F107)</f>
        <v>0</v>
      </c>
      <c r="H107" s="200">
        <v>0</v>
      </c>
      <c r="I107" s="200">
        <v>0</v>
      </c>
      <c r="J107" s="200">
        <f t="shared" ref="J107:J114" si="582">SUM(H107:I107)</f>
        <v>0</v>
      </c>
      <c r="K107" s="871" t="e">
        <f t="shared" ref="K107:M122" si="583">E107/B107</f>
        <v>#DIV/0!</v>
      </c>
      <c r="L107" s="871" t="e">
        <f t="shared" si="561"/>
        <v>#DIV/0!</v>
      </c>
      <c r="M107" s="871" t="e">
        <f t="shared" si="561"/>
        <v>#DIV/0!</v>
      </c>
      <c r="N107" s="871" t="e">
        <f t="shared" ref="N107:N114" si="584">H107/B107</f>
        <v>#DIV/0!</v>
      </c>
      <c r="O107" s="871" t="e">
        <f t="shared" si="432"/>
        <v>#DIV/0!</v>
      </c>
      <c r="P107" s="871" t="e">
        <f t="shared" si="432"/>
        <v>#DIV/0!</v>
      </c>
      <c r="Q107" s="871" t="e">
        <f t="shared" ref="Q107:Q114" si="585">H107/E107</f>
        <v>#DIV/0!</v>
      </c>
      <c r="R107" s="871" t="e">
        <f t="shared" si="433"/>
        <v>#DIV/0!</v>
      </c>
      <c r="S107" s="1172" t="e">
        <f t="shared" si="433"/>
        <v>#DIV/0!</v>
      </c>
      <c r="T107" s="199">
        <v>30</v>
      </c>
      <c r="U107" s="137">
        <v>40</v>
      </c>
      <c r="V107" s="1173">
        <f t="shared" ref="V107:V114" si="586">SUM(T107:U107)</f>
        <v>70</v>
      </c>
      <c r="W107" s="202">
        <v>16</v>
      </c>
      <c r="X107" s="137">
        <v>1</v>
      </c>
      <c r="Y107" s="77">
        <f t="shared" ref="Y107:Y114" si="587">SUM(W107:X107)</f>
        <v>17</v>
      </c>
      <c r="Z107" s="137">
        <v>10</v>
      </c>
      <c r="AA107" s="137">
        <v>0</v>
      </c>
      <c r="AB107" s="77">
        <f t="shared" ref="AB107:AB114" si="588">SUM(Z107:AA107)</f>
        <v>10</v>
      </c>
      <c r="AC107" s="871">
        <f t="shared" ref="AC107:AE122" si="589">W107/T107</f>
        <v>0.53333333333333333</v>
      </c>
      <c r="AD107" s="871">
        <f t="shared" si="564"/>
        <v>2.5000000000000001E-2</v>
      </c>
      <c r="AE107" s="871">
        <f t="shared" si="564"/>
        <v>0.24285714285714285</v>
      </c>
      <c r="AF107" s="871">
        <f t="shared" ref="AF107:AF114" si="590">Z107/T107</f>
        <v>0.33333333333333331</v>
      </c>
      <c r="AG107" s="871">
        <f t="shared" si="327"/>
        <v>0</v>
      </c>
      <c r="AH107" s="871">
        <f t="shared" si="327"/>
        <v>0.14285714285714285</v>
      </c>
      <c r="AI107" s="871">
        <f t="shared" ref="AI107:AI114" si="591">Z107/W107</f>
        <v>0.625</v>
      </c>
      <c r="AJ107" s="871">
        <f t="shared" si="328"/>
        <v>0</v>
      </c>
      <c r="AK107" s="1174">
        <f t="shared" si="328"/>
        <v>0.58823529411764708</v>
      </c>
    </row>
    <row r="108" spans="1:37" s="7" customFormat="1" ht="9.9499999999999993" hidden="1" customHeight="1" x14ac:dyDescent="0.2">
      <c r="A108" s="398" t="s">
        <v>101</v>
      </c>
      <c r="B108" s="137">
        <v>33</v>
      </c>
      <c r="C108" s="137">
        <v>0</v>
      </c>
      <c r="D108" s="77">
        <f t="shared" si="577"/>
        <v>33</v>
      </c>
      <c r="E108" s="137">
        <v>16</v>
      </c>
      <c r="F108" s="137">
        <v>0</v>
      </c>
      <c r="G108" s="77">
        <f t="shared" si="581"/>
        <v>16</v>
      </c>
      <c r="H108" s="137">
        <v>7</v>
      </c>
      <c r="I108" s="137">
        <v>0</v>
      </c>
      <c r="J108" s="77">
        <f t="shared" si="582"/>
        <v>7</v>
      </c>
      <c r="K108" s="871">
        <f t="shared" si="583"/>
        <v>0.48484848484848486</v>
      </c>
      <c r="L108" s="871" t="e">
        <f t="shared" si="561"/>
        <v>#DIV/0!</v>
      </c>
      <c r="M108" s="871">
        <f t="shared" si="561"/>
        <v>0.48484848484848486</v>
      </c>
      <c r="N108" s="871">
        <f t="shared" si="584"/>
        <v>0.21212121212121213</v>
      </c>
      <c r="O108" s="871" t="e">
        <f t="shared" si="432"/>
        <v>#DIV/0!</v>
      </c>
      <c r="P108" s="871">
        <f t="shared" si="432"/>
        <v>0.21212121212121213</v>
      </c>
      <c r="Q108" s="871">
        <f t="shared" si="585"/>
        <v>0.4375</v>
      </c>
      <c r="R108" s="871" t="e">
        <f t="shared" si="433"/>
        <v>#DIV/0!</v>
      </c>
      <c r="S108" s="1172">
        <f t="shared" si="433"/>
        <v>0.4375</v>
      </c>
      <c r="T108" s="199">
        <v>33</v>
      </c>
      <c r="U108" s="137">
        <v>0</v>
      </c>
      <c r="V108" s="1173">
        <f t="shared" si="586"/>
        <v>33</v>
      </c>
      <c r="W108" s="202">
        <v>11</v>
      </c>
      <c r="X108" s="137">
        <v>0</v>
      </c>
      <c r="Y108" s="77">
        <f t="shared" si="587"/>
        <v>11</v>
      </c>
      <c r="Z108" s="137">
        <v>4</v>
      </c>
      <c r="AA108" s="137">
        <v>0</v>
      </c>
      <c r="AB108" s="77">
        <f t="shared" si="588"/>
        <v>4</v>
      </c>
      <c r="AC108" s="871">
        <f t="shared" si="589"/>
        <v>0.33333333333333331</v>
      </c>
      <c r="AD108" s="871" t="e">
        <f t="shared" si="564"/>
        <v>#DIV/0!</v>
      </c>
      <c r="AE108" s="871">
        <f t="shared" si="564"/>
        <v>0.33333333333333331</v>
      </c>
      <c r="AF108" s="871">
        <f t="shared" si="590"/>
        <v>0.12121212121212122</v>
      </c>
      <c r="AG108" s="871" t="e">
        <f t="shared" si="327"/>
        <v>#DIV/0!</v>
      </c>
      <c r="AH108" s="871">
        <f t="shared" si="327"/>
        <v>0.12121212121212122</v>
      </c>
      <c r="AI108" s="871">
        <f t="shared" si="591"/>
        <v>0.36363636363636365</v>
      </c>
      <c r="AJ108" s="871" t="e">
        <f t="shared" si="328"/>
        <v>#DIV/0!</v>
      </c>
      <c r="AK108" s="1174">
        <f t="shared" si="328"/>
        <v>0.36363636363636365</v>
      </c>
    </row>
    <row r="109" spans="1:37" s="393" customFormat="1" ht="9.9499999999999993" hidden="1" customHeight="1" x14ac:dyDescent="0.2">
      <c r="A109" s="398" t="s">
        <v>192</v>
      </c>
      <c r="B109" s="137">
        <v>40</v>
      </c>
      <c r="C109" s="137">
        <v>0</v>
      </c>
      <c r="D109" s="77">
        <f t="shared" si="577"/>
        <v>40</v>
      </c>
      <c r="E109" s="137">
        <v>5</v>
      </c>
      <c r="F109" s="137">
        <v>0</v>
      </c>
      <c r="G109" s="77">
        <f t="shared" si="581"/>
        <v>5</v>
      </c>
      <c r="H109" s="137">
        <v>4</v>
      </c>
      <c r="I109" s="137">
        <v>0</v>
      </c>
      <c r="J109" s="77">
        <f t="shared" si="582"/>
        <v>4</v>
      </c>
      <c r="K109" s="871">
        <f t="shared" si="583"/>
        <v>0.125</v>
      </c>
      <c r="L109" s="871" t="e">
        <f t="shared" si="561"/>
        <v>#DIV/0!</v>
      </c>
      <c r="M109" s="871">
        <f t="shared" si="561"/>
        <v>0.125</v>
      </c>
      <c r="N109" s="871">
        <f t="shared" si="584"/>
        <v>0.1</v>
      </c>
      <c r="O109" s="871" t="e">
        <f t="shared" si="432"/>
        <v>#DIV/0!</v>
      </c>
      <c r="P109" s="871">
        <f t="shared" si="432"/>
        <v>0.1</v>
      </c>
      <c r="Q109" s="871">
        <f t="shared" si="585"/>
        <v>0.8</v>
      </c>
      <c r="R109" s="871" t="e">
        <f t="shared" si="433"/>
        <v>#DIV/0!</v>
      </c>
      <c r="S109" s="1172">
        <f t="shared" si="433"/>
        <v>0.8</v>
      </c>
      <c r="T109" s="199">
        <v>40</v>
      </c>
      <c r="U109" s="137">
        <v>0</v>
      </c>
      <c r="V109" s="1173">
        <f t="shared" si="586"/>
        <v>40</v>
      </c>
      <c r="W109" s="202">
        <v>6</v>
      </c>
      <c r="X109" s="137">
        <v>0</v>
      </c>
      <c r="Y109" s="77">
        <f t="shared" si="587"/>
        <v>6</v>
      </c>
      <c r="Z109" s="137">
        <v>5</v>
      </c>
      <c r="AA109" s="137">
        <v>0</v>
      </c>
      <c r="AB109" s="77">
        <f t="shared" si="588"/>
        <v>5</v>
      </c>
      <c r="AC109" s="871">
        <f t="shared" si="589"/>
        <v>0.15</v>
      </c>
      <c r="AD109" s="871" t="e">
        <f t="shared" si="564"/>
        <v>#DIV/0!</v>
      </c>
      <c r="AE109" s="871">
        <f t="shared" si="564"/>
        <v>0.15</v>
      </c>
      <c r="AF109" s="871">
        <f t="shared" si="590"/>
        <v>0.125</v>
      </c>
      <c r="AG109" s="871" t="e">
        <f t="shared" si="327"/>
        <v>#DIV/0!</v>
      </c>
      <c r="AH109" s="871">
        <f t="shared" si="327"/>
        <v>0.125</v>
      </c>
      <c r="AI109" s="871">
        <f t="shared" si="591"/>
        <v>0.83333333333333337</v>
      </c>
      <c r="AJ109" s="871" t="e">
        <f t="shared" si="328"/>
        <v>#DIV/0!</v>
      </c>
      <c r="AK109" s="1174">
        <f t="shared" si="328"/>
        <v>0.83333333333333337</v>
      </c>
    </row>
    <row r="110" spans="1:37" s="393" customFormat="1" ht="9.9499999999999993" hidden="1" customHeight="1" x14ac:dyDescent="0.2">
      <c r="A110" s="398" t="s">
        <v>234</v>
      </c>
      <c r="B110" s="137">
        <v>30</v>
      </c>
      <c r="C110" s="137">
        <v>0</v>
      </c>
      <c r="D110" s="77">
        <f t="shared" si="577"/>
        <v>30</v>
      </c>
      <c r="E110" s="137">
        <v>12</v>
      </c>
      <c r="F110" s="137">
        <v>0</v>
      </c>
      <c r="G110" s="77">
        <f t="shared" si="581"/>
        <v>12</v>
      </c>
      <c r="H110" s="137">
        <v>6</v>
      </c>
      <c r="I110" s="137">
        <v>0</v>
      </c>
      <c r="J110" s="77">
        <f t="shared" si="582"/>
        <v>6</v>
      </c>
      <c r="K110" s="871">
        <f t="shared" si="583"/>
        <v>0.4</v>
      </c>
      <c r="L110" s="871" t="e">
        <f t="shared" si="561"/>
        <v>#DIV/0!</v>
      </c>
      <c r="M110" s="871">
        <f t="shared" si="561"/>
        <v>0.4</v>
      </c>
      <c r="N110" s="871">
        <f t="shared" si="584"/>
        <v>0.2</v>
      </c>
      <c r="O110" s="871" t="e">
        <f t="shared" si="432"/>
        <v>#DIV/0!</v>
      </c>
      <c r="P110" s="871">
        <f t="shared" si="432"/>
        <v>0.2</v>
      </c>
      <c r="Q110" s="871">
        <f t="shared" si="585"/>
        <v>0.5</v>
      </c>
      <c r="R110" s="871" t="e">
        <f t="shared" si="433"/>
        <v>#DIV/0!</v>
      </c>
      <c r="S110" s="1172">
        <f t="shared" si="433"/>
        <v>0.5</v>
      </c>
      <c r="T110" s="199">
        <v>30</v>
      </c>
      <c r="U110" s="137">
        <v>0</v>
      </c>
      <c r="V110" s="1173">
        <f t="shared" si="586"/>
        <v>30</v>
      </c>
      <c r="W110" s="202">
        <v>2</v>
      </c>
      <c r="X110" s="137">
        <v>0</v>
      </c>
      <c r="Y110" s="77">
        <f t="shared" si="587"/>
        <v>2</v>
      </c>
      <c r="Z110" s="137">
        <v>0</v>
      </c>
      <c r="AA110" s="137">
        <v>0</v>
      </c>
      <c r="AB110" s="77">
        <f t="shared" si="588"/>
        <v>0</v>
      </c>
      <c r="AC110" s="871">
        <f t="shared" si="589"/>
        <v>6.6666666666666666E-2</v>
      </c>
      <c r="AD110" s="871" t="e">
        <f t="shared" si="564"/>
        <v>#DIV/0!</v>
      </c>
      <c r="AE110" s="871">
        <f t="shared" si="564"/>
        <v>6.6666666666666666E-2</v>
      </c>
      <c r="AF110" s="871">
        <f t="shared" si="590"/>
        <v>0</v>
      </c>
      <c r="AG110" s="871" t="e">
        <f t="shared" si="327"/>
        <v>#DIV/0!</v>
      </c>
      <c r="AH110" s="871">
        <f t="shared" si="327"/>
        <v>0</v>
      </c>
      <c r="AI110" s="871">
        <f t="shared" si="591"/>
        <v>0</v>
      </c>
      <c r="AJ110" s="871" t="e">
        <f t="shared" si="328"/>
        <v>#DIV/0!</v>
      </c>
      <c r="AK110" s="1174">
        <f t="shared" si="328"/>
        <v>0</v>
      </c>
    </row>
    <row r="111" spans="1:37" s="393" customFormat="1" ht="9.9499999999999993" hidden="1" customHeight="1" x14ac:dyDescent="0.2">
      <c r="A111" s="398" t="s">
        <v>126</v>
      </c>
      <c r="B111" s="137">
        <v>40</v>
      </c>
      <c r="C111" s="137">
        <v>0</v>
      </c>
      <c r="D111" s="77">
        <f t="shared" si="577"/>
        <v>40</v>
      </c>
      <c r="E111" s="137">
        <v>4</v>
      </c>
      <c r="F111" s="137">
        <v>0</v>
      </c>
      <c r="G111" s="77">
        <f t="shared" si="581"/>
        <v>4</v>
      </c>
      <c r="H111" s="137">
        <v>2</v>
      </c>
      <c r="I111" s="137">
        <v>0</v>
      </c>
      <c r="J111" s="77">
        <f t="shared" si="582"/>
        <v>2</v>
      </c>
      <c r="K111" s="871">
        <f t="shared" si="583"/>
        <v>0.1</v>
      </c>
      <c r="L111" s="871" t="e">
        <f t="shared" si="583"/>
        <v>#DIV/0!</v>
      </c>
      <c r="M111" s="871">
        <f t="shared" si="583"/>
        <v>0.1</v>
      </c>
      <c r="N111" s="871">
        <f t="shared" si="584"/>
        <v>0.05</v>
      </c>
      <c r="O111" s="871" t="e">
        <f t="shared" si="432"/>
        <v>#DIV/0!</v>
      </c>
      <c r="P111" s="871">
        <f t="shared" si="432"/>
        <v>0.05</v>
      </c>
      <c r="Q111" s="871">
        <f t="shared" si="585"/>
        <v>0.5</v>
      </c>
      <c r="R111" s="871" t="e">
        <f t="shared" si="433"/>
        <v>#DIV/0!</v>
      </c>
      <c r="S111" s="1172">
        <f t="shared" si="433"/>
        <v>0.5</v>
      </c>
      <c r="T111" s="199">
        <v>40</v>
      </c>
      <c r="U111" s="137">
        <v>0</v>
      </c>
      <c r="V111" s="1173">
        <f t="shared" si="586"/>
        <v>40</v>
      </c>
      <c r="W111" s="202">
        <v>6</v>
      </c>
      <c r="X111" s="137">
        <v>0</v>
      </c>
      <c r="Y111" s="77">
        <f t="shared" si="587"/>
        <v>6</v>
      </c>
      <c r="Z111" s="137">
        <v>4</v>
      </c>
      <c r="AA111" s="137">
        <v>0</v>
      </c>
      <c r="AB111" s="77">
        <f t="shared" si="588"/>
        <v>4</v>
      </c>
      <c r="AC111" s="871">
        <f t="shared" si="589"/>
        <v>0.15</v>
      </c>
      <c r="AD111" s="871" t="e">
        <f t="shared" si="589"/>
        <v>#DIV/0!</v>
      </c>
      <c r="AE111" s="871">
        <f t="shared" si="589"/>
        <v>0.15</v>
      </c>
      <c r="AF111" s="871">
        <f t="shared" si="590"/>
        <v>0.1</v>
      </c>
      <c r="AG111" s="871" t="e">
        <f t="shared" si="327"/>
        <v>#DIV/0!</v>
      </c>
      <c r="AH111" s="871">
        <f t="shared" si="327"/>
        <v>0.1</v>
      </c>
      <c r="AI111" s="871">
        <f t="shared" si="591"/>
        <v>0.66666666666666663</v>
      </c>
      <c r="AJ111" s="871" t="e">
        <f t="shared" si="328"/>
        <v>#DIV/0!</v>
      </c>
      <c r="AK111" s="1174">
        <f t="shared" si="328"/>
        <v>0.66666666666666663</v>
      </c>
    </row>
    <row r="112" spans="1:37" s="393" customFormat="1" ht="9.9499999999999993" hidden="1" customHeight="1" x14ac:dyDescent="0.2">
      <c r="A112" s="398" t="s">
        <v>103</v>
      </c>
      <c r="B112" s="137">
        <v>40</v>
      </c>
      <c r="C112" s="137">
        <v>0</v>
      </c>
      <c r="D112" s="77">
        <f t="shared" si="577"/>
        <v>40</v>
      </c>
      <c r="E112" s="137">
        <v>17</v>
      </c>
      <c r="F112" s="137">
        <v>0</v>
      </c>
      <c r="G112" s="77">
        <f t="shared" si="581"/>
        <v>17</v>
      </c>
      <c r="H112" s="137">
        <v>10</v>
      </c>
      <c r="I112" s="137">
        <v>0</v>
      </c>
      <c r="J112" s="77">
        <f t="shared" si="582"/>
        <v>10</v>
      </c>
      <c r="K112" s="871">
        <f t="shared" si="583"/>
        <v>0.42499999999999999</v>
      </c>
      <c r="L112" s="871" t="e">
        <f t="shared" si="583"/>
        <v>#DIV/0!</v>
      </c>
      <c r="M112" s="871">
        <f t="shared" si="583"/>
        <v>0.42499999999999999</v>
      </c>
      <c r="N112" s="871">
        <f t="shared" si="584"/>
        <v>0.25</v>
      </c>
      <c r="O112" s="871" t="e">
        <f t="shared" si="432"/>
        <v>#DIV/0!</v>
      </c>
      <c r="P112" s="871">
        <f t="shared" si="432"/>
        <v>0.25</v>
      </c>
      <c r="Q112" s="871">
        <f t="shared" si="585"/>
        <v>0.58823529411764708</v>
      </c>
      <c r="R112" s="871" t="e">
        <f t="shared" si="433"/>
        <v>#DIV/0!</v>
      </c>
      <c r="S112" s="1172">
        <f t="shared" si="433"/>
        <v>0.58823529411764708</v>
      </c>
      <c r="T112" s="199">
        <v>40</v>
      </c>
      <c r="U112" s="137">
        <v>0</v>
      </c>
      <c r="V112" s="1173">
        <f t="shared" si="586"/>
        <v>40</v>
      </c>
      <c r="W112" s="202">
        <v>17</v>
      </c>
      <c r="X112" s="137">
        <v>0</v>
      </c>
      <c r="Y112" s="77">
        <f t="shared" si="587"/>
        <v>17</v>
      </c>
      <c r="Z112" s="137">
        <v>10</v>
      </c>
      <c r="AA112" s="137">
        <v>0</v>
      </c>
      <c r="AB112" s="77">
        <f t="shared" si="588"/>
        <v>10</v>
      </c>
      <c r="AC112" s="871">
        <f t="shared" si="589"/>
        <v>0.42499999999999999</v>
      </c>
      <c r="AD112" s="871" t="e">
        <f t="shared" si="589"/>
        <v>#DIV/0!</v>
      </c>
      <c r="AE112" s="871">
        <f t="shared" si="589"/>
        <v>0.42499999999999999</v>
      </c>
      <c r="AF112" s="871">
        <f t="shared" si="590"/>
        <v>0.25</v>
      </c>
      <c r="AG112" s="871" t="e">
        <f t="shared" si="327"/>
        <v>#DIV/0!</v>
      </c>
      <c r="AH112" s="871">
        <f t="shared" si="327"/>
        <v>0.25</v>
      </c>
      <c r="AI112" s="871">
        <f t="shared" si="591"/>
        <v>0.58823529411764708</v>
      </c>
      <c r="AJ112" s="871" t="e">
        <f t="shared" si="328"/>
        <v>#DIV/0!</v>
      </c>
      <c r="AK112" s="1174">
        <f t="shared" si="328"/>
        <v>0.58823529411764708</v>
      </c>
    </row>
    <row r="113" spans="1:37" s="393" customFormat="1" ht="9.9499999999999993" hidden="1" customHeight="1" x14ac:dyDescent="0.2">
      <c r="A113" s="398" t="s">
        <v>125</v>
      </c>
      <c r="B113" s="137">
        <v>40</v>
      </c>
      <c r="C113" s="137">
        <v>0</v>
      </c>
      <c r="D113" s="77">
        <f t="shared" si="577"/>
        <v>40</v>
      </c>
      <c r="E113" s="137">
        <v>20</v>
      </c>
      <c r="F113" s="137">
        <v>0</v>
      </c>
      <c r="G113" s="77">
        <f t="shared" si="581"/>
        <v>20</v>
      </c>
      <c r="H113" s="137">
        <v>18</v>
      </c>
      <c r="I113" s="137">
        <v>0</v>
      </c>
      <c r="J113" s="77">
        <f t="shared" si="582"/>
        <v>18</v>
      </c>
      <c r="K113" s="871">
        <f t="shared" si="583"/>
        <v>0.5</v>
      </c>
      <c r="L113" s="871" t="e">
        <f t="shared" si="583"/>
        <v>#DIV/0!</v>
      </c>
      <c r="M113" s="871">
        <f t="shared" si="583"/>
        <v>0.5</v>
      </c>
      <c r="N113" s="871">
        <f t="shared" si="584"/>
        <v>0.45</v>
      </c>
      <c r="O113" s="871" t="e">
        <f t="shared" si="432"/>
        <v>#DIV/0!</v>
      </c>
      <c r="P113" s="871">
        <f t="shared" si="432"/>
        <v>0.45</v>
      </c>
      <c r="Q113" s="871">
        <f t="shared" si="585"/>
        <v>0.9</v>
      </c>
      <c r="R113" s="871" t="e">
        <f t="shared" si="433"/>
        <v>#DIV/0!</v>
      </c>
      <c r="S113" s="1172">
        <f t="shared" si="433"/>
        <v>0.9</v>
      </c>
      <c r="T113" s="199">
        <v>40</v>
      </c>
      <c r="U113" s="137">
        <v>0</v>
      </c>
      <c r="V113" s="1173">
        <f t="shared" si="586"/>
        <v>40</v>
      </c>
      <c r="W113" s="202">
        <v>11</v>
      </c>
      <c r="X113" s="137">
        <v>0</v>
      </c>
      <c r="Y113" s="77">
        <f t="shared" si="587"/>
        <v>11</v>
      </c>
      <c r="Z113" s="137">
        <v>8</v>
      </c>
      <c r="AA113" s="137">
        <v>0</v>
      </c>
      <c r="AB113" s="77">
        <f t="shared" si="588"/>
        <v>8</v>
      </c>
      <c r="AC113" s="871">
        <f t="shared" si="589"/>
        <v>0.27500000000000002</v>
      </c>
      <c r="AD113" s="871" t="e">
        <f t="shared" si="589"/>
        <v>#DIV/0!</v>
      </c>
      <c r="AE113" s="871">
        <f t="shared" si="589"/>
        <v>0.27500000000000002</v>
      </c>
      <c r="AF113" s="871">
        <f t="shared" si="590"/>
        <v>0.2</v>
      </c>
      <c r="AG113" s="871" t="e">
        <f t="shared" si="327"/>
        <v>#DIV/0!</v>
      </c>
      <c r="AH113" s="871">
        <f t="shared" si="327"/>
        <v>0.2</v>
      </c>
      <c r="AI113" s="871">
        <f t="shared" si="591"/>
        <v>0.72727272727272729</v>
      </c>
      <c r="AJ113" s="871" t="e">
        <f t="shared" si="328"/>
        <v>#DIV/0!</v>
      </c>
      <c r="AK113" s="1174">
        <f t="shared" si="328"/>
        <v>0.72727272727272729</v>
      </c>
    </row>
    <row r="114" spans="1:37" s="393" customFormat="1" ht="9.9499999999999993" hidden="1" customHeight="1" x14ac:dyDescent="0.2">
      <c r="A114" s="398" t="s">
        <v>287</v>
      </c>
      <c r="B114" s="137">
        <v>33</v>
      </c>
      <c r="C114" s="137">
        <v>0</v>
      </c>
      <c r="D114" s="77">
        <f t="shared" si="577"/>
        <v>33</v>
      </c>
      <c r="E114" s="137">
        <v>17</v>
      </c>
      <c r="F114" s="137">
        <v>0</v>
      </c>
      <c r="G114" s="77">
        <f t="shared" si="581"/>
        <v>17</v>
      </c>
      <c r="H114" s="137">
        <v>11</v>
      </c>
      <c r="I114" s="137">
        <v>0</v>
      </c>
      <c r="J114" s="77">
        <f t="shared" si="582"/>
        <v>11</v>
      </c>
      <c r="K114" s="871">
        <f t="shared" si="583"/>
        <v>0.51515151515151514</v>
      </c>
      <c r="L114" s="871" t="e">
        <f t="shared" si="583"/>
        <v>#DIV/0!</v>
      </c>
      <c r="M114" s="871">
        <f t="shared" si="583"/>
        <v>0.51515151515151514</v>
      </c>
      <c r="N114" s="871">
        <f t="shared" si="584"/>
        <v>0.33333333333333331</v>
      </c>
      <c r="O114" s="871" t="e">
        <f t="shared" si="432"/>
        <v>#DIV/0!</v>
      </c>
      <c r="P114" s="871">
        <f t="shared" si="432"/>
        <v>0.33333333333333331</v>
      </c>
      <c r="Q114" s="871">
        <f t="shared" si="585"/>
        <v>0.6470588235294118</v>
      </c>
      <c r="R114" s="871" t="e">
        <f t="shared" si="433"/>
        <v>#DIV/0!</v>
      </c>
      <c r="S114" s="1172">
        <f t="shared" si="433"/>
        <v>0.6470588235294118</v>
      </c>
      <c r="T114" s="199">
        <v>22</v>
      </c>
      <c r="U114" s="137">
        <v>22</v>
      </c>
      <c r="V114" s="1173">
        <f t="shared" si="586"/>
        <v>44</v>
      </c>
      <c r="W114" s="202">
        <v>27</v>
      </c>
      <c r="X114" s="137">
        <v>4</v>
      </c>
      <c r="Y114" s="77">
        <f t="shared" si="587"/>
        <v>31</v>
      </c>
      <c r="Z114" s="137">
        <v>20</v>
      </c>
      <c r="AA114" s="137">
        <v>0</v>
      </c>
      <c r="AB114" s="77">
        <f t="shared" si="588"/>
        <v>20</v>
      </c>
      <c r="AC114" s="871">
        <f t="shared" si="589"/>
        <v>1.2272727272727273</v>
      </c>
      <c r="AD114" s="871">
        <f t="shared" si="589"/>
        <v>0.18181818181818182</v>
      </c>
      <c r="AE114" s="871">
        <f t="shared" si="589"/>
        <v>0.70454545454545459</v>
      </c>
      <c r="AF114" s="871">
        <f t="shared" si="590"/>
        <v>0.90909090909090906</v>
      </c>
      <c r="AG114" s="871">
        <f t="shared" si="327"/>
        <v>0</v>
      </c>
      <c r="AH114" s="871">
        <f t="shared" si="327"/>
        <v>0.45454545454545453</v>
      </c>
      <c r="AI114" s="871">
        <f t="shared" si="591"/>
        <v>0.7407407407407407</v>
      </c>
      <c r="AJ114" s="871">
        <f t="shared" si="328"/>
        <v>0</v>
      </c>
      <c r="AK114" s="1174">
        <f t="shared" si="328"/>
        <v>0.64516129032258063</v>
      </c>
    </row>
    <row r="115" spans="1:37" s="393" customFormat="1" ht="9.9499999999999993" hidden="1" customHeight="1" x14ac:dyDescent="0.25">
      <c r="A115" s="397" t="s">
        <v>55</v>
      </c>
      <c r="B115" s="1062">
        <f>SUM(B116,B120:B123)</f>
        <v>189</v>
      </c>
      <c r="C115" s="1062">
        <f t="shared" ref="C115:I115" si="592">SUM(C116,C120:C123)</f>
        <v>119</v>
      </c>
      <c r="D115" s="1062">
        <f t="shared" si="592"/>
        <v>341</v>
      </c>
      <c r="E115" s="1062">
        <f t="shared" si="592"/>
        <v>161</v>
      </c>
      <c r="F115" s="1062">
        <f t="shared" si="592"/>
        <v>32</v>
      </c>
      <c r="G115" s="1013">
        <f t="shared" si="592"/>
        <v>225</v>
      </c>
      <c r="H115" s="1062">
        <f>SUM(H116,H120:H123)</f>
        <v>125</v>
      </c>
      <c r="I115" s="1062">
        <f t="shared" si="592"/>
        <v>37</v>
      </c>
      <c r="J115" s="1062">
        <f>SUM(J116,J120:J123)</f>
        <v>162</v>
      </c>
      <c r="K115" s="870">
        <f>E115/B115</f>
        <v>0.85185185185185186</v>
      </c>
      <c r="L115" s="870">
        <f t="shared" si="583"/>
        <v>0.26890756302521007</v>
      </c>
      <c r="M115" s="870">
        <f t="shared" si="583"/>
        <v>0.65982404692082108</v>
      </c>
      <c r="N115" s="870">
        <f>H115/B115</f>
        <v>0.66137566137566139</v>
      </c>
      <c r="O115" s="870">
        <f t="shared" si="432"/>
        <v>0.31092436974789917</v>
      </c>
      <c r="P115" s="870">
        <f t="shared" si="432"/>
        <v>0.47507331378299122</v>
      </c>
      <c r="Q115" s="870">
        <f>H115/E115</f>
        <v>0.77639751552795033</v>
      </c>
      <c r="R115" s="870">
        <f t="shared" si="433"/>
        <v>1.15625</v>
      </c>
      <c r="S115" s="1167">
        <f t="shared" si="433"/>
        <v>0.72</v>
      </c>
      <c r="T115" s="1062">
        <f>SUM(T116,T120:T123)</f>
        <v>156</v>
      </c>
      <c r="U115" s="1062">
        <f t="shared" ref="U115:AA115" si="593">SUM(U116,U120:U123)</f>
        <v>185</v>
      </c>
      <c r="V115" s="1062">
        <f t="shared" si="593"/>
        <v>341</v>
      </c>
      <c r="W115" s="1062">
        <f t="shared" si="593"/>
        <v>141</v>
      </c>
      <c r="X115" s="1062">
        <f t="shared" si="593"/>
        <v>55</v>
      </c>
      <c r="Y115" s="1013">
        <f t="shared" si="593"/>
        <v>196</v>
      </c>
      <c r="Z115" s="1062">
        <f>SUM(Z116,Z120:Z123)</f>
        <v>111</v>
      </c>
      <c r="AA115" s="1062">
        <f t="shared" si="593"/>
        <v>35</v>
      </c>
      <c r="AB115" s="1062">
        <f>SUM(AB116,AB120:AB123)</f>
        <v>146</v>
      </c>
      <c r="AC115" s="870">
        <f>W115/T115</f>
        <v>0.90384615384615385</v>
      </c>
      <c r="AD115" s="870">
        <f t="shared" si="589"/>
        <v>0.29729729729729731</v>
      </c>
      <c r="AE115" s="870">
        <f t="shared" si="589"/>
        <v>0.57478005865102644</v>
      </c>
      <c r="AF115" s="870">
        <f>Z115/T115</f>
        <v>0.71153846153846156</v>
      </c>
      <c r="AG115" s="870">
        <f t="shared" si="327"/>
        <v>0.1891891891891892</v>
      </c>
      <c r="AH115" s="870">
        <f t="shared" si="327"/>
        <v>0.42815249266862171</v>
      </c>
      <c r="AI115" s="870">
        <f>Z115/W115</f>
        <v>0.78723404255319152</v>
      </c>
      <c r="AJ115" s="870">
        <f t="shared" si="328"/>
        <v>0.63636363636363635</v>
      </c>
      <c r="AK115" s="1168">
        <f t="shared" si="328"/>
        <v>0.74489795918367352</v>
      </c>
    </row>
    <row r="116" spans="1:37" s="393" customFormat="1" ht="9.9499999999999993" hidden="1" customHeight="1" x14ac:dyDescent="0.2">
      <c r="A116" s="859" t="s">
        <v>289</v>
      </c>
      <c r="B116" s="1079">
        <f t="shared" ref="B116:C116" si="594">SUM(B117:B118)</f>
        <v>33</v>
      </c>
      <c r="C116" s="1079">
        <f t="shared" si="594"/>
        <v>33</v>
      </c>
      <c r="D116" s="1079">
        <f>SUM(D117:D119)</f>
        <v>99</v>
      </c>
      <c r="E116" s="1079">
        <f t="shared" ref="E116:F116" si="595">SUM(E117:E118)</f>
        <v>41</v>
      </c>
      <c r="F116" s="1079">
        <f t="shared" si="595"/>
        <v>32</v>
      </c>
      <c r="G116" s="1079">
        <f>SUM(G117:G119)</f>
        <v>105</v>
      </c>
      <c r="H116" s="1079">
        <f>SUM(H117:H119)</f>
        <v>33</v>
      </c>
      <c r="I116" s="1079">
        <f>SUM(I117:I119)</f>
        <v>37</v>
      </c>
      <c r="J116" s="1079">
        <f>SUM(J117:J119)</f>
        <v>70</v>
      </c>
      <c r="K116" s="911">
        <f t="shared" ref="K116:M131" si="596">E116/B116</f>
        <v>1.2424242424242424</v>
      </c>
      <c r="L116" s="911">
        <f t="shared" si="583"/>
        <v>0.96969696969696972</v>
      </c>
      <c r="M116" s="911">
        <f t="shared" si="583"/>
        <v>1.0606060606060606</v>
      </c>
      <c r="N116" s="911">
        <f t="shared" ref="N116:P131" si="597">H116/B116</f>
        <v>1</v>
      </c>
      <c r="O116" s="911">
        <f t="shared" si="432"/>
        <v>1.1212121212121211</v>
      </c>
      <c r="P116" s="911">
        <f t="shared" si="432"/>
        <v>0.70707070707070707</v>
      </c>
      <c r="Q116" s="911">
        <f t="shared" ref="Q116:S131" si="598">H116/E116</f>
        <v>0.80487804878048785</v>
      </c>
      <c r="R116" s="911">
        <f t="shared" si="433"/>
        <v>1.15625</v>
      </c>
      <c r="S116" s="1202">
        <f t="shared" si="433"/>
        <v>0.66666666666666663</v>
      </c>
      <c r="T116" s="1231">
        <f t="shared" ref="T116:U116" si="599">SUM(T117:T118)</f>
        <v>33</v>
      </c>
      <c r="U116" s="1079">
        <f t="shared" si="599"/>
        <v>66</v>
      </c>
      <c r="V116" s="1232">
        <f>SUM(V117:V118)</f>
        <v>99</v>
      </c>
      <c r="W116" s="1233">
        <f t="shared" ref="W116:AB116" si="600">SUM(W117:W118)</f>
        <v>44</v>
      </c>
      <c r="X116" s="1079">
        <f t="shared" si="600"/>
        <v>36</v>
      </c>
      <c r="Y116" s="1079">
        <f t="shared" si="600"/>
        <v>80</v>
      </c>
      <c r="Z116" s="1079">
        <f t="shared" si="600"/>
        <v>32</v>
      </c>
      <c r="AA116" s="1079">
        <f t="shared" si="600"/>
        <v>26</v>
      </c>
      <c r="AB116" s="1079">
        <f t="shared" si="600"/>
        <v>58</v>
      </c>
      <c r="AC116" s="911">
        <f t="shared" ref="AC116:AE131" si="601">W116/T116</f>
        <v>1.3333333333333333</v>
      </c>
      <c r="AD116" s="911">
        <f t="shared" si="589"/>
        <v>0.54545454545454541</v>
      </c>
      <c r="AE116" s="911">
        <f t="shared" si="589"/>
        <v>0.80808080808080807</v>
      </c>
      <c r="AF116" s="911">
        <f t="shared" ref="AF116:AH131" si="602">Z116/T116</f>
        <v>0.96969696969696972</v>
      </c>
      <c r="AG116" s="911">
        <f t="shared" si="327"/>
        <v>0.39393939393939392</v>
      </c>
      <c r="AH116" s="911">
        <f t="shared" si="327"/>
        <v>0.58585858585858586</v>
      </c>
      <c r="AI116" s="911">
        <f t="shared" ref="AI116:AK131" si="603">Z116/W116</f>
        <v>0.72727272727272729</v>
      </c>
      <c r="AJ116" s="911">
        <f t="shared" si="328"/>
        <v>0.72222222222222221</v>
      </c>
      <c r="AK116" s="1206">
        <f t="shared" si="328"/>
        <v>0.72499999999999998</v>
      </c>
    </row>
    <row r="117" spans="1:37" s="393" customFormat="1" ht="9.9499999999999993" hidden="1" customHeight="1" x14ac:dyDescent="0.2">
      <c r="A117" s="860" t="s">
        <v>288</v>
      </c>
      <c r="B117" s="1082">
        <v>33</v>
      </c>
      <c r="C117" s="1082">
        <v>33</v>
      </c>
      <c r="D117" s="1082">
        <f t="shared" ref="D117:D118" si="604">SUM(B117:C117)</f>
        <v>66</v>
      </c>
      <c r="E117" s="1082">
        <v>41</v>
      </c>
      <c r="F117" s="1082">
        <v>32</v>
      </c>
      <c r="G117" s="1082">
        <f t="shared" ref="G117:G118" si="605">SUM(E117:F117)</f>
        <v>73</v>
      </c>
      <c r="H117" s="1082">
        <v>33</v>
      </c>
      <c r="I117" s="1082">
        <v>21</v>
      </c>
      <c r="J117" s="1082">
        <f t="shared" ref="J117:J118" si="606">SUM(H117:I117)</f>
        <v>54</v>
      </c>
      <c r="K117" s="875">
        <f t="shared" si="596"/>
        <v>1.2424242424242424</v>
      </c>
      <c r="L117" s="875">
        <f t="shared" si="583"/>
        <v>0.96969696969696972</v>
      </c>
      <c r="M117" s="875">
        <f t="shared" si="583"/>
        <v>1.106060606060606</v>
      </c>
      <c r="N117" s="875">
        <f t="shared" si="597"/>
        <v>1</v>
      </c>
      <c r="O117" s="875">
        <f t="shared" si="432"/>
        <v>0.63636363636363635</v>
      </c>
      <c r="P117" s="875">
        <f t="shared" si="432"/>
        <v>0.81818181818181823</v>
      </c>
      <c r="Q117" s="875">
        <f t="shared" si="598"/>
        <v>0.80487804878048785</v>
      </c>
      <c r="R117" s="875">
        <f t="shared" si="433"/>
        <v>0.65625</v>
      </c>
      <c r="S117" s="1207">
        <f t="shared" si="433"/>
        <v>0.73972602739726023</v>
      </c>
      <c r="T117" s="1236">
        <v>33</v>
      </c>
      <c r="U117" s="1082">
        <v>33</v>
      </c>
      <c r="V117" s="1237">
        <f t="shared" ref="V117:V123" si="607">SUM(T117:U117)</f>
        <v>66</v>
      </c>
      <c r="W117" s="1238">
        <v>44</v>
      </c>
      <c r="X117" s="1082">
        <v>9</v>
      </c>
      <c r="Y117" s="1082">
        <f t="shared" ref="Y117:Y123" si="608">SUM(W117:X117)</f>
        <v>53</v>
      </c>
      <c r="Z117" s="1082">
        <v>32</v>
      </c>
      <c r="AA117" s="1082">
        <v>3</v>
      </c>
      <c r="AB117" s="1082">
        <f t="shared" ref="AB117:AB123" si="609">SUM(Z117:AA117)</f>
        <v>35</v>
      </c>
      <c r="AC117" s="875">
        <f t="shared" si="601"/>
        <v>1.3333333333333333</v>
      </c>
      <c r="AD117" s="875">
        <f t="shared" si="589"/>
        <v>0.27272727272727271</v>
      </c>
      <c r="AE117" s="875">
        <f t="shared" si="589"/>
        <v>0.80303030303030298</v>
      </c>
      <c r="AF117" s="875">
        <f t="shared" si="602"/>
        <v>0.96969696969696972</v>
      </c>
      <c r="AG117" s="875">
        <f t="shared" si="327"/>
        <v>9.0909090909090912E-2</v>
      </c>
      <c r="AH117" s="875">
        <f t="shared" si="327"/>
        <v>0.53030303030303028</v>
      </c>
      <c r="AI117" s="875">
        <f t="shared" si="603"/>
        <v>0.72727272727272729</v>
      </c>
      <c r="AJ117" s="875">
        <f t="shared" si="328"/>
        <v>0.33333333333333331</v>
      </c>
      <c r="AK117" s="1211">
        <f t="shared" si="328"/>
        <v>0.660377358490566</v>
      </c>
    </row>
    <row r="118" spans="1:37" s="393" customFormat="1" ht="9.9499999999999993" hidden="1" customHeight="1" x14ac:dyDescent="0.2">
      <c r="A118" s="860" t="s">
        <v>290</v>
      </c>
      <c r="B118" s="1082">
        <v>0</v>
      </c>
      <c r="C118" s="1082">
        <v>0</v>
      </c>
      <c r="D118" s="1082">
        <f t="shared" si="604"/>
        <v>0</v>
      </c>
      <c r="E118" s="1082">
        <v>0</v>
      </c>
      <c r="F118" s="1082">
        <v>0</v>
      </c>
      <c r="G118" s="1082">
        <f t="shared" si="605"/>
        <v>0</v>
      </c>
      <c r="H118" s="1082">
        <v>0</v>
      </c>
      <c r="I118" s="1082">
        <v>0</v>
      </c>
      <c r="J118" s="1082">
        <f t="shared" si="606"/>
        <v>0</v>
      </c>
      <c r="K118" s="875" t="e">
        <f t="shared" si="596"/>
        <v>#DIV/0!</v>
      </c>
      <c r="L118" s="875" t="e">
        <f t="shared" si="583"/>
        <v>#DIV/0!</v>
      </c>
      <c r="M118" s="875" t="e">
        <f t="shared" si="583"/>
        <v>#DIV/0!</v>
      </c>
      <c r="N118" s="875" t="e">
        <f t="shared" si="597"/>
        <v>#DIV/0!</v>
      </c>
      <c r="O118" s="875" t="e">
        <f t="shared" si="597"/>
        <v>#DIV/0!</v>
      </c>
      <c r="P118" s="875" t="e">
        <f t="shared" si="597"/>
        <v>#DIV/0!</v>
      </c>
      <c r="Q118" s="875" t="e">
        <f t="shared" si="598"/>
        <v>#DIV/0!</v>
      </c>
      <c r="R118" s="875" t="e">
        <f t="shared" si="598"/>
        <v>#DIV/0!</v>
      </c>
      <c r="S118" s="1207" t="e">
        <f t="shared" si="598"/>
        <v>#DIV/0!</v>
      </c>
      <c r="T118" s="1236">
        <v>0</v>
      </c>
      <c r="U118" s="1082">
        <v>33</v>
      </c>
      <c r="V118" s="1237">
        <f t="shared" si="607"/>
        <v>33</v>
      </c>
      <c r="W118" s="1238">
        <v>0</v>
      </c>
      <c r="X118" s="1082">
        <v>27</v>
      </c>
      <c r="Y118" s="1082">
        <f t="shared" si="608"/>
        <v>27</v>
      </c>
      <c r="Z118" s="1082">
        <v>0</v>
      </c>
      <c r="AA118" s="1082">
        <v>23</v>
      </c>
      <c r="AB118" s="1082">
        <f t="shared" si="609"/>
        <v>23</v>
      </c>
      <c r="AC118" s="875" t="e">
        <f t="shared" si="601"/>
        <v>#DIV/0!</v>
      </c>
      <c r="AD118" s="875">
        <f t="shared" si="589"/>
        <v>0.81818181818181823</v>
      </c>
      <c r="AE118" s="875">
        <f t="shared" si="589"/>
        <v>0.81818181818181823</v>
      </c>
      <c r="AF118" s="875" t="e">
        <f t="shared" si="602"/>
        <v>#DIV/0!</v>
      </c>
      <c r="AG118" s="875">
        <f t="shared" si="327"/>
        <v>0.69696969696969702</v>
      </c>
      <c r="AH118" s="875">
        <f t="shared" si="327"/>
        <v>0.69696969696969702</v>
      </c>
      <c r="AI118" s="875" t="e">
        <f t="shared" si="603"/>
        <v>#DIV/0!</v>
      </c>
      <c r="AJ118" s="875">
        <f t="shared" si="328"/>
        <v>0.85185185185185186</v>
      </c>
      <c r="AK118" s="1211">
        <f t="shared" si="328"/>
        <v>0.85185185185185186</v>
      </c>
    </row>
    <row r="119" spans="1:37" s="393" customFormat="1" ht="9.9499999999999993" hidden="1" customHeight="1" x14ac:dyDescent="0.2">
      <c r="A119" s="1084" t="s">
        <v>364</v>
      </c>
      <c r="B119" s="1082">
        <v>0</v>
      </c>
      <c r="C119" s="1082">
        <v>33</v>
      </c>
      <c r="D119" s="1082">
        <f>SUM(B119:C119)</f>
        <v>33</v>
      </c>
      <c r="E119" s="1082">
        <v>0</v>
      </c>
      <c r="F119" s="1082">
        <v>32</v>
      </c>
      <c r="G119" s="1082">
        <f>SUM(E119:F119)</f>
        <v>32</v>
      </c>
      <c r="H119" s="1082">
        <v>0</v>
      </c>
      <c r="I119" s="1082">
        <v>16</v>
      </c>
      <c r="J119" s="1082">
        <f>SUM(H119:I119)</f>
        <v>16</v>
      </c>
      <c r="K119" s="875" t="e">
        <f t="shared" si="596"/>
        <v>#DIV/0!</v>
      </c>
      <c r="L119" s="875">
        <f t="shared" si="583"/>
        <v>0.96969696969696972</v>
      </c>
      <c r="M119" s="875">
        <f t="shared" si="583"/>
        <v>0.96969696969696972</v>
      </c>
      <c r="N119" s="875" t="e">
        <f t="shared" si="597"/>
        <v>#DIV/0!</v>
      </c>
      <c r="O119" s="875">
        <f t="shared" si="597"/>
        <v>0.48484848484848486</v>
      </c>
      <c r="P119" s="875">
        <f t="shared" si="597"/>
        <v>0.48484848484848486</v>
      </c>
      <c r="Q119" s="875" t="e">
        <f t="shared" si="598"/>
        <v>#DIV/0!</v>
      </c>
      <c r="R119" s="875">
        <f t="shared" si="598"/>
        <v>0.5</v>
      </c>
      <c r="S119" s="1207">
        <f t="shared" si="598"/>
        <v>0.5</v>
      </c>
      <c r="T119" s="1236">
        <v>0</v>
      </c>
      <c r="U119" s="1082">
        <v>0</v>
      </c>
      <c r="V119" s="1237">
        <v>0</v>
      </c>
      <c r="W119" s="1238">
        <v>0</v>
      </c>
      <c r="X119" s="1082">
        <v>0</v>
      </c>
      <c r="Y119" s="1082">
        <v>0</v>
      </c>
      <c r="Z119" s="1082">
        <v>0</v>
      </c>
      <c r="AA119" s="1082">
        <v>0</v>
      </c>
      <c r="AB119" s="1082">
        <f>SUM(Z119:AA119)</f>
        <v>0</v>
      </c>
      <c r="AC119" s="875"/>
      <c r="AD119" s="875"/>
      <c r="AE119" s="875"/>
      <c r="AF119" s="875"/>
      <c r="AG119" s="875"/>
      <c r="AH119" s="875"/>
      <c r="AI119" s="875"/>
      <c r="AJ119" s="875"/>
      <c r="AK119" s="1211"/>
    </row>
    <row r="120" spans="1:37" s="393" customFormat="1" ht="9.9499999999999993" hidden="1" customHeight="1" x14ac:dyDescent="0.2">
      <c r="A120" s="398" t="s">
        <v>127</v>
      </c>
      <c r="B120" s="137">
        <v>27</v>
      </c>
      <c r="C120" s="137">
        <v>27</v>
      </c>
      <c r="D120" s="77">
        <f t="shared" ref="D120:D123" si="610">SUM(B120:C120)</f>
        <v>54</v>
      </c>
      <c r="E120" s="137">
        <v>9</v>
      </c>
      <c r="F120" s="137">
        <v>0</v>
      </c>
      <c r="G120" s="77">
        <f t="shared" ref="G120:G123" si="611">SUM(E120:F120)</f>
        <v>9</v>
      </c>
      <c r="H120" s="137">
        <v>2</v>
      </c>
      <c r="I120" s="137">
        <v>0</v>
      </c>
      <c r="J120" s="77">
        <f t="shared" ref="J120:J123" si="612">SUM(H120:I120)</f>
        <v>2</v>
      </c>
      <c r="K120" s="871">
        <f t="shared" si="596"/>
        <v>0.33333333333333331</v>
      </c>
      <c r="L120" s="871">
        <f t="shared" si="583"/>
        <v>0</v>
      </c>
      <c r="M120" s="871">
        <f t="shared" si="583"/>
        <v>0.16666666666666666</v>
      </c>
      <c r="N120" s="871">
        <f t="shared" si="597"/>
        <v>7.407407407407407E-2</v>
      </c>
      <c r="O120" s="871">
        <f t="shared" si="597"/>
        <v>0</v>
      </c>
      <c r="P120" s="871">
        <f t="shared" si="597"/>
        <v>3.7037037037037035E-2</v>
      </c>
      <c r="Q120" s="871">
        <f t="shared" si="598"/>
        <v>0.22222222222222221</v>
      </c>
      <c r="R120" s="871" t="e">
        <f t="shared" si="598"/>
        <v>#DIV/0!</v>
      </c>
      <c r="S120" s="1172">
        <f t="shared" si="598"/>
        <v>0.22222222222222221</v>
      </c>
      <c r="T120" s="199">
        <v>27</v>
      </c>
      <c r="U120" s="137">
        <v>27</v>
      </c>
      <c r="V120" s="1173">
        <f t="shared" si="607"/>
        <v>54</v>
      </c>
      <c r="W120" s="202">
        <v>13</v>
      </c>
      <c r="X120" s="137">
        <v>1</v>
      </c>
      <c r="Y120" s="77">
        <f t="shared" si="608"/>
        <v>14</v>
      </c>
      <c r="Z120" s="137">
        <v>9</v>
      </c>
      <c r="AA120" s="137">
        <v>0</v>
      </c>
      <c r="AB120" s="77">
        <f t="shared" si="609"/>
        <v>9</v>
      </c>
      <c r="AC120" s="871">
        <f t="shared" si="601"/>
        <v>0.48148148148148145</v>
      </c>
      <c r="AD120" s="871">
        <f t="shared" si="589"/>
        <v>3.7037037037037035E-2</v>
      </c>
      <c r="AE120" s="871">
        <f t="shared" si="589"/>
        <v>0.25925925925925924</v>
      </c>
      <c r="AF120" s="871">
        <f t="shared" si="602"/>
        <v>0.33333333333333331</v>
      </c>
      <c r="AG120" s="871">
        <f t="shared" si="327"/>
        <v>0</v>
      </c>
      <c r="AH120" s="871">
        <f t="shared" si="327"/>
        <v>0.16666666666666666</v>
      </c>
      <c r="AI120" s="871">
        <f t="shared" si="603"/>
        <v>0.69230769230769229</v>
      </c>
      <c r="AJ120" s="871">
        <f t="shared" si="328"/>
        <v>0</v>
      </c>
      <c r="AK120" s="1174">
        <f t="shared" si="328"/>
        <v>0.6428571428571429</v>
      </c>
    </row>
    <row r="121" spans="1:37" s="393" customFormat="1" ht="9.9499999999999993" hidden="1" customHeight="1" x14ac:dyDescent="0.2">
      <c r="A121" s="398" t="s">
        <v>179</v>
      </c>
      <c r="B121" s="137">
        <v>33</v>
      </c>
      <c r="C121" s="137">
        <v>0</v>
      </c>
      <c r="D121" s="77">
        <f t="shared" si="610"/>
        <v>33</v>
      </c>
      <c r="E121" s="137">
        <v>23</v>
      </c>
      <c r="F121" s="137">
        <v>0</v>
      </c>
      <c r="G121" s="77">
        <f t="shared" si="611"/>
        <v>23</v>
      </c>
      <c r="H121" s="137">
        <v>14</v>
      </c>
      <c r="I121" s="137">
        <v>0</v>
      </c>
      <c r="J121" s="77">
        <f t="shared" si="612"/>
        <v>14</v>
      </c>
      <c r="K121" s="871">
        <f t="shared" si="596"/>
        <v>0.69696969696969702</v>
      </c>
      <c r="L121" s="871" t="e">
        <f t="shared" si="583"/>
        <v>#DIV/0!</v>
      </c>
      <c r="M121" s="871">
        <f t="shared" si="583"/>
        <v>0.69696969696969702</v>
      </c>
      <c r="N121" s="871">
        <f t="shared" si="597"/>
        <v>0.42424242424242425</v>
      </c>
      <c r="O121" s="871" t="e">
        <f t="shared" si="597"/>
        <v>#DIV/0!</v>
      </c>
      <c r="P121" s="871">
        <f t="shared" si="597"/>
        <v>0.42424242424242425</v>
      </c>
      <c r="Q121" s="871">
        <f t="shared" si="598"/>
        <v>0.60869565217391308</v>
      </c>
      <c r="R121" s="871" t="e">
        <f t="shared" si="598"/>
        <v>#DIV/0!</v>
      </c>
      <c r="S121" s="1172">
        <f t="shared" si="598"/>
        <v>0.60869565217391308</v>
      </c>
      <c r="T121" s="199">
        <v>0</v>
      </c>
      <c r="U121" s="137">
        <v>33</v>
      </c>
      <c r="V121" s="1173">
        <f t="shared" si="607"/>
        <v>33</v>
      </c>
      <c r="W121" s="202">
        <v>0</v>
      </c>
      <c r="X121" s="137">
        <v>13</v>
      </c>
      <c r="Y121" s="77">
        <f t="shared" si="608"/>
        <v>13</v>
      </c>
      <c r="Z121" s="137">
        <v>0</v>
      </c>
      <c r="AA121" s="137">
        <v>9</v>
      </c>
      <c r="AB121" s="77">
        <f t="shared" si="609"/>
        <v>9</v>
      </c>
      <c r="AC121" s="871" t="e">
        <f t="shared" si="601"/>
        <v>#DIV/0!</v>
      </c>
      <c r="AD121" s="871">
        <f t="shared" si="589"/>
        <v>0.39393939393939392</v>
      </c>
      <c r="AE121" s="871">
        <f t="shared" si="589"/>
        <v>0.39393939393939392</v>
      </c>
      <c r="AF121" s="871" t="e">
        <f t="shared" si="602"/>
        <v>#DIV/0!</v>
      </c>
      <c r="AG121" s="871">
        <f t="shared" si="327"/>
        <v>0.27272727272727271</v>
      </c>
      <c r="AH121" s="871">
        <f t="shared" si="327"/>
        <v>0.27272727272727271</v>
      </c>
      <c r="AI121" s="871" t="e">
        <f t="shared" si="603"/>
        <v>#DIV/0!</v>
      </c>
      <c r="AJ121" s="871">
        <f t="shared" si="328"/>
        <v>0.69230769230769229</v>
      </c>
      <c r="AK121" s="1174">
        <f t="shared" si="328"/>
        <v>0.69230769230769229</v>
      </c>
    </row>
    <row r="122" spans="1:37" s="393" customFormat="1" ht="9.9499999999999993" hidden="1" customHeight="1" x14ac:dyDescent="0.2">
      <c r="A122" s="398" t="s">
        <v>109</v>
      </c>
      <c r="B122" s="137">
        <v>63</v>
      </c>
      <c r="C122" s="137">
        <v>26</v>
      </c>
      <c r="D122" s="77">
        <f t="shared" si="610"/>
        <v>89</v>
      </c>
      <c r="E122" s="137">
        <v>63</v>
      </c>
      <c r="F122" s="137">
        <v>0</v>
      </c>
      <c r="G122" s="77">
        <f t="shared" si="611"/>
        <v>63</v>
      </c>
      <c r="H122" s="137">
        <v>59</v>
      </c>
      <c r="I122" s="137">
        <v>0</v>
      </c>
      <c r="J122" s="77">
        <f t="shared" si="612"/>
        <v>59</v>
      </c>
      <c r="K122" s="871">
        <f t="shared" si="596"/>
        <v>1</v>
      </c>
      <c r="L122" s="871">
        <f t="shared" si="583"/>
        <v>0</v>
      </c>
      <c r="M122" s="871">
        <f t="shared" si="583"/>
        <v>0.7078651685393258</v>
      </c>
      <c r="N122" s="871">
        <f t="shared" si="597"/>
        <v>0.93650793650793651</v>
      </c>
      <c r="O122" s="871">
        <f t="shared" si="597"/>
        <v>0</v>
      </c>
      <c r="P122" s="871">
        <f t="shared" si="597"/>
        <v>0.6629213483146067</v>
      </c>
      <c r="Q122" s="871">
        <f t="shared" si="598"/>
        <v>0.93650793650793651</v>
      </c>
      <c r="R122" s="871" t="e">
        <f t="shared" si="598"/>
        <v>#DIV/0!</v>
      </c>
      <c r="S122" s="1172">
        <f t="shared" si="598"/>
        <v>0.93650793650793651</v>
      </c>
      <c r="T122" s="199">
        <v>63</v>
      </c>
      <c r="U122" s="137">
        <v>26</v>
      </c>
      <c r="V122" s="1173">
        <f t="shared" si="607"/>
        <v>89</v>
      </c>
      <c r="W122" s="202">
        <v>54</v>
      </c>
      <c r="X122" s="137">
        <v>3</v>
      </c>
      <c r="Y122" s="77">
        <f t="shared" si="608"/>
        <v>57</v>
      </c>
      <c r="Z122" s="137">
        <v>51</v>
      </c>
      <c r="AA122" s="137">
        <v>0</v>
      </c>
      <c r="AB122" s="77">
        <f t="shared" si="609"/>
        <v>51</v>
      </c>
      <c r="AC122" s="871">
        <f t="shared" si="601"/>
        <v>0.8571428571428571</v>
      </c>
      <c r="AD122" s="871">
        <f t="shared" si="589"/>
        <v>0.11538461538461539</v>
      </c>
      <c r="AE122" s="871">
        <f t="shared" si="589"/>
        <v>0.6404494382022472</v>
      </c>
      <c r="AF122" s="871">
        <f t="shared" si="602"/>
        <v>0.80952380952380953</v>
      </c>
      <c r="AG122" s="871">
        <f t="shared" si="327"/>
        <v>0</v>
      </c>
      <c r="AH122" s="871">
        <f t="shared" si="327"/>
        <v>0.5730337078651685</v>
      </c>
      <c r="AI122" s="871">
        <f t="shared" si="603"/>
        <v>0.94444444444444442</v>
      </c>
      <c r="AJ122" s="871">
        <f t="shared" si="328"/>
        <v>0</v>
      </c>
      <c r="AK122" s="1174">
        <f t="shared" si="328"/>
        <v>0.89473684210526316</v>
      </c>
    </row>
    <row r="123" spans="1:37" s="393" customFormat="1" ht="9.9499999999999993" hidden="1" customHeight="1" x14ac:dyDescent="0.2">
      <c r="A123" s="398" t="s">
        <v>128</v>
      </c>
      <c r="B123" s="137">
        <v>33</v>
      </c>
      <c r="C123" s="137">
        <v>33</v>
      </c>
      <c r="D123" s="77">
        <f t="shared" si="610"/>
        <v>66</v>
      </c>
      <c r="E123" s="137">
        <v>25</v>
      </c>
      <c r="F123" s="137">
        <v>0</v>
      </c>
      <c r="G123" s="77">
        <f t="shared" si="611"/>
        <v>25</v>
      </c>
      <c r="H123" s="137">
        <v>17</v>
      </c>
      <c r="I123" s="137">
        <v>0</v>
      </c>
      <c r="J123" s="77">
        <f t="shared" si="612"/>
        <v>17</v>
      </c>
      <c r="K123" s="871">
        <f t="shared" si="596"/>
        <v>0.75757575757575757</v>
      </c>
      <c r="L123" s="871">
        <f t="shared" si="596"/>
        <v>0</v>
      </c>
      <c r="M123" s="871">
        <f t="shared" si="596"/>
        <v>0.37878787878787878</v>
      </c>
      <c r="N123" s="871">
        <f t="shared" si="597"/>
        <v>0.51515151515151514</v>
      </c>
      <c r="O123" s="871">
        <f t="shared" si="597"/>
        <v>0</v>
      </c>
      <c r="P123" s="871">
        <f t="shared" si="597"/>
        <v>0.25757575757575757</v>
      </c>
      <c r="Q123" s="871">
        <f t="shared" si="598"/>
        <v>0.68</v>
      </c>
      <c r="R123" s="871" t="e">
        <f t="shared" si="598"/>
        <v>#DIV/0!</v>
      </c>
      <c r="S123" s="1172">
        <f t="shared" si="598"/>
        <v>0.68</v>
      </c>
      <c r="T123" s="199">
        <v>33</v>
      </c>
      <c r="U123" s="137">
        <v>33</v>
      </c>
      <c r="V123" s="1173">
        <f t="shared" si="607"/>
        <v>66</v>
      </c>
      <c r="W123" s="202">
        <v>30</v>
      </c>
      <c r="X123" s="137">
        <v>2</v>
      </c>
      <c r="Y123" s="77">
        <f t="shared" si="608"/>
        <v>32</v>
      </c>
      <c r="Z123" s="137">
        <v>19</v>
      </c>
      <c r="AA123" s="137">
        <v>0</v>
      </c>
      <c r="AB123" s="77">
        <f t="shared" si="609"/>
        <v>19</v>
      </c>
      <c r="AC123" s="871">
        <f t="shared" si="601"/>
        <v>0.90909090909090906</v>
      </c>
      <c r="AD123" s="871">
        <f t="shared" si="601"/>
        <v>6.0606060606060608E-2</v>
      </c>
      <c r="AE123" s="871">
        <f t="shared" si="601"/>
        <v>0.48484848484848486</v>
      </c>
      <c r="AF123" s="871">
        <f t="shared" si="602"/>
        <v>0.5757575757575758</v>
      </c>
      <c r="AG123" s="871">
        <f t="shared" si="602"/>
        <v>0</v>
      </c>
      <c r="AH123" s="871">
        <f t="shared" si="602"/>
        <v>0.2878787878787879</v>
      </c>
      <c r="AI123" s="871">
        <f t="shared" si="603"/>
        <v>0.6333333333333333</v>
      </c>
      <c r="AJ123" s="871">
        <f t="shared" si="603"/>
        <v>0</v>
      </c>
      <c r="AK123" s="1174">
        <f t="shared" si="603"/>
        <v>0.59375</v>
      </c>
    </row>
    <row r="124" spans="1:37" s="393" customFormat="1" ht="9.9499999999999993" customHeight="1" x14ac:dyDescent="0.25">
      <c r="A124" s="397" t="s">
        <v>56</v>
      </c>
      <c r="B124" s="1062">
        <f>SUM(B125:B126)</f>
        <v>77</v>
      </c>
      <c r="C124" s="1062">
        <f t="shared" ref="C124:J124" si="613">SUM(C125:C126)</f>
        <v>11</v>
      </c>
      <c r="D124" s="1062">
        <f t="shared" si="613"/>
        <v>88</v>
      </c>
      <c r="E124" s="1062">
        <f t="shared" si="613"/>
        <v>60</v>
      </c>
      <c r="F124" s="1062">
        <f t="shared" si="613"/>
        <v>3</v>
      </c>
      <c r="G124" s="1013">
        <f t="shared" si="613"/>
        <v>63</v>
      </c>
      <c r="H124" s="1062">
        <f t="shared" si="613"/>
        <v>40</v>
      </c>
      <c r="I124" s="1062">
        <f t="shared" si="613"/>
        <v>0</v>
      </c>
      <c r="J124" s="1062">
        <f t="shared" si="613"/>
        <v>40</v>
      </c>
      <c r="K124" s="870">
        <f>E124/B124</f>
        <v>0.77922077922077926</v>
      </c>
      <c r="L124" s="870">
        <f t="shared" si="596"/>
        <v>0.27272727272727271</v>
      </c>
      <c r="M124" s="870">
        <f t="shared" si="596"/>
        <v>0.71590909090909094</v>
      </c>
      <c r="N124" s="870">
        <f>H124/B124</f>
        <v>0.51948051948051943</v>
      </c>
      <c r="O124" s="870">
        <f t="shared" si="597"/>
        <v>0</v>
      </c>
      <c r="P124" s="870">
        <f t="shared" si="597"/>
        <v>0.45454545454545453</v>
      </c>
      <c r="Q124" s="870">
        <f>H124/E124</f>
        <v>0.66666666666666663</v>
      </c>
      <c r="R124" s="870">
        <f t="shared" si="598"/>
        <v>0</v>
      </c>
      <c r="S124" s="1167">
        <f t="shared" si="598"/>
        <v>0.63492063492063489</v>
      </c>
      <c r="T124" s="1062">
        <f>SUM(T125:T126)</f>
        <v>77</v>
      </c>
      <c r="U124" s="1062">
        <f t="shared" ref="U124:AB124" si="614">SUM(U125:U126)</f>
        <v>0</v>
      </c>
      <c r="V124" s="1062">
        <f t="shared" si="614"/>
        <v>77</v>
      </c>
      <c r="W124" s="1062">
        <f t="shared" si="614"/>
        <v>67</v>
      </c>
      <c r="X124" s="1062">
        <f t="shared" si="614"/>
        <v>0</v>
      </c>
      <c r="Y124" s="1013">
        <f t="shared" si="614"/>
        <v>67</v>
      </c>
      <c r="Z124" s="1062">
        <f t="shared" si="614"/>
        <v>50</v>
      </c>
      <c r="AA124" s="1062">
        <f t="shared" si="614"/>
        <v>0</v>
      </c>
      <c r="AB124" s="1062">
        <f t="shared" si="614"/>
        <v>50</v>
      </c>
      <c r="AC124" s="870">
        <f>W124/T124</f>
        <v>0.87012987012987009</v>
      </c>
      <c r="AD124" s="870" t="e">
        <f t="shared" si="601"/>
        <v>#DIV/0!</v>
      </c>
      <c r="AE124" s="870">
        <f t="shared" si="601"/>
        <v>0.87012987012987009</v>
      </c>
      <c r="AF124" s="870">
        <f>Z124/T124</f>
        <v>0.64935064935064934</v>
      </c>
      <c r="AG124" s="870" t="e">
        <f t="shared" si="602"/>
        <v>#DIV/0!</v>
      </c>
      <c r="AH124" s="870">
        <f t="shared" si="602"/>
        <v>0.64935064935064934</v>
      </c>
      <c r="AI124" s="870">
        <f>Z124/W124</f>
        <v>0.74626865671641796</v>
      </c>
      <c r="AJ124" s="870" t="e">
        <f t="shared" si="603"/>
        <v>#DIV/0!</v>
      </c>
      <c r="AK124" s="1168">
        <f t="shared" si="603"/>
        <v>0.74626865671641796</v>
      </c>
    </row>
    <row r="125" spans="1:37" s="393" customFormat="1" ht="9.9499999999999993" customHeight="1" x14ac:dyDescent="0.2">
      <c r="A125" s="398" t="s">
        <v>108</v>
      </c>
      <c r="B125" s="137">
        <v>44</v>
      </c>
      <c r="C125" s="137">
        <v>11</v>
      </c>
      <c r="D125" s="77">
        <f t="shared" ref="D125:D126" si="615">SUM(B125:C125)</f>
        <v>55</v>
      </c>
      <c r="E125" s="137">
        <v>38</v>
      </c>
      <c r="F125" s="137">
        <v>3</v>
      </c>
      <c r="G125" s="77">
        <f t="shared" ref="G125:G126" si="616">SUM(E125:F125)</f>
        <v>41</v>
      </c>
      <c r="H125" s="137">
        <v>23</v>
      </c>
      <c r="I125" s="137">
        <v>0</v>
      </c>
      <c r="J125" s="77">
        <f t="shared" ref="J125:J126" si="617">SUM(H125:I125)</f>
        <v>23</v>
      </c>
      <c r="K125" s="871">
        <f t="shared" ref="K125:K126" si="618">E125/B125</f>
        <v>0.86363636363636365</v>
      </c>
      <c r="L125" s="871">
        <f t="shared" si="596"/>
        <v>0.27272727272727271</v>
      </c>
      <c r="M125" s="871">
        <f t="shared" si="596"/>
        <v>0.74545454545454548</v>
      </c>
      <c r="N125" s="871">
        <f t="shared" ref="N125:N126" si="619">H125/B125</f>
        <v>0.52272727272727271</v>
      </c>
      <c r="O125" s="871">
        <f t="shared" si="597"/>
        <v>0</v>
      </c>
      <c r="P125" s="871">
        <f t="shared" si="597"/>
        <v>0.41818181818181815</v>
      </c>
      <c r="Q125" s="871">
        <f t="shared" ref="Q125:Q126" si="620">H125/E125</f>
        <v>0.60526315789473684</v>
      </c>
      <c r="R125" s="871">
        <f t="shared" si="598"/>
        <v>0</v>
      </c>
      <c r="S125" s="1172">
        <f t="shared" si="598"/>
        <v>0.56097560975609762</v>
      </c>
      <c r="T125" s="199">
        <v>44</v>
      </c>
      <c r="U125" s="137">
        <v>0</v>
      </c>
      <c r="V125" s="1173">
        <f t="shared" ref="V125:V126" si="621">SUM(T125:U125)</f>
        <v>44</v>
      </c>
      <c r="W125" s="202">
        <v>41</v>
      </c>
      <c r="X125" s="137">
        <v>0</v>
      </c>
      <c r="Y125" s="77">
        <f t="shared" ref="Y125:Y126" si="622">SUM(W125:X125)</f>
        <v>41</v>
      </c>
      <c r="Z125" s="137">
        <v>31</v>
      </c>
      <c r="AA125" s="137">
        <v>0</v>
      </c>
      <c r="AB125" s="77">
        <f t="shared" ref="AB125:AB126" si="623">SUM(Z125:AA125)</f>
        <v>31</v>
      </c>
      <c r="AC125" s="871">
        <f t="shared" ref="AC125:AC126" si="624">W125/T125</f>
        <v>0.93181818181818177</v>
      </c>
      <c r="AD125" s="871" t="e">
        <f t="shared" si="601"/>
        <v>#DIV/0!</v>
      </c>
      <c r="AE125" s="871">
        <f t="shared" si="601"/>
        <v>0.93181818181818177</v>
      </c>
      <c r="AF125" s="871">
        <f t="shared" ref="AF125:AF126" si="625">Z125/T125</f>
        <v>0.70454545454545459</v>
      </c>
      <c r="AG125" s="871" t="e">
        <f t="shared" si="602"/>
        <v>#DIV/0!</v>
      </c>
      <c r="AH125" s="871">
        <f t="shared" si="602"/>
        <v>0.70454545454545459</v>
      </c>
      <c r="AI125" s="871">
        <f t="shared" ref="AI125:AI126" si="626">Z125/W125</f>
        <v>0.75609756097560976</v>
      </c>
      <c r="AJ125" s="871" t="e">
        <f t="shared" si="603"/>
        <v>#DIV/0!</v>
      </c>
      <c r="AK125" s="1174">
        <f t="shared" si="603"/>
        <v>0.75609756097560976</v>
      </c>
    </row>
    <row r="126" spans="1:37" s="393" customFormat="1" ht="9.9499999999999993" customHeight="1" x14ac:dyDescent="0.2">
      <c r="A126" s="398" t="s">
        <v>180</v>
      </c>
      <c r="B126" s="137">
        <v>33</v>
      </c>
      <c r="C126" s="137">
        <v>0</v>
      </c>
      <c r="D126" s="77">
        <f t="shared" si="615"/>
        <v>33</v>
      </c>
      <c r="E126" s="137">
        <v>22</v>
      </c>
      <c r="F126" s="137">
        <v>0</v>
      </c>
      <c r="G126" s="77">
        <f t="shared" si="616"/>
        <v>22</v>
      </c>
      <c r="H126" s="137">
        <v>17</v>
      </c>
      <c r="I126" s="137">
        <v>0</v>
      </c>
      <c r="J126" s="77">
        <f t="shared" si="617"/>
        <v>17</v>
      </c>
      <c r="K126" s="871">
        <f t="shared" si="618"/>
        <v>0.66666666666666663</v>
      </c>
      <c r="L126" s="871" t="e">
        <f t="shared" si="596"/>
        <v>#DIV/0!</v>
      </c>
      <c r="M126" s="871">
        <f t="shared" si="596"/>
        <v>0.66666666666666663</v>
      </c>
      <c r="N126" s="871">
        <f t="shared" si="619"/>
        <v>0.51515151515151514</v>
      </c>
      <c r="O126" s="871" t="e">
        <f t="shared" si="597"/>
        <v>#DIV/0!</v>
      </c>
      <c r="P126" s="871">
        <f t="shared" si="597"/>
        <v>0.51515151515151514</v>
      </c>
      <c r="Q126" s="871">
        <f t="shared" si="620"/>
        <v>0.77272727272727271</v>
      </c>
      <c r="R126" s="871" t="e">
        <f t="shared" si="598"/>
        <v>#DIV/0!</v>
      </c>
      <c r="S126" s="1172">
        <f t="shared" si="598"/>
        <v>0.77272727272727271</v>
      </c>
      <c r="T126" s="199">
        <v>33</v>
      </c>
      <c r="U126" s="137">
        <v>0</v>
      </c>
      <c r="V126" s="1173">
        <f t="shared" si="621"/>
        <v>33</v>
      </c>
      <c r="W126" s="202">
        <v>26</v>
      </c>
      <c r="X126" s="137">
        <v>0</v>
      </c>
      <c r="Y126" s="77">
        <f t="shared" si="622"/>
        <v>26</v>
      </c>
      <c r="Z126" s="137">
        <v>19</v>
      </c>
      <c r="AA126" s="137">
        <v>0</v>
      </c>
      <c r="AB126" s="77">
        <f t="shared" si="623"/>
        <v>19</v>
      </c>
      <c r="AC126" s="871">
        <f t="shared" si="624"/>
        <v>0.78787878787878785</v>
      </c>
      <c r="AD126" s="871" t="e">
        <f t="shared" si="601"/>
        <v>#DIV/0!</v>
      </c>
      <c r="AE126" s="871">
        <f t="shared" si="601"/>
        <v>0.78787878787878785</v>
      </c>
      <c r="AF126" s="871">
        <f t="shared" si="625"/>
        <v>0.5757575757575758</v>
      </c>
      <c r="AG126" s="871" t="e">
        <f t="shared" si="602"/>
        <v>#DIV/0!</v>
      </c>
      <c r="AH126" s="871">
        <f t="shared" si="602"/>
        <v>0.5757575757575758</v>
      </c>
      <c r="AI126" s="871">
        <f t="shared" si="626"/>
        <v>0.73076923076923073</v>
      </c>
      <c r="AJ126" s="871" t="e">
        <f t="shared" si="603"/>
        <v>#DIV/0!</v>
      </c>
      <c r="AK126" s="1174">
        <f t="shared" si="603"/>
        <v>0.73076923076923073</v>
      </c>
    </row>
    <row r="127" spans="1:37" s="393" customFormat="1" ht="9.9499999999999993" hidden="1" customHeight="1" x14ac:dyDescent="0.25">
      <c r="A127" s="397" t="s">
        <v>57</v>
      </c>
      <c r="B127" s="1062">
        <f>SUM(B128:B130)</f>
        <v>96</v>
      </c>
      <c r="C127" s="1062">
        <f>SUM(C128:C130)</f>
        <v>40</v>
      </c>
      <c r="D127" s="1062">
        <f>SUM(D128:D130)</f>
        <v>136</v>
      </c>
      <c r="E127" s="1062">
        <f t="shared" ref="E127:I127" si="627">SUM(E129:E130)</f>
        <v>77</v>
      </c>
      <c r="F127" s="1062">
        <f t="shared" si="627"/>
        <v>0</v>
      </c>
      <c r="G127" s="1013">
        <f>SUM(G128:G130)</f>
        <v>107</v>
      </c>
      <c r="H127" s="1062">
        <f t="shared" si="627"/>
        <v>57</v>
      </c>
      <c r="I127" s="1062">
        <f t="shared" si="627"/>
        <v>0</v>
      </c>
      <c r="J127" s="1062">
        <f>SUM(J128:J130)</f>
        <v>79</v>
      </c>
      <c r="K127" s="870">
        <f>E127/B127</f>
        <v>0.80208333333333337</v>
      </c>
      <c r="L127" s="870">
        <f t="shared" si="596"/>
        <v>0</v>
      </c>
      <c r="M127" s="870">
        <f t="shared" si="596"/>
        <v>0.78676470588235292</v>
      </c>
      <c r="N127" s="870">
        <f>H127/B127</f>
        <v>0.59375</v>
      </c>
      <c r="O127" s="870">
        <f t="shared" si="597"/>
        <v>0</v>
      </c>
      <c r="P127" s="870">
        <f t="shared" si="597"/>
        <v>0.58088235294117652</v>
      </c>
      <c r="Q127" s="870">
        <f>H127/E127</f>
        <v>0.74025974025974028</v>
      </c>
      <c r="R127" s="870" t="e">
        <f t="shared" si="598"/>
        <v>#DIV/0!</v>
      </c>
      <c r="S127" s="1167">
        <f t="shared" si="598"/>
        <v>0.73831775700934577</v>
      </c>
      <c r="T127" s="1062">
        <f>SUM(T128:T130)</f>
        <v>66</v>
      </c>
      <c r="U127" s="1062">
        <f>SUM(U128:U130)</f>
        <v>0</v>
      </c>
      <c r="V127" s="1062">
        <f>SUM(V128:V130)</f>
        <v>66</v>
      </c>
      <c r="W127" s="1062">
        <f t="shared" ref="W127:AA127" si="628">SUM(W129:W130)</f>
        <v>77</v>
      </c>
      <c r="X127" s="1062">
        <f t="shared" si="628"/>
        <v>0</v>
      </c>
      <c r="Y127" s="1013">
        <f t="shared" si="628"/>
        <v>77</v>
      </c>
      <c r="Z127" s="1062">
        <f t="shared" si="628"/>
        <v>60</v>
      </c>
      <c r="AA127" s="1062">
        <f t="shared" si="628"/>
        <v>0</v>
      </c>
      <c r="AB127" s="1062">
        <f>SUM(AB128:AB130)</f>
        <v>60</v>
      </c>
      <c r="AC127" s="870">
        <f>W127/T127</f>
        <v>1.1666666666666667</v>
      </c>
      <c r="AD127" s="870" t="e">
        <f t="shared" si="601"/>
        <v>#DIV/0!</v>
      </c>
      <c r="AE127" s="870">
        <f t="shared" si="601"/>
        <v>1.1666666666666667</v>
      </c>
      <c r="AF127" s="870">
        <f>Z127/T127</f>
        <v>0.90909090909090906</v>
      </c>
      <c r="AG127" s="870" t="e">
        <f t="shared" si="602"/>
        <v>#DIV/0!</v>
      </c>
      <c r="AH127" s="870">
        <f t="shared" si="602"/>
        <v>0.90909090909090906</v>
      </c>
      <c r="AI127" s="870">
        <f>Z127/W127</f>
        <v>0.77922077922077926</v>
      </c>
      <c r="AJ127" s="870" t="e">
        <f t="shared" si="603"/>
        <v>#DIV/0!</v>
      </c>
      <c r="AK127" s="1168">
        <f t="shared" si="603"/>
        <v>0.77922077922077926</v>
      </c>
    </row>
    <row r="128" spans="1:37" s="399" customFormat="1" ht="9.9499999999999993" hidden="1" customHeight="1" x14ac:dyDescent="0.2">
      <c r="A128" s="398" t="s">
        <v>98</v>
      </c>
      <c r="B128" s="137">
        <v>30</v>
      </c>
      <c r="C128" s="137">
        <v>40</v>
      </c>
      <c r="D128" s="137">
        <f>SUM(B128:C128)</f>
        <v>70</v>
      </c>
      <c r="E128" s="137">
        <v>30</v>
      </c>
      <c r="F128" s="137">
        <v>0</v>
      </c>
      <c r="G128" s="137">
        <f>SUM(E128:F128)</f>
        <v>30</v>
      </c>
      <c r="H128" s="137">
        <v>22</v>
      </c>
      <c r="I128" s="137">
        <v>0</v>
      </c>
      <c r="J128" s="137">
        <f>SUM(H128:I128)</f>
        <v>22</v>
      </c>
      <c r="K128" s="871">
        <f t="shared" ref="K128:K131" si="629">E128/B128</f>
        <v>1</v>
      </c>
      <c r="L128" s="871">
        <f t="shared" si="596"/>
        <v>0</v>
      </c>
      <c r="M128" s="871">
        <f t="shared" si="596"/>
        <v>0.42857142857142855</v>
      </c>
      <c r="N128" s="871">
        <f t="shared" ref="N128:N130" si="630">H128/B128</f>
        <v>0.73333333333333328</v>
      </c>
      <c r="O128" s="871">
        <f t="shared" si="597"/>
        <v>0</v>
      </c>
      <c r="P128" s="871">
        <f t="shared" si="597"/>
        <v>0.31428571428571428</v>
      </c>
      <c r="Q128" s="871">
        <f t="shared" ref="Q128:Q130" si="631">H128/E128</f>
        <v>0.73333333333333328</v>
      </c>
      <c r="R128" s="871" t="e">
        <f t="shared" si="598"/>
        <v>#DIV/0!</v>
      </c>
      <c r="S128" s="1172">
        <f t="shared" si="598"/>
        <v>0.73333333333333328</v>
      </c>
      <c r="T128" s="1240">
        <v>0</v>
      </c>
      <c r="U128" s="1241">
        <v>0</v>
      </c>
      <c r="V128" s="1242">
        <f>SUM(T128:U128)</f>
        <v>0</v>
      </c>
      <c r="W128" s="1243">
        <v>0</v>
      </c>
      <c r="X128" s="1241">
        <v>0</v>
      </c>
      <c r="Y128" s="1242">
        <f>SUM(W128:X128)</f>
        <v>0</v>
      </c>
      <c r="Z128" s="1241">
        <v>0</v>
      </c>
      <c r="AA128" s="1241">
        <v>0</v>
      </c>
      <c r="AB128" s="1242">
        <f>SUM(Z128:AA128)</f>
        <v>0</v>
      </c>
      <c r="AC128" s="871" t="e">
        <f t="shared" ref="AC128:AC131" si="632">W128/T128</f>
        <v>#DIV/0!</v>
      </c>
      <c r="AD128" s="871" t="e">
        <f t="shared" si="601"/>
        <v>#DIV/0!</v>
      </c>
      <c r="AE128" s="871" t="e">
        <f t="shared" si="601"/>
        <v>#DIV/0!</v>
      </c>
      <c r="AF128" s="871" t="e">
        <f t="shared" ref="AF128:AF130" si="633">Z128/T128</f>
        <v>#DIV/0!</v>
      </c>
      <c r="AG128" s="871" t="e">
        <f t="shared" si="602"/>
        <v>#DIV/0!</v>
      </c>
      <c r="AH128" s="871" t="e">
        <f t="shared" si="602"/>
        <v>#DIV/0!</v>
      </c>
      <c r="AI128" s="871" t="e">
        <f t="shared" ref="AI128:AI130" si="634">Z128/W128</f>
        <v>#DIV/0!</v>
      </c>
      <c r="AJ128" s="871" t="e">
        <f t="shared" si="603"/>
        <v>#DIV/0!</v>
      </c>
      <c r="AK128" s="1174" t="e">
        <f t="shared" si="603"/>
        <v>#DIV/0!</v>
      </c>
    </row>
    <row r="129" spans="1:37" s="393" customFormat="1" ht="9.9499999999999993" hidden="1" customHeight="1" x14ac:dyDescent="0.2">
      <c r="A129" s="398" t="s">
        <v>130</v>
      </c>
      <c r="B129" s="137">
        <v>33</v>
      </c>
      <c r="C129" s="137">
        <v>0</v>
      </c>
      <c r="D129" s="77">
        <f t="shared" ref="D129:D130" si="635">SUM(B129:C129)</f>
        <v>33</v>
      </c>
      <c r="E129" s="137">
        <v>47</v>
      </c>
      <c r="F129" s="137">
        <v>0</v>
      </c>
      <c r="G129" s="77">
        <f t="shared" ref="G129:G130" si="636">SUM(E129:F129)</f>
        <v>47</v>
      </c>
      <c r="H129" s="137">
        <v>33</v>
      </c>
      <c r="I129" s="137">
        <v>0</v>
      </c>
      <c r="J129" s="77">
        <f t="shared" ref="J129:J130" si="637">SUM(H129:I129)</f>
        <v>33</v>
      </c>
      <c r="K129" s="871">
        <f t="shared" si="629"/>
        <v>1.4242424242424243</v>
      </c>
      <c r="L129" s="871" t="e">
        <f t="shared" si="596"/>
        <v>#DIV/0!</v>
      </c>
      <c r="M129" s="871">
        <f t="shared" si="596"/>
        <v>1.4242424242424243</v>
      </c>
      <c r="N129" s="871">
        <f t="shared" si="630"/>
        <v>1</v>
      </c>
      <c r="O129" s="871" t="e">
        <f t="shared" si="597"/>
        <v>#DIV/0!</v>
      </c>
      <c r="P129" s="871">
        <f t="shared" si="597"/>
        <v>1</v>
      </c>
      <c r="Q129" s="871">
        <f t="shared" si="631"/>
        <v>0.7021276595744681</v>
      </c>
      <c r="R129" s="871" t="e">
        <f t="shared" si="598"/>
        <v>#DIV/0!</v>
      </c>
      <c r="S129" s="1172">
        <f t="shared" si="598"/>
        <v>0.7021276595744681</v>
      </c>
      <c r="T129" s="199">
        <v>33</v>
      </c>
      <c r="U129" s="137">
        <v>0</v>
      </c>
      <c r="V129" s="1173">
        <f t="shared" ref="V129:V130" si="638">SUM(T129:U129)</f>
        <v>33</v>
      </c>
      <c r="W129" s="202">
        <v>41</v>
      </c>
      <c r="X129" s="137">
        <v>0</v>
      </c>
      <c r="Y129" s="77">
        <f t="shared" ref="Y129:Y130" si="639">SUM(W129:X129)</f>
        <v>41</v>
      </c>
      <c r="Z129" s="137">
        <v>31</v>
      </c>
      <c r="AA129" s="137">
        <v>0</v>
      </c>
      <c r="AB129" s="77">
        <f t="shared" ref="AB129:AB130" si="640">SUM(Z129:AA129)</f>
        <v>31</v>
      </c>
      <c r="AC129" s="871">
        <f t="shared" si="632"/>
        <v>1.2424242424242424</v>
      </c>
      <c r="AD129" s="871" t="e">
        <f t="shared" si="601"/>
        <v>#DIV/0!</v>
      </c>
      <c r="AE129" s="871">
        <f t="shared" si="601"/>
        <v>1.2424242424242424</v>
      </c>
      <c r="AF129" s="871">
        <f t="shared" si="633"/>
        <v>0.93939393939393945</v>
      </c>
      <c r="AG129" s="871" t="e">
        <f t="shared" si="602"/>
        <v>#DIV/0!</v>
      </c>
      <c r="AH129" s="871">
        <f t="shared" si="602"/>
        <v>0.93939393939393945</v>
      </c>
      <c r="AI129" s="871">
        <f t="shared" si="634"/>
        <v>0.75609756097560976</v>
      </c>
      <c r="AJ129" s="871" t="e">
        <f t="shared" si="603"/>
        <v>#DIV/0!</v>
      </c>
      <c r="AK129" s="1174">
        <f t="shared" si="603"/>
        <v>0.75609756097560976</v>
      </c>
    </row>
    <row r="130" spans="1:37" s="393" customFormat="1" ht="9.9499999999999993" hidden="1" customHeight="1" x14ac:dyDescent="0.2">
      <c r="A130" s="398" t="s">
        <v>137</v>
      </c>
      <c r="B130" s="137">
        <v>33</v>
      </c>
      <c r="C130" s="137">
        <v>0</v>
      </c>
      <c r="D130" s="77">
        <f t="shared" si="635"/>
        <v>33</v>
      </c>
      <c r="E130" s="137">
        <v>30</v>
      </c>
      <c r="F130" s="137">
        <v>0</v>
      </c>
      <c r="G130" s="77">
        <f t="shared" si="636"/>
        <v>30</v>
      </c>
      <c r="H130" s="137">
        <v>24</v>
      </c>
      <c r="I130" s="137">
        <v>0</v>
      </c>
      <c r="J130" s="77">
        <f t="shared" si="637"/>
        <v>24</v>
      </c>
      <c r="K130" s="871">
        <f t="shared" si="629"/>
        <v>0.90909090909090906</v>
      </c>
      <c r="L130" s="871" t="e">
        <f t="shared" si="596"/>
        <v>#DIV/0!</v>
      </c>
      <c r="M130" s="871">
        <f t="shared" si="596"/>
        <v>0.90909090909090906</v>
      </c>
      <c r="N130" s="871">
        <f t="shared" si="630"/>
        <v>0.72727272727272729</v>
      </c>
      <c r="O130" s="871" t="e">
        <f t="shared" si="597"/>
        <v>#DIV/0!</v>
      </c>
      <c r="P130" s="871">
        <f t="shared" si="597"/>
        <v>0.72727272727272729</v>
      </c>
      <c r="Q130" s="871">
        <f t="shared" si="631"/>
        <v>0.8</v>
      </c>
      <c r="R130" s="871" t="e">
        <f t="shared" si="598"/>
        <v>#DIV/0!</v>
      </c>
      <c r="S130" s="1172">
        <f t="shared" si="598"/>
        <v>0.8</v>
      </c>
      <c r="T130" s="199">
        <v>33</v>
      </c>
      <c r="U130" s="137">
        <v>0</v>
      </c>
      <c r="V130" s="1173">
        <f t="shared" si="638"/>
        <v>33</v>
      </c>
      <c r="W130" s="202">
        <v>36</v>
      </c>
      <c r="X130" s="137">
        <v>0</v>
      </c>
      <c r="Y130" s="77">
        <f t="shared" si="639"/>
        <v>36</v>
      </c>
      <c r="Z130" s="137">
        <v>29</v>
      </c>
      <c r="AA130" s="137">
        <v>0</v>
      </c>
      <c r="AB130" s="77">
        <f t="shared" si="640"/>
        <v>29</v>
      </c>
      <c r="AC130" s="871">
        <f t="shared" si="632"/>
        <v>1.0909090909090908</v>
      </c>
      <c r="AD130" s="871" t="e">
        <f t="shared" si="601"/>
        <v>#DIV/0!</v>
      </c>
      <c r="AE130" s="871">
        <f t="shared" si="601"/>
        <v>1.0909090909090908</v>
      </c>
      <c r="AF130" s="871">
        <f t="shared" si="633"/>
        <v>0.87878787878787878</v>
      </c>
      <c r="AG130" s="871" t="e">
        <f t="shared" si="602"/>
        <v>#DIV/0!</v>
      </c>
      <c r="AH130" s="871">
        <f t="shared" si="602"/>
        <v>0.87878787878787878</v>
      </c>
      <c r="AI130" s="871">
        <f t="shared" si="634"/>
        <v>0.80555555555555558</v>
      </c>
      <c r="AJ130" s="871" t="e">
        <f t="shared" si="603"/>
        <v>#DIV/0!</v>
      </c>
      <c r="AK130" s="1174">
        <f t="shared" si="603"/>
        <v>0.80555555555555558</v>
      </c>
    </row>
    <row r="131" spans="1:37" s="393" customFormat="1" ht="9.9499999999999993" customHeight="1" x14ac:dyDescent="0.25">
      <c r="A131" s="394" t="s">
        <v>17</v>
      </c>
      <c r="B131" s="1090">
        <f t="shared" ref="B131:J131" si="641">SUM(B132,B140,B142,B147,B150)</f>
        <v>0</v>
      </c>
      <c r="C131" s="1090">
        <f t="shared" si="641"/>
        <v>150</v>
      </c>
      <c r="D131" s="1090">
        <f t="shared" si="641"/>
        <v>150</v>
      </c>
      <c r="E131" s="1090">
        <f t="shared" si="641"/>
        <v>0</v>
      </c>
      <c r="F131" s="1090">
        <f t="shared" si="641"/>
        <v>62</v>
      </c>
      <c r="G131" s="1059">
        <f t="shared" si="641"/>
        <v>62</v>
      </c>
      <c r="H131" s="1090">
        <f t="shared" si="641"/>
        <v>0</v>
      </c>
      <c r="I131" s="1090">
        <f t="shared" si="641"/>
        <v>38</v>
      </c>
      <c r="J131" s="1090">
        <f t="shared" si="641"/>
        <v>38</v>
      </c>
      <c r="K131" s="868" t="e">
        <f t="shared" si="629"/>
        <v>#DIV/0!</v>
      </c>
      <c r="L131" s="868">
        <f t="shared" si="596"/>
        <v>0.41333333333333333</v>
      </c>
      <c r="M131" s="868">
        <f t="shared" si="596"/>
        <v>0.41333333333333333</v>
      </c>
      <c r="N131" s="868" t="e">
        <f>H131/B131</f>
        <v>#DIV/0!</v>
      </c>
      <c r="O131" s="868">
        <f t="shared" si="597"/>
        <v>0.25333333333333335</v>
      </c>
      <c r="P131" s="868">
        <f t="shared" si="597"/>
        <v>0.25333333333333335</v>
      </c>
      <c r="Q131" s="868" t="e">
        <f>H131/E131</f>
        <v>#DIV/0!</v>
      </c>
      <c r="R131" s="868">
        <f t="shared" si="598"/>
        <v>0.61290322580645162</v>
      </c>
      <c r="S131" s="1160">
        <f t="shared" si="598"/>
        <v>0.61290322580645162</v>
      </c>
      <c r="T131" s="1090">
        <f t="shared" ref="T131:AB131" si="642">SUM(T132,T140,T142,T147,T150)</f>
        <v>0</v>
      </c>
      <c r="U131" s="1090">
        <f t="shared" si="642"/>
        <v>157</v>
      </c>
      <c r="V131" s="1090">
        <f t="shared" si="642"/>
        <v>157</v>
      </c>
      <c r="W131" s="1090">
        <f t="shared" si="642"/>
        <v>0</v>
      </c>
      <c r="X131" s="1090">
        <f t="shared" si="642"/>
        <v>75</v>
      </c>
      <c r="Y131" s="1059">
        <f t="shared" si="642"/>
        <v>75</v>
      </c>
      <c r="Z131" s="1090">
        <f t="shared" si="642"/>
        <v>0</v>
      </c>
      <c r="AA131" s="1090">
        <f t="shared" si="642"/>
        <v>38</v>
      </c>
      <c r="AB131" s="1090">
        <f t="shared" si="642"/>
        <v>38</v>
      </c>
      <c r="AC131" s="868" t="e">
        <f t="shared" si="632"/>
        <v>#DIV/0!</v>
      </c>
      <c r="AD131" s="868">
        <f t="shared" si="601"/>
        <v>0.47770700636942676</v>
      </c>
      <c r="AE131" s="868">
        <f t="shared" si="601"/>
        <v>0.47770700636942676</v>
      </c>
      <c r="AF131" s="868" t="e">
        <f>Z131/T131</f>
        <v>#DIV/0!</v>
      </c>
      <c r="AG131" s="868">
        <f t="shared" si="602"/>
        <v>0.24203821656050956</v>
      </c>
      <c r="AH131" s="868">
        <f t="shared" si="602"/>
        <v>0.24203821656050956</v>
      </c>
      <c r="AI131" s="868" t="e">
        <f>Z131/W131</f>
        <v>#DIV/0!</v>
      </c>
      <c r="AJ131" s="868">
        <f t="shared" si="603"/>
        <v>0.50666666666666671</v>
      </c>
      <c r="AK131" s="1161">
        <f t="shared" si="603"/>
        <v>0.50666666666666671</v>
      </c>
    </row>
    <row r="132" spans="1:37" s="393" customFormat="1" ht="9.9499999999999993" hidden="1" customHeight="1" x14ac:dyDescent="0.25">
      <c r="A132" s="396" t="s">
        <v>52</v>
      </c>
      <c r="B132" s="1093">
        <f t="shared" ref="B132:J132" si="643">SUM(B133:B139)</f>
        <v>0</v>
      </c>
      <c r="C132" s="1093">
        <f t="shared" si="643"/>
        <v>42</v>
      </c>
      <c r="D132" s="1093">
        <f t="shared" si="643"/>
        <v>42</v>
      </c>
      <c r="E132" s="1093">
        <f t="shared" si="643"/>
        <v>0</v>
      </c>
      <c r="F132" s="1093">
        <f t="shared" si="643"/>
        <v>12</v>
      </c>
      <c r="G132" s="1013">
        <f t="shared" si="643"/>
        <v>12</v>
      </c>
      <c r="H132" s="1093">
        <f t="shared" si="643"/>
        <v>0</v>
      </c>
      <c r="I132" s="1093">
        <f t="shared" si="643"/>
        <v>9</v>
      </c>
      <c r="J132" s="1093">
        <f t="shared" si="643"/>
        <v>9</v>
      </c>
      <c r="K132" s="869" t="e">
        <f>E132/B132</f>
        <v>#DIV/0!</v>
      </c>
      <c r="L132" s="869">
        <f t="shared" ref="L132:M147" si="644">F132/C132</f>
        <v>0.2857142857142857</v>
      </c>
      <c r="M132" s="869">
        <f t="shared" si="644"/>
        <v>0.2857142857142857</v>
      </c>
      <c r="N132" s="869" t="e">
        <f>H132/B132</f>
        <v>#DIV/0!</v>
      </c>
      <c r="O132" s="869">
        <f t="shared" ref="O132:P147" si="645">I132/C132</f>
        <v>0.21428571428571427</v>
      </c>
      <c r="P132" s="869">
        <f t="shared" si="645"/>
        <v>0.21428571428571427</v>
      </c>
      <c r="Q132" s="869" t="e">
        <f>H132/E132</f>
        <v>#DIV/0!</v>
      </c>
      <c r="R132" s="869">
        <f t="shared" ref="R132:S147" si="646">I132/F132</f>
        <v>0.75</v>
      </c>
      <c r="S132" s="1220">
        <f t="shared" si="646"/>
        <v>0.75</v>
      </c>
      <c r="T132" s="1093">
        <f t="shared" ref="T132:AB132" si="647">SUM(T133:T139)</f>
        <v>0</v>
      </c>
      <c r="U132" s="1093">
        <f t="shared" si="647"/>
        <v>49</v>
      </c>
      <c r="V132" s="1093">
        <f t="shared" si="647"/>
        <v>49</v>
      </c>
      <c r="W132" s="1093">
        <f t="shared" si="647"/>
        <v>0</v>
      </c>
      <c r="X132" s="1093">
        <f t="shared" si="647"/>
        <v>15</v>
      </c>
      <c r="Y132" s="1013">
        <f t="shared" si="647"/>
        <v>15</v>
      </c>
      <c r="Z132" s="1093">
        <f t="shared" si="647"/>
        <v>0</v>
      </c>
      <c r="AA132" s="1093">
        <f t="shared" si="647"/>
        <v>9</v>
      </c>
      <c r="AB132" s="1093">
        <f t="shared" si="647"/>
        <v>9</v>
      </c>
      <c r="AC132" s="869" t="e">
        <f>W132/T132</f>
        <v>#DIV/0!</v>
      </c>
      <c r="AD132" s="869">
        <f t="shared" ref="AD132:AE151" si="648">X132/U132</f>
        <v>0.30612244897959184</v>
      </c>
      <c r="AE132" s="869">
        <f t="shared" si="648"/>
        <v>0.30612244897959184</v>
      </c>
      <c r="AF132" s="869" t="e">
        <f>Z132/T132</f>
        <v>#DIV/0!</v>
      </c>
      <c r="AG132" s="869">
        <f t="shared" ref="AG132:AH151" si="649">AA132/U132</f>
        <v>0.18367346938775511</v>
      </c>
      <c r="AH132" s="869">
        <f t="shared" si="649"/>
        <v>0.18367346938775511</v>
      </c>
      <c r="AI132" s="869" t="e">
        <f>Z132/W132</f>
        <v>#DIV/0!</v>
      </c>
      <c r="AJ132" s="869">
        <f t="shared" ref="AJ132:AK151" si="650">AA132/X132</f>
        <v>0.6</v>
      </c>
      <c r="AK132" s="1221">
        <f t="shared" si="650"/>
        <v>0.6</v>
      </c>
    </row>
    <row r="133" spans="1:37" s="393" customFormat="1" ht="9.9499999999999993" hidden="1" customHeight="1" x14ac:dyDescent="0.2">
      <c r="A133" s="398" t="s">
        <v>132</v>
      </c>
      <c r="B133" s="137">
        <v>0</v>
      </c>
      <c r="C133" s="137">
        <v>7</v>
      </c>
      <c r="D133" s="77">
        <f t="shared" ref="D133:D139" si="651">SUM(B133:C133)</f>
        <v>7</v>
      </c>
      <c r="E133" s="137">
        <v>0</v>
      </c>
      <c r="F133" s="137">
        <v>0</v>
      </c>
      <c r="G133" s="77">
        <v>0</v>
      </c>
      <c r="H133" s="137">
        <v>0</v>
      </c>
      <c r="I133" s="137">
        <v>0</v>
      </c>
      <c r="J133" s="77">
        <f t="shared" ref="J133:J139" si="652">SUM(H133:I133)</f>
        <v>0</v>
      </c>
      <c r="K133" s="871" t="e">
        <f t="shared" ref="K133:K139" si="653">E133/B133</f>
        <v>#DIV/0!</v>
      </c>
      <c r="L133" s="871">
        <f t="shared" si="644"/>
        <v>0</v>
      </c>
      <c r="M133" s="871">
        <f t="shared" si="644"/>
        <v>0</v>
      </c>
      <c r="N133" s="871" t="e">
        <f t="shared" ref="N133:N139" si="654">H133/B133</f>
        <v>#DIV/0!</v>
      </c>
      <c r="O133" s="871">
        <f t="shared" si="645"/>
        <v>0</v>
      </c>
      <c r="P133" s="871">
        <f t="shared" si="645"/>
        <v>0</v>
      </c>
      <c r="Q133" s="871" t="e">
        <f t="shared" ref="Q133:Q139" si="655">H133/E133</f>
        <v>#DIV/0!</v>
      </c>
      <c r="R133" s="871" t="e">
        <f t="shared" si="646"/>
        <v>#DIV/0!</v>
      </c>
      <c r="S133" s="1172" t="e">
        <f t="shared" si="646"/>
        <v>#DIV/0!</v>
      </c>
      <c r="T133" s="199">
        <v>0</v>
      </c>
      <c r="U133" s="137">
        <v>7</v>
      </c>
      <c r="V133" s="1173">
        <f t="shared" ref="V133:V139" si="656">SUM(T133:U133)</f>
        <v>7</v>
      </c>
      <c r="W133" s="202">
        <v>0</v>
      </c>
      <c r="X133" s="137">
        <v>4</v>
      </c>
      <c r="Y133" s="77">
        <f t="shared" ref="Y133:Y139" si="657">SUM(W133:X133)</f>
        <v>4</v>
      </c>
      <c r="Z133" s="137">
        <v>0</v>
      </c>
      <c r="AA133" s="137">
        <v>2</v>
      </c>
      <c r="AB133" s="77">
        <f t="shared" ref="AB133:AB139" si="658">SUM(Z133:AA133)</f>
        <v>2</v>
      </c>
      <c r="AC133" s="871" t="e">
        <f t="shared" ref="AC133:AC139" si="659">W133/T133</f>
        <v>#DIV/0!</v>
      </c>
      <c r="AD133" s="871">
        <f t="shared" si="648"/>
        <v>0.5714285714285714</v>
      </c>
      <c r="AE133" s="871">
        <f t="shared" si="648"/>
        <v>0.5714285714285714</v>
      </c>
      <c r="AF133" s="871" t="e">
        <f t="shared" ref="AF133:AF139" si="660">Z133/T133</f>
        <v>#DIV/0!</v>
      </c>
      <c r="AG133" s="871">
        <f t="shared" si="649"/>
        <v>0.2857142857142857</v>
      </c>
      <c r="AH133" s="871">
        <f t="shared" si="649"/>
        <v>0.2857142857142857</v>
      </c>
      <c r="AI133" s="871" t="e">
        <f t="shared" ref="AI133:AI139" si="661">Z133/W133</f>
        <v>#DIV/0!</v>
      </c>
      <c r="AJ133" s="871">
        <f t="shared" si="650"/>
        <v>0.5</v>
      </c>
      <c r="AK133" s="1174">
        <f t="shared" si="650"/>
        <v>0.5</v>
      </c>
    </row>
    <row r="134" spans="1:37" s="393" customFormat="1" ht="9.9499999999999993" hidden="1" customHeight="1" x14ac:dyDescent="0.2">
      <c r="A134" s="398" t="s">
        <v>134</v>
      </c>
      <c r="B134" s="137">
        <v>0</v>
      </c>
      <c r="C134" s="137">
        <v>7</v>
      </c>
      <c r="D134" s="77">
        <f t="shared" si="651"/>
        <v>7</v>
      </c>
      <c r="E134" s="137">
        <v>0</v>
      </c>
      <c r="F134" s="137">
        <v>6</v>
      </c>
      <c r="G134" s="1239">
        <v>6</v>
      </c>
      <c r="H134" s="137">
        <v>0</v>
      </c>
      <c r="I134" s="137">
        <v>5</v>
      </c>
      <c r="J134" s="77">
        <f t="shared" si="652"/>
        <v>5</v>
      </c>
      <c r="K134" s="871" t="e">
        <f t="shared" si="653"/>
        <v>#DIV/0!</v>
      </c>
      <c r="L134" s="871">
        <f t="shared" si="644"/>
        <v>0.8571428571428571</v>
      </c>
      <c r="M134" s="871">
        <f t="shared" si="644"/>
        <v>0.8571428571428571</v>
      </c>
      <c r="N134" s="871" t="e">
        <f t="shared" si="654"/>
        <v>#DIV/0!</v>
      </c>
      <c r="O134" s="871">
        <f t="shared" si="645"/>
        <v>0.7142857142857143</v>
      </c>
      <c r="P134" s="871">
        <f t="shared" si="645"/>
        <v>0.7142857142857143</v>
      </c>
      <c r="Q134" s="871" t="e">
        <f t="shared" si="655"/>
        <v>#DIV/0!</v>
      </c>
      <c r="R134" s="871">
        <f t="shared" si="646"/>
        <v>0.83333333333333337</v>
      </c>
      <c r="S134" s="1172">
        <f t="shared" si="646"/>
        <v>0.83333333333333337</v>
      </c>
      <c r="T134" s="199">
        <v>0</v>
      </c>
      <c r="U134" s="137">
        <v>7</v>
      </c>
      <c r="V134" s="1173">
        <f t="shared" si="656"/>
        <v>7</v>
      </c>
      <c r="W134" s="202">
        <v>0</v>
      </c>
      <c r="X134" s="137">
        <v>2</v>
      </c>
      <c r="Y134" s="77">
        <f t="shared" si="657"/>
        <v>2</v>
      </c>
      <c r="Z134" s="137">
        <v>0</v>
      </c>
      <c r="AA134" s="137">
        <v>2</v>
      </c>
      <c r="AB134" s="77">
        <f t="shared" si="658"/>
        <v>2</v>
      </c>
      <c r="AC134" s="871" t="e">
        <f t="shared" si="659"/>
        <v>#DIV/0!</v>
      </c>
      <c r="AD134" s="871">
        <f t="shared" si="648"/>
        <v>0.2857142857142857</v>
      </c>
      <c r="AE134" s="871">
        <f t="shared" si="648"/>
        <v>0.2857142857142857</v>
      </c>
      <c r="AF134" s="871" t="e">
        <f t="shared" si="660"/>
        <v>#DIV/0!</v>
      </c>
      <c r="AG134" s="871">
        <f t="shared" si="649"/>
        <v>0.2857142857142857</v>
      </c>
      <c r="AH134" s="871">
        <f t="shared" si="649"/>
        <v>0.2857142857142857</v>
      </c>
      <c r="AI134" s="871" t="e">
        <f t="shared" si="661"/>
        <v>#DIV/0!</v>
      </c>
      <c r="AJ134" s="871">
        <f t="shared" si="650"/>
        <v>1</v>
      </c>
      <c r="AK134" s="1174">
        <f t="shared" si="650"/>
        <v>1</v>
      </c>
    </row>
    <row r="135" spans="1:37" s="393" customFormat="1" ht="9.9499999999999993" hidden="1" customHeight="1" x14ac:dyDescent="0.2">
      <c r="A135" s="398" t="s">
        <v>123</v>
      </c>
      <c r="B135" s="137">
        <v>0</v>
      </c>
      <c r="C135" s="137">
        <v>7</v>
      </c>
      <c r="D135" s="77">
        <f t="shared" si="651"/>
        <v>7</v>
      </c>
      <c r="E135" s="137">
        <v>0</v>
      </c>
      <c r="F135" s="137">
        <v>0</v>
      </c>
      <c r="G135" s="77">
        <f t="shared" ref="G135:G138" si="662">SUM(E135:F135)</f>
        <v>0</v>
      </c>
      <c r="H135" s="137">
        <v>0</v>
      </c>
      <c r="I135" s="137">
        <v>0</v>
      </c>
      <c r="J135" s="77">
        <f t="shared" si="652"/>
        <v>0</v>
      </c>
      <c r="K135" s="871" t="e">
        <f t="shared" si="653"/>
        <v>#DIV/0!</v>
      </c>
      <c r="L135" s="871">
        <f t="shared" si="644"/>
        <v>0</v>
      </c>
      <c r="M135" s="871">
        <f t="shared" si="644"/>
        <v>0</v>
      </c>
      <c r="N135" s="871" t="e">
        <f t="shared" si="654"/>
        <v>#DIV/0!</v>
      </c>
      <c r="O135" s="871">
        <f t="shared" si="645"/>
        <v>0</v>
      </c>
      <c r="P135" s="871">
        <f t="shared" si="645"/>
        <v>0</v>
      </c>
      <c r="Q135" s="871" t="e">
        <f t="shared" si="655"/>
        <v>#DIV/0!</v>
      </c>
      <c r="R135" s="871" t="e">
        <f t="shared" si="646"/>
        <v>#DIV/0!</v>
      </c>
      <c r="S135" s="1172" t="e">
        <f t="shared" si="646"/>
        <v>#DIV/0!</v>
      </c>
      <c r="T135" s="199">
        <v>0</v>
      </c>
      <c r="U135" s="137">
        <v>7</v>
      </c>
      <c r="V135" s="1173">
        <f t="shared" si="656"/>
        <v>7</v>
      </c>
      <c r="W135" s="202">
        <v>0</v>
      </c>
      <c r="X135" s="137">
        <v>2</v>
      </c>
      <c r="Y135" s="77">
        <f t="shared" si="657"/>
        <v>2</v>
      </c>
      <c r="Z135" s="137">
        <v>0</v>
      </c>
      <c r="AA135" s="137">
        <v>1</v>
      </c>
      <c r="AB135" s="77">
        <f t="shared" si="658"/>
        <v>1</v>
      </c>
      <c r="AC135" s="871" t="e">
        <f t="shared" si="659"/>
        <v>#DIV/0!</v>
      </c>
      <c r="AD135" s="871">
        <f t="shared" si="648"/>
        <v>0.2857142857142857</v>
      </c>
      <c r="AE135" s="871">
        <f t="shared" si="648"/>
        <v>0.2857142857142857</v>
      </c>
      <c r="AF135" s="871" t="e">
        <f t="shared" si="660"/>
        <v>#DIV/0!</v>
      </c>
      <c r="AG135" s="871">
        <f t="shared" si="649"/>
        <v>0.14285714285714285</v>
      </c>
      <c r="AH135" s="871">
        <f t="shared" si="649"/>
        <v>0.14285714285714285</v>
      </c>
      <c r="AI135" s="871" t="e">
        <f t="shared" si="661"/>
        <v>#DIV/0!</v>
      </c>
      <c r="AJ135" s="871">
        <f t="shared" si="650"/>
        <v>0.5</v>
      </c>
      <c r="AK135" s="1174">
        <f t="shared" si="650"/>
        <v>0.5</v>
      </c>
    </row>
    <row r="136" spans="1:37" s="393" customFormat="1" ht="9.9499999999999993" hidden="1" customHeight="1" x14ac:dyDescent="0.2">
      <c r="A136" s="398" t="s">
        <v>90</v>
      </c>
      <c r="B136" s="137">
        <v>0</v>
      </c>
      <c r="C136" s="137">
        <v>7</v>
      </c>
      <c r="D136" s="77">
        <f t="shared" si="651"/>
        <v>7</v>
      </c>
      <c r="E136" s="137">
        <v>0</v>
      </c>
      <c r="F136" s="137">
        <v>0</v>
      </c>
      <c r="G136" s="77">
        <f t="shared" si="662"/>
        <v>0</v>
      </c>
      <c r="H136" s="137">
        <v>0</v>
      </c>
      <c r="I136" s="137">
        <v>0</v>
      </c>
      <c r="J136" s="77">
        <f t="shared" si="652"/>
        <v>0</v>
      </c>
      <c r="K136" s="871" t="e">
        <f t="shared" si="653"/>
        <v>#DIV/0!</v>
      </c>
      <c r="L136" s="871">
        <f t="shared" si="644"/>
        <v>0</v>
      </c>
      <c r="M136" s="871">
        <f t="shared" si="644"/>
        <v>0</v>
      </c>
      <c r="N136" s="871" t="e">
        <f t="shared" si="654"/>
        <v>#DIV/0!</v>
      </c>
      <c r="O136" s="871">
        <f t="shared" si="645"/>
        <v>0</v>
      </c>
      <c r="P136" s="871">
        <f t="shared" si="645"/>
        <v>0</v>
      </c>
      <c r="Q136" s="871" t="e">
        <f t="shared" si="655"/>
        <v>#DIV/0!</v>
      </c>
      <c r="R136" s="871" t="e">
        <f t="shared" si="646"/>
        <v>#DIV/0!</v>
      </c>
      <c r="S136" s="1172" t="e">
        <f t="shared" si="646"/>
        <v>#DIV/0!</v>
      </c>
      <c r="T136" s="199">
        <v>0</v>
      </c>
      <c r="U136" s="137">
        <v>7</v>
      </c>
      <c r="V136" s="1173">
        <f t="shared" si="656"/>
        <v>7</v>
      </c>
      <c r="W136" s="202">
        <v>0</v>
      </c>
      <c r="X136" s="137">
        <v>1</v>
      </c>
      <c r="Y136" s="77">
        <f t="shared" si="657"/>
        <v>1</v>
      </c>
      <c r="Z136" s="137">
        <v>0</v>
      </c>
      <c r="AA136" s="137">
        <v>1</v>
      </c>
      <c r="AB136" s="77">
        <f t="shared" si="658"/>
        <v>1</v>
      </c>
      <c r="AC136" s="871" t="e">
        <f t="shared" si="659"/>
        <v>#DIV/0!</v>
      </c>
      <c r="AD136" s="871">
        <f t="shared" si="648"/>
        <v>0.14285714285714285</v>
      </c>
      <c r="AE136" s="871">
        <f t="shared" si="648"/>
        <v>0.14285714285714285</v>
      </c>
      <c r="AF136" s="871" t="e">
        <f t="shared" si="660"/>
        <v>#DIV/0!</v>
      </c>
      <c r="AG136" s="871">
        <f t="shared" si="649"/>
        <v>0.14285714285714285</v>
      </c>
      <c r="AH136" s="871">
        <f t="shared" si="649"/>
        <v>0.14285714285714285</v>
      </c>
      <c r="AI136" s="871" t="e">
        <f t="shared" si="661"/>
        <v>#DIV/0!</v>
      </c>
      <c r="AJ136" s="871">
        <f t="shared" si="650"/>
        <v>1</v>
      </c>
      <c r="AK136" s="1174">
        <f t="shared" si="650"/>
        <v>1</v>
      </c>
    </row>
    <row r="137" spans="1:37" s="393" customFormat="1" ht="9.9499999999999993" hidden="1" customHeight="1" x14ac:dyDescent="0.2">
      <c r="A137" s="398" t="s">
        <v>181</v>
      </c>
      <c r="B137" s="137">
        <v>0</v>
      </c>
      <c r="C137" s="137">
        <v>7</v>
      </c>
      <c r="D137" s="77">
        <f t="shared" si="651"/>
        <v>7</v>
      </c>
      <c r="E137" s="137">
        <v>0</v>
      </c>
      <c r="F137" s="137">
        <v>1</v>
      </c>
      <c r="G137" s="77">
        <f t="shared" si="662"/>
        <v>1</v>
      </c>
      <c r="H137" s="137">
        <v>0</v>
      </c>
      <c r="I137" s="137">
        <v>0</v>
      </c>
      <c r="J137" s="77">
        <f t="shared" si="652"/>
        <v>0</v>
      </c>
      <c r="K137" s="871" t="e">
        <f t="shared" si="653"/>
        <v>#DIV/0!</v>
      </c>
      <c r="L137" s="871">
        <f t="shared" si="644"/>
        <v>0.14285714285714285</v>
      </c>
      <c r="M137" s="871">
        <f t="shared" si="644"/>
        <v>0.14285714285714285</v>
      </c>
      <c r="N137" s="871" t="e">
        <f t="shared" si="654"/>
        <v>#DIV/0!</v>
      </c>
      <c r="O137" s="871">
        <f t="shared" si="645"/>
        <v>0</v>
      </c>
      <c r="P137" s="871">
        <f t="shared" si="645"/>
        <v>0</v>
      </c>
      <c r="Q137" s="871" t="e">
        <f t="shared" si="655"/>
        <v>#DIV/0!</v>
      </c>
      <c r="R137" s="871">
        <f t="shared" si="646"/>
        <v>0</v>
      </c>
      <c r="S137" s="1172">
        <f t="shared" si="646"/>
        <v>0</v>
      </c>
      <c r="T137" s="199">
        <v>0</v>
      </c>
      <c r="U137" s="137">
        <v>7</v>
      </c>
      <c r="V137" s="1173">
        <f t="shared" si="656"/>
        <v>7</v>
      </c>
      <c r="W137" s="202">
        <v>0</v>
      </c>
      <c r="X137" s="137">
        <v>0</v>
      </c>
      <c r="Y137" s="77">
        <f t="shared" si="657"/>
        <v>0</v>
      </c>
      <c r="Z137" s="137">
        <v>0</v>
      </c>
      <c r="AA137" s="137">
        <v>0</v>
      </c>
      <c r="AB137" s="77">
        <f t="shared" si="658"/>
        <v>0</v>
      </c>
      <c r="AC137" s="871" t="e">
        <f t="shared" si="659"/>
        <v>#DIV/0!</v>
      </c>
      <c r="AD137" s="871">
        <f t="shared" si="648"/>
        <v>0</v>
      </c>
      <c r="AE137" s="871">
        <f t="shared" si="648"/>
        <v>0</v>
      </c>
      <c r="AF137" s="871" t="e">
        <f t="shared" si="660"/>
        <v>#DIV/0!</v>
      </c>
      <c r="AG137" s="871">
        <f t="shared" si="649"/>
        <v>0</v>
      </c>
      <c r="AH137" s="871">
        <f t="shared" si="649"/>
        <v>0</v>
      </c>
      <c r="AI137" s="871" t="e">
        <f t="shared" si="661"/>
        <v>#DIV/0!</v>
      </c>
      <c r="AJ137" s="871" t="e">
        <f t="shared" si="650"/>
        <v>#DIV/0!</v>
      </c>
      <c r="AK137" s="1174" t="e">
        <f t="shared" si="650"/>
        <v>#DIV/0!</v>
      </c>
    </row>
    <row r="138" spans="1:37" s="393" customFormat="1" ht="9.9499999999999993" hidden="1" customHeight="1" x14ac:dyDescent="0.2">
      <c r="A138" s="398" t="s">
        <v>133</v>
      </c>
      <c r="B138" s="137">
        <v>0</v>
      </c>
      <c r="C138" s="137">
        <v>0</v>
      </c>
      <c r="D138" s="77">
        <f t="shared" si="651"/>
        <v>0</v>
      </c>
      <c r="E138" s="137">
        <v>0</v>
      </c>
      <c r="F138" s="137">
        <v>0</v>
      </c>
      <c r="G138" s="77">
        <f t="shared" si="662"/>
        <v>0</v>
      </c>
      <c r="H138" s="137">
        <v>0</v>
      </c>
      <c r="I138" s="137">
        <v>0</v>
      </c>
      <c r="J138" s="77">
        <f t="shared" si="652"/>
        <v>0</v>
      </c>
      <c r="K138" s="871" t="e">
        <f t="shared" si="653"/>
        <v>#DIV/0!</v>
      </c>
      <c r="L138" s="871" t="e">
        <f t="shared" si="644"/>
        <v>#DIV/0!</v>
      </c>
      <c r="M138" s="871" t="e">
        <f t="shared" si="644"/>
        <v>#DIV/0!</v>
      </c>
      <c r="N138" s="871" t="e">
        <f t="shared" si="654"/>
        <v>#DIV/0!</v>
      </c>
      <c r="O138" s="871" t="e">
        <f t="shared" si="645"/>
        <v>#DIV/0!</v>
      </c>
      <c r="P138" s="871" t="e">
        <f t="shared" si="645"/>
        <v>#DIV/0!</v>
      </c>
      <c r="Q138" s="871" t="e">
        <f t="shared" si="655"/>
        <v>#DIV/0!</v>
      </c>
      <c r="R138" s="871" t="e">
        <f t="shared" si="646"/>
        <v>#DIV/0!</v>
      </c>
      <c r="S138" s="1172" t="e">
        <f t="shared" si="646"/>
        <v>#DIV/0!</v>
      </c>
      <c r="T138" s="199">
        <v>0</v>
      </c>
      <c r="U138" s="137">
        <v>7</v>
      </c>
      <c r="V138" s="1173">
        <f t="shared" si="656"/>
        <v>7</v>
      </c>
      <c r="W138" s="202">
        <v>0</v>
      </c>
      <c r="X138" s="137">
        <v>1</v>
      </c>
      <c r="Y138" s="77">
        <f t="shared" si="657"/>
        <v>1</v>
      </c>
      <c r="Z138" s="137">
        <v>0</v>
      </c>
      <c r="AA138" s="137">
        <v>1</v>
      </c>
      <c r="AB138" s="77">
        <f t="shared" si="658"/>
        <v>1</v>
      </c>
      <c r="AC138" s="871" t="e">
        <f t="shared" si="659"/>
        <v>#DIV/0!</v>
      </c>
      <c r="AD138" s="871">
        <f t="shared" si="648"/>
        <v>0.14285714285714285</v>
      </c>
      <c r="AE138" s="871">
        <f t="shared" si="648"/>
        <v>0.14285714285714285</v>
      </c>
      <c r="AF138" s="871" t="e">
        <f t="shared" si="660"/>
        <v>#DIV/0!</v>
      </c>
      <c r="AG138" s="871">
        <f t="shared" si="649"/>
        <v>0.14285714285714285</v>
      </c>
      <c r="AH138" s="871">
        <f t="shared" si="649"/>
        <v>0.14285714285714285</v>
      </c>
      <c r="AI138" s="871" t="e">
        <f t="shared" si="661"/>
        <v>#DIV/0!</v>
      </c>
      <c r="AJ138" s="871">
        <f t="shared" si="650"/>
        <v>1</v>
      </c>
      <c r="AK138" s="1174">
        <f t="shared" si="650"/>
        <v>1</v>
      </c>
    </row>
    <row r="139" spans="1:37" s="393" customFormat="1" ht="9.9499999999999993" hidden="1" customHeight="1" x14ac:dyDescent="0.2">
      <c r="A139" s="398" t="s">
        <v>131</v>
      </c>
      <c r="B139" s="1095">
        <v>0</v>
      </c>
      <c r="C139" s="1095">
        <v>7</v>
      </c>
      <c r="D139" s="77">
        <f t="shared" si="651"/>
        <v>7</v>
      </c>
      <c r="E139" s="1095">
        <v>0</v>
      </c>
      <c r="F139" s="1095">
        <v>5</v>
      </c>
      <c r="G139" s="77">
        <v>5</v>
      </c>
      <c r="H139" s="137">
        <v>0</v>
      </c>
      <c r="I139" s="137">
        <v>4</v>
      </c>
      <c r="J139" s="77">
        <f t="shared" si="652"/>
        <v>4</v>
      </c>
      <c r="K139" s="871" t="e">
        <f t="shared" si="653"/>
        <v>#DIV/0!</v>
      </c>
      <c r="L139" s="871">
        <f t="shared" si="644"/>
        <v>0.7142857142857143</v>
      </c>
      <c r="M139" s="871">
        <f t="shared" si="644"/>
        <v>0.7142857142857143</v>
      </c>
      <c r="N139" s="871" t="e">
        <f t="shared" si="654"/>
        <v>#DIV/0!</v>
      </c>
      <c r="O139" s="871">
        <f t="shared" si="645"/>
        <v>0.5714285714285714</v>
      </c>
      <c r="P139" s="871">
        <f t="shared" si="645"/>
        <v>0.5714285714285714</v>
      </c>
      <c r="Q139" s="871" t="e">
        <f t="shared" si="655"/>
        <v>#DIV/0!</v>
      </c>
      <c r="R139" s="871">
        <f t="shared" si="646"/>
        <v>0.8</v>
      </c>
      <c r="S139" s="1172">
        <f t="shared" si="646"/>
        <v>0.8</v>
      </c>
      <c r="T139" s="1244">
        <v>0</v>
      </c>
      <c r="U139" s="137">
        <v>7</v>
      </c>
      <c r="V139" s="1173">
        <f t="shared" si="656"/>
        <v>7</v>
      </c>
      <c r="W139" s="136">
        <v>0</v>
      </c>
      <c r="X139" s="1095">
        <v>5</v>
      </c>
      <c r="Y139" s="77">
        <f t="shared" si="657"/>
        <v>5</v>
      </c>
      <c r="Z139" s="137">
        <v>0</v>
      </c>
      <c r="AA139" s="137">
        <v>2</v>
      </c>
      <c r="AB139" s="77">
        <f t="shared" si="658"/>
        <v>2</v>
      </c>
      <c r="AC139" s="871" t="e">
        <f t="shared" si="659"/>
        <v>#DIV/0!</v>
      </c>
      <c r="AD139" s="871">
        <f t="shared" si="648"/>
        <v>0.7142857142857143</v>
      </c>
      <c r="AE139" s="871">
        <f t="shared" si="648"/>
        <v>0.7142857142857143</v>
      </c>
      <c r="AF139" s="871" t="e">
        <f t="shared" si="660"/>
        <v>#DIV/0!</v>
      </c>
      <c r="AG139" s="871">
        <f t="shared" si="649"/>
        <v>0.2857142857142857</v>
      </c>
      <c r="AH139" s="871">
        <f t="shared" si="649"/>
        <v>0.2857142857142857</v>
      </c>
      <c r="AI139" s="871" t="e">
        <f t="shared" si="661"/>
        <v>#DIV/0!</v>
      </c>
      <c r="AJ139" s="871">
        <f t="shared" si="650"/>
        <v>0.4</v>
      </c>
      <c r="AK139" s="1174">
        <f t="shared" si="650"/>
        <v>0.4</v>
      </c>
    </row>
    <row r="140" spans="1:37" s="393" customFormat="1" ht="9.9499999999999993" hidden="1" customHeight="1" x14ac:dyDescent="0.25">
      <c r="A140" s="397" t="s">
        <v>53</v>
      </c>
      <c r="B140" s="1062">
        <f>SUM(B141)</f>
        <v>0</v>
      </c>
      <c r="C140" s="1062">
        <f t="shared" ref="C140:J140" si="663">SUM(C141)</f>
        <v>22</v>
      </c>
      <c r="D140" s="1062">
        <f t="shared" si="663"/>
        <v>22</v>
      </c>
      <c r="E140" s="1062">
        <f t="shared" si="663"/>
        <v>0</v>
      </c>
      <c r="F140" s="1062">
        <f t="shared" si="663"/>
        <v>15</v>
      </c>
      <c r="G140" s="1013">
        <f t="shared" si="663"/>
        <v>15</v>
      </c>
      <c r="H140" s="1062">
        <f t="shared" si="663"/>
        <v>0</v>
      </c>
      <c r="I140" s="1062">
        <f t="shared" si="663"/>
        <v>10</v>
      </c>
      <c r="J140" s="1062">
        <f t="shared" si="663"/>
        <v>10</v>
      </c>
      <c r="K140" s="870" t="e">
        <f>E140/B140</f>
        <v>#DIV/0!</v>
      </c>
      <c r="L140" s="870">
        <f t="shared" si="644"/>
        <v>0.68181818181818177</v>
      </c>
      <c r="M140" s="870">
        <f t="shared" si="644"/>
        <v>0.68181818181818177</v>
      </c>
      <c r="N140" s="870" t="e">
        <f>H140/B140</f>
        <v>#DIV/0!</v>
      </c>
      <c r="O140" s="870">
        <f t="shared" si="645"/>
        <v>0.45454545454545453</v>
      </c>
      <c r="P140" s="870">
        <f t="shared" si="645"/>
        <v>0.45454545454545453</v>
      </c>
      <c r="Q140" s="870" t="e">
        <f>H140/E140</f>
        <v>#DIV/0!</v>
      </c>
      <c r="R140" s="870">
        <f t="shared" si="646"/>
        <v>0.66666666666666663</v>
      </c>
      <c r="S140" s="1167">
        <f t="shared" si="646"/>
        <v>0.66666666666666663</v>
      </c>
      <c r="T140" s="1062">
        <f>SUM(T141)</f>
        <v>0</v>
      </c>
      <c r="U140" s="1062">
        <f t="shared" ref="U140:AB140" si="664">SUM(U141)</f>
        <v>22</v>
      </c>
      <c r="V140" s="1062">
        <f t="shared" si="664"/>
        <v>22</v>
      </c>
      <c r="W140" s="1062">
        <f t="shared" si="664"/>
        <v>0</v>
      </c>
      <c r="X140" s="1062">
        <f t="shared" si="664"/>
        <v>18</v>
      </c>
      <c r="Y140" s="1013">
        <f t="shared" si="664"/>
        <v>18</v>
      </c>
      <c r="Z140" s="1062">
        <f t="shared" si="664"/>
        <v>0</v>
      </c>
      <c r="AA140" s="1062">
        <f t="shared" si="664"/>
        <v>10</v>
      </c>
      <c r="AB140" s="1062">
        <f t="shared" si="664"/>
        <v>10</v>
      </c>
      <c r="AC140" s="870" t="e">
        <f>W140/T140</f>
        <v>#DIV/0!</v>
      </c>
      <c r="AD140" s="870">
        <f t="shared" si="648"/>
        <v>0.81818181818181823</v>
      </c>
      <c r="AE140" s="870">
        <f t="shared" si="648"/>
        <v>0.81818181818181823</v>
      </c>
      <c r="AF140" s="870" t="e">
        <f>Z140/T140</f>
        <v>#DIV/0!</v>
      </c>
      <c r="AG140" s="870">
        <f t="shared" si="649"/>
        <v>0.45454545454545453</v>
      </c>
      <c r="AH140" s="870">
        <f t="shared" si="649"/>
        <v>0.45454545454545453</v>
      </c>
      <c r="AI140" s="870" t="e">
        <f>Z140/W140</f>
        <v>#DIV/0!</v>
      </c>
      <c r="AJ140" s="870">
        <f t="shared" si="650"/>
        <v>0.55555555555555558</v>
      </c>
      <c r="AK140" s="1168">
        <f t="shared" si="650"/>
        <v>0.55555555555555558</v>
      </c>
    </row>
    <row r="141" spans="1:37" s="399" customFormat="1" ht="9.9499999999999993" hidden="1" customHeight="1" x14ac:dyDescent="0.2">
      <c r="A141" s="398" t="s">
        <v>120</v>
      </c>
      <c r="B141" s="137">
        <v>0</v>
      </c>
      <c r="C141" s="137">
        <v>22</v>
      </c>
      <c r="D141" s="77">
        <f t="shared" ref="D141" si="665">SUM(B141:C141)</f>
        <v>22</v>
      </c>
      <c r="E141" s="137">
        <v>0</v>
      </c>
      <c r="F141" s="137">
        <v>15</v>
      </c>
      <c r="G141" s="77">
        <f t="shared" ref="G141" si="666">SUM(E141:F141)</f>
        <v>15</v>
      </c>
      <c r="H141" s="137">
        <v>0</v>
      </c>
      <c r="I141" s="137">
        <v>10</v>
      </c>
      <c r="J141" s="77">
        <f t="shared" ref="J141" si="667">SUM(H141:I141)</f>
        <v>10</v>
      </c>
      <c r="K141" s="871" t="e">
        <f t="shared" ref="K141" si="668">E141/B141</f>
        <v>#DIV/0!</v>
      </c>
      <c r="L141" s="871">
        <f t="shared" si="644"/>
        <v>0.68181818181818177</v>
      </c>
      <c r="M141" s="871">
        <f t="shared" si="644"/>
        <v>0.68181818181818177</v>
      </c>
      <c r="N141" s="871" t="e">
        <f t="shared" ref="N141" si="669">H141/B141</f>
        <v>#DIV/0!</v>
      </c>
      <c r="O141" s="871">
        <f t="shared" si="645"/>
        <v>0.45454545454545453</v>
      </c>
      <c r="P141" s="871">
        <f t="shared" si="645"/>
        <v>0.45454545454545453</v>
      </c>
      <c r="Q141" s="871" t="e">
        <f t="shared" ref="Q141" si="670">H141/E141</f>
        <v>#DIV/0!</v>
      </c>
      <c r="R141" s="871">
        <f t="shared" si="646"/>
        <v>0.66666666666666663</v>
      </c>
      <c r="S141" s="1172">
        <f t="shared" si="646"/>
        <v>0.66666666666666663</v>
      </c>
      <c r="T141" s="199">
        <v>0</v>
      </c>
      <c r="U141" s="137">
        <v>22</v>
      </c>
      <c r="V141" s="1173">
        <f t="shared" ref="V141" si="671">SUM(T141:U141)</f>
        <v>22</v>
      </c>
      <c r="W141" s="202">
        <v>0</v>
      </c>
      <c r="X141" s="137">
        <v>18</v>
      </c>
      <c r="Y141" s="77">
        <f t="shared" ref="Y141" si="672">SUM(W141:X141)</f>
        <v>18</v>
      </c>
      <c r="Z141" s="137">
        <v>0</v>
      </c>
      <c r="AA141" s="137">
        <v>10</v>
      </c>
      <c r="AB141" s="77">
        <f t="shared" ref="AB141" si="673">SUM(Z141:AA141)</f>
        <v>10</v>
      </c>
      <c r="AC141" s="871" t="e">
        <f t="shared" ref="AC141" si="674">W141/T141</f>
        <v>#DIV/0!</v>
      </c>
      <c r="AD141" s="871">
        <f t="shared" si="648"/>
        <v>0.81818181818181823</v>
      </c>
      <c r="AE141" s="871">
        <f t="shared" si="648"/>
        <v>0.81818181818181823</v>
      </c>
      <c r="AF141" s="871" t="e">
        <f t="shared" ref="AF141" si="675">Z141/T141</f>
        <v>#DIV/0!</v>
      </c>
      <c r="AG141" s="871">
        <f t="shared" si="649"/>
        <v>0.45454545454545453</v>
      </c>
      <c r="AH141" s="871">
        <f t="shared" si="649"/>
        <v>0.45454545454545453</v>
      </c>
      <c r="AI141" s="871" t="e">
        <f t="shared" ref="AI141" si="676">Z141/W141</f>
        <v>#DIV/0!</v>
      </c>
      <c r="AJ141" s="871">
        <f t="shared" si="650"/>
        <v>0.55555555555555558</v>
      </c>
      <c r="AK141" s="1174">
        <f t="shared" si="650"/>
        <v>0.55555555555555558</v>
      </c>
    </row>
    <row r="142" spans="1:37" s="393" customFormat="1" ht="9.9499999999999993" hidden="1" customHeight="1" x14ac:dyDescent="0.25">
      <c r="A142" s="397" t="s">
        <v>54</v>
      </c>
      <c r="B142" s="1062">
        <f>SUM(B143:B146)</f>
        <v>0</v>
      </c>
      <c r="C142" s="1062">
        <f t="shared" ref="C142:J142" si="677">SUM(C143:C146)</f>
        <v>54</v>
      </c>
      <c r="D142" s="1062">
        <f t="shared" si="677"/>
        <v>54</v>
      </c>
      <c r="E142" s="1062">
        <f t="shared" si="677"/>
        <v>0</v>
      </c>
      <c r="F142" s="1062">
        <f t="shared" si="677"/>
        <v>15</v>
      </c>
      <c r="G142" s="1245">
        <f t="shared" si="677"/>
        <v>15</v>
      </c>
      <c r="H142" s="1062">
        <f t="shared" si="677"/>
        <v>0</v>
      </c>
      <c r="I142" s="1062">
        <f t="shared" si="677"/>
        <v>6</v>
      </c>
      <c r="J142" s="1062">
        <f t="shared" si="677"/>
        <v>6</v>
      </c>
      <c r="K142" s="870" t="e">
        <f>E142/B142</f>
        <v>#DIV/0!</v>
      </c>
      <c r="L142" s="870">
        <f t="shared" si="644"/>
        <v>0.27777777777777779</v>
      </c>
      <c r="M142" s="870">
        <f t="shared" si="644"/>
        <v>0.27777777777777779</v>
      </c>
      <c r="N142" s="870" t="e">
        <f>H142/B142</f>
        <v>#DIV/0!</v>
      </c>
      <c r="O142" s="870">
        <f t="shared" si="645"/>
        <v>0.1111111111111111</v>
      </c>
      <c r="P142" s="870">
        <f t="shared" si="645"/>
        <v>0.1111111111111111</v>
      </c>
      <c r="Q142" s="870" t="e">
        <f>H142/E142</f>
        <v>#DIV/0!</v>
      </c>
      <c r="R142" s="870">
        <f t="shared" si="646"/>
        <v>0.4</v>
      </c>
      <c r="S142" s="1167">
        <f t="shared" si="646"/>
        <v>0.4</v>
      </c>
      <c r="T142" s="1062">
        <f>SUM(T143:T146)</f>
        <v>0</v>
      </c>
      <c r="U142" s="1062">
        <f t="shared" ref="U142:AB142" si="678">SUM(U143:U146)</f>
        <v>54</v>
      </c>
      <c r="V142" s="1062">
        <f t="shared" si="678"/>
        <v>54</v>
      </c>
      <c r="W142" s="1062">
        <f t="shared" si="678"/>
        <v>0</v>
      </c>
      <c r="X142" s="1062">
        <f t="shared" si="678"/>
        <v>23</v>
      </c>
      <c r="Y142" s="1013">
        <f t="shared" si="678"/>
        <v>23</v>
      </c>
      <c r="Z142" s="1062">
        <f t="shared" si="678"/>
        <v>0</v>
      </c>
      <c r="AA142" s="1062">
        <f t="shared" si="678"/>
        <v>6</v>
      </c>
      <c r="AB142" s="1062">
        <f t="shared" si="678"/>
        <v>6</v>
      </c>
      <c r="AC142" s="870" t="e">
        <f>W142/T142</f>
        <v>#DIV/0!</v>
      </c>
      <c r="AD142" s="870">
        <f t="shared" si="648"/>
        <v>0.42592592592592593</v>
      </c>
      <c r="AE142" s="870">
        <f t="shared" si="648"/>
        <v>0.42592592592592593</v>
      </c>
      <c r="AF142" s="870" t="e">
        <f>Z142/T142</f>
        <v>#DIV/0!</v>
      </c>
      <c r="AG142" s="870">
        <f t="shared" si="649"/>
        <v>0.1111111111111111</v>
      </c>
      <c r="AH142" s="870">
        <f t="shared" si="649"/>
        <v>0.1111111111111111</v>
      </c>
      <c r="AI142" s="870" t="e">
        <f>Z142/W142</f>
        <v>#DIV/0!</v>
      </c>
      <c r="AJ142" s="870">
        <f t="shared" si="650"/>
        <v>0.2608695652173913</v>
      </c>
      <c r="AK142" s="1168">
        <f t="shared" si="650"/>
        <v>0.2608695652173913</v>
      </c>
    </row>
    <row r="143" spans="1:37" s="393" customFormat="1" ht="9.9499999999999993" hidden="1" customHeight="1" x14ac:dyDescent="0.2">
      <c r="A143" s="1075" t="s">
        <v>391</v>
      </c>
      <c r="B143" s="137">
        <v>0</v>
      </c>
      <c r="C143" s="137">
        <v>15</v>
      </c>
      <c r="D143" s="77">
        <f t="shared" ref="D143:D146" si="679">SUM(B143:C143)</f>
        <v>15</v>
      </c>
      <c r="E143" s="137">
        <v>0</v>
      </c>
      <c r="F143" s="137">
        <v>2</v>
      </c>
      <c r="G143" s="1246">
        <f t="shared" ref="G143:G146" si="680">SUM(E143:F143)</f>
        <v>2</v>
      </c>
      <c r="H143" s="137">
        <v>0</v>
      </c>
      <c r="I143" s="137">
        <v>1</v>
      </c>
      <c r="J143" s="77">
        <f t="shared" ref="J143:J146" si="681">SUM(H143:I143)</f>
        <v>1</v>
      </c>
      <c r="K143" s="871" t="e">
        <f t="shared" ref="K143:K146" si="682">E143/B143</f>
        <v>#DIV/0!</v>
      </c>
      <c r="L143" s="871">
        <f t="shared" si="644"/>
        <v>0.13333333333333333</v>
      </c>
      <c r="M143" s="871">
        <f t="shared" si="644"/>
        <v>0.13333333333333333</v>
      </c>
      <c r="N143" s="871" t="e">
        <f t="shared" ref="N143:N146" si="683">H143/B143</f>
        <v>#DIV/0!</v>
      </c>
      <c r="O143" s="871">
        <f t="shared" si="645"/>
        <v>6.6666666666666666E-2</v>
      </c>
      <c r="P143" s="871">
        <f t="shared" si="645"/>
        <v>6.6666666666666666E-2</v>
      </c>
      <c r="Q143" s="871" t="e">
        <f t="shared" ref="Q143:Q146" si="684">H143/E143</f>
        <v>#DIV/0!</v>
      </c>
      <c r="R143" s="871">
        <f t="shared" si="646"/>
        <v>0.5</v>
      </c>
      <c r="S143" s="1172">
        <f t="shared" si="646"/>
        <v>0.5</v>
      </c>
      <c r="T143" s="199">
        <v>0</v>
      </c>
      <c r="U143" s="137">
        <v>15</v>
      </c>
      <c r="V143" s="1173">
        <f t="shared" ref="V143:V146" si="685">SUM(T143:U143)</f>
        <v>15</v>
      </c>
      <c r="W143" s="202">
        <v>0</v>
      </c>
      <c r="X143" s="137">
        <v>4</v>
      </c>
      <c r="Y143" s="77">
        <f t="shared" ref="Y143:Y146" si="686">SUM(W143:X143)</f>
        <v>4</v>
      </c>
      <c r="Z143" s="137">
        <v>0</v>
      </c>
      <c r="AA143" s="137">
        <v>3</v>
      </c>
      <c r="AB143" s="77">
        <f t="shared" ref="AB143:AB146" si="687">SUM(Z143:AA143)</f>
        <v>3</v>
      </c>
      <c r="AC143" s="871" t="e">
        <f t="shared" ref="AC143:AC146" si="688">W143/T143</f>
        <v>#DIV/0!</v>
      </c>
      <c r="AD143" s="871">
        <f t="shared" si="648"/>
        <v>0.26666666666666666</v>
      </c>
      <c r="AE143" s="871">
        <f t="shared" si="648"/>
        <v>0.26666666666666666</v>
      </c>
      <c r="AF143" s="871" t="e">
        <f t="shared" ref="AF143:AF146" si="689">Z143/T143</f>
        <v>#DIV/0!</v>
      </c>
      <c r="AG143" s="871">
        <f t="shared" si="649"/>
        <v>0.2</v>
      </c>
      <c r="AH143" s="871">
        <f t="shared" si="649"/>
        <v>0.2</v>
      </c>
      <c r="AI143" s="871" t="e">
        <f t="shared" ref="AI143:AI146" si="690">Z143/W143</f>
        <v>#DIV/0!</v>
      </c>
      <c r="AJ143" s="871">
        <f t="shared" si="650"/>
        <v>0.75</v>
      </c>
      <c r="AK143" s="1174">
        <f t="shared" si="650"/>
        <v>0.75</v>
      </c>
    </row>
    <row r="144" spans="1:37" s="393" customFormat="1" ht="9.9499999999999993" hidden="1" customHeight="1" x14ac:dyDescent="0.2">
      <c r="A144" s="398" t="s">
        <v>192</v>
      </c>
      <c r="B144" s="137">
        <v>0</v>
      </c>
      <c r="C144" s="137">
        <v>12</v>
      </c>
      <c r="D144" s="77">
        <f t="shared" si="679"/>
        <v>12</v>
      </c>
      <c r="E144" s="137">
        <v>0</v>
      </c>
      <c r="F144" s="137">
        <v>0</v>
      </c>
      <c r="G144" s="77">
        <f t="shared" si="680"/>
        <v>0</v>
      </c>
      <c r="H144" s="137">
        <v>0</v>
      </c>
      <c r="I144" s="137">
        <v>0</v>
      </c>
      <c r="J144" s="77">
        <f t="shared" si="681"/>
        <v>0</v>
      </c>
      <c r="K144" s="871" t="e">
        <f t="shared" si="682"/>
        <v>#DIV/0!</v>
      </c>
      <c r="L144" s="871">
        <f t="shared" si="644"/>
        <v>0</v>
      </c>
      <c r="M144" s="871">
        <f t="shared" si="644"/>
        <v>0</v>
      </c>
      <c r="N144" s="871" t="e">
        <f t="shared" si="683"/>
        <v>#DIV/0!</v>
      </c>
      <c r="O144" s="871">
        <f t="shared" si="645"/>
        <v>0</v>
      </c>
      <c r="P144" s="871">
        <f t="shared" si="645"/>
        <v>0</v>
      </c>
      <c r="Q144" s="871" t="e">
        <f t="shared" si="684"/>
        <v>#DIV/0!</v>
      </c>
      <c r="R144" s="871" t="e">
        <f t="shared" si="646"/>
        <v>#DIV/0!</v>
      </c>
      <c r="S144" s="1172" t="e">
        <f t="shared" si="646"/>
        <v>#DIV/0!</v>
      </c>
      <c r="T144" s="199">
        <v>0</v>
      </c>
      <c r="U144" s="137">
        <v>12</v>
      </c>
      <c r="V144" s="1173">
        <f t="shared" si="685"/>
        <v>12</v>
      </c>
      <c r="W144" s="202">
        <v>0</v>
      </c>
      <c r="X144" s="137">
        <v>1</v>
      </c>
      <c r="Y144" s="77">
        <f t="shared" si="686"/>
        <v>1</v>
      </c>
      <c r="Z144" s="137">
        <v>0</v>
      </c>
      <c r="AA144" s="137">
        <v>0</v>
      </c>
      <c r="AB144" s="77">
        <f t="shared" si="687"/>
        <v>0</v>
      </c>
      <c r="AC144" s="871" t="e">
        <f t="shared" si="688"/>
        <v>#DIV/0!</v>
      </c>
      <c r="AD144" s="871">
        <f t="shared" si="648"/>
        <v>8.3333333333333329E-2</v>
      </c>
      <c r="AE144" s="871">
        <f t="shared" si="648"/>
        <v>8.3333333333333329E-2</v>
      </c>
      <c r="AF144" s="871" t="e">
        <f t="shared" si="689"/>
        <v>#DIV/0!</v>
      </c>
      <c r="AG144" s="871">
        <f t="shared" si="649"/>
        <v>0</v>
      </c>
      <c r="AH144" s="871">
        <f t="shared" si="649"/>
        <v>0</v>
      </c>
      <c r="AI144" s="871" t="e">
        <f t="shared" si="690"/>
        <v>#DIV/0!</v>
      </c>
      <c r="AJ144" s="871">
        <f t="shared" si="650"/>
        <v>0</v>
      </c>
      <c r="AK144" s="1174">
        <f t="shared" si="650"/>
        <v>0</v>
      </c>
    </row>
    <row r="145" spans="1:112" s="393" customFormat="1" ht="9.9499999999999993" hidden="1" customHeight="1" x14ac:dyDescent="0.2">
      <c r="A145" s="398" t="s">
        <v>234</v>
      </c>
      <c r="B145" s="137">
        <v>0</v>
      </c>
      <c r="C145" s="137">
        <v>12</v>
      </c>
      <c r="D145" s="77">
        <f t="shared" si="679"/>
        <v>12</v>
      </c>
      <c r="E145" s="137">
        <v>0</v>
      </c>
      <c r="F145" s="137">
        <v>5</v>
      </c>
      <c r="G145" s="77">
        <f t="shared" si="680"/>
        <v>5</v>
      </c>
      <c r="H145" s="137">
        <v>0</v>
      </c>
      <c r="I145" s="137">
        <v>2</v>
      </c>
      <c r="J145" s="77">
        <f t="shared" si="681"/>
        <v>2</v>
      </c>
      <c r="K145" s="871" t="e">
        <f t="shared" si="682"/>
        <v>#DIV/0!</v>
      </c>
      <c r="L145" s="871">
        <f t="shared" si="644"/>
        <v>0.41666666666666669</v>
      </c>
      <c r="M145" s="871">
        <f t="shared" si="644"/>
        <v>0.41666666666666669</v>
      </c>
      <c r="N145" s="871" t="e">
        <f t="shared" si="683"/>
        <v>#DIV/0!</v>
      </c>
      <c r="O145" s="871">
        <f t="shared" si="645"/>
        <v>0.16666666666666666</v>
      </c>
      <c r="P145" s="871">
        <f t="shared" si="645"/>
        <v>0.16666666666666666</v>
      </c>
      <c r="Q145" s="871" t="e">
        <f t="shared" si="684"/>
        <v>#DIV/0!</v>
      </c>
      <c r="R145" s="871">
        <f t="shared" si="646"/>
        <v>0.4</v>
      </c>
      <c r="S145" s="1172">
        <f t="shared" si="646"/>
        <v>0.4</v>
      </c>
      <c r="T145" s="1218">
        <v>0</v>
      </c>
      <c r="U145" s="1087">
        <v>12</v>
      </c>
      <c r="V145" s="1173">
        <f t="shared" si="685"/>
        <v>12</v>
      </c>
      <c r="W145" s="1219">
        <v>0</v>
      </c>
      <c r="X145" s="137">
        <v>7</v>
      </c>
      <c r="Y145" s="77">
        <f t="shared" si="686"/>
        <v>7</v>
      </c>
      <c r="Z145" s="137">
        <v>0</v>
      </c>
      <c r="AA145" s="137">
        <v>3</v>
      </c>
      <c r="AB145" s="77">
        <f t="shared" si="687"/>
        <v>3</v>
      </c>
      <c r="AC145" s="871" t="e">
        <f t="shared" si="688"/>
        <v>#DIV/0!</v>
      </c>
      <c r="AD145" s="871">
        <f t="shared" si="648"/>
        <v>0.58333333333333337</v>
      </c>
      <c r="AE145" s="871">
        <f t="shared" si="648"/>
        <v>0.58333333333333337</v>
      </c>
      <c r="AF145" s="871" t="e">
        <f t="shared" si="689"/>
        <v>#DIV/0!</v>
      </c>
      <c r="AG145" s="871">
        <f t="shared" si="649"/>
        <v>0.25</v>
      </c>
      <c r="AH145" s="871">
        <f t="shared" si="649"/>
        <v>0.25</v>
      </c>
      <c r="AI145" s="871" t="e">
        <f t="shared" si="690"/>
        <v>#DIV/0!</v>
      </c>
      <c r="AJ145" s="871">
        <f t="shared" si="650"/>
        <v>0.42857142857142855</v>
      </c>
      <c r="AK145" s="1174">
        <f t="shared" si="650"/>
        <v>0.42857142857142855</v>
      </c>
    </row>
    <row r="146" spans="1:112" s="393" customFormat="1" ht="9.9499999999999993" hidden="1" customHeight="1" x14ac:dyDescent="0.2">
      <c r="A146" s="398" t="s">
        <v>103</v>
      </c>
      <c r="B146" s="137">
        <v>0</v>
      </c>
      <c r="C146" s="137">
        <v>15</v>
      </c>
      <c r="D146" s="77">
        <f t="shared" si="679"/>
        <v>15</v>
      </c>
      <c r="E146" s="137">
        <v>0</v>
      </c>
      <c r="F146" s="137">
        <v>8</v>
      </c>
      <c r="G146" s="77">
        <f t="shared" si="680"/>
        <v>8</v>
      </c>
      <c r="H146" s="137">
        <v>0</v>
      </c>
      <c r="I146" s="137">
        <v>3</v>
      </c>
      <c r="J146" s="77">
        <f t="shared" si="681"/>
        <v>3</v>
      </c>
      <c r="K146" s="871" t="e">
        <f t="shared" si="682"/>
        <v>#DIV/0!</v>
      </c>
      <c r="L146" s="871">
        <f t="shared" si="644"/>
        <v>0.53333333333333333</v>
      </c>
      <c r="M146" s="871">
        <f t="shared" si="644"/>
        <v>0.53333333333333333</v>
      </c>
      <c r="N146" s="871" t="e">
        <f t="shared" si="683"/>
        <v>#DIV/0!</v>
      </c>
      <c r="O146" s="871">
        <f t="shared" si="645"/>
        <v>0.2</v>
      </c>
      <c r="P146" s="871">
        <f t="shared" si="645"/>
        <v>0.2</v>
      </c>
      <c r="Q146" s="871" t="e">
        <f t="shared" si="684"/>
        <v>#DIV/0!</v>
      </c>
      <c r="R146" s="871">
        <f t="shared" si="646"/>
        <v>0.375</v>
      </c>
      <c r="S146" s="1172">
        <f t="shared" si="646"/>
        <v>0.375</v>
      </c>
      <c r="T146" s="1218">
        <v>0</v>
      </c>
      <c r="U146" s="1087">
        <v>15</v>
      </c>
      <c r="V146" s="1173">
        <f t="shared" si="685"/>
        <v>15</v>
      </c>
      <c r="W146" s="1219">
        <v>0</v>
      </c>
      <c r="X146" s="137">
        <v>11</v>
      </c>
      <c r="Y146" s="77">
        <f t="shared" si="686"/>
        <v>11</v>
      </c>
      <c r="Z146" s="137">
        <v>0</v>
      </c>
      <c r="AA146" s="137">
        <v>0</v>
      </c>
      <c r="AB146" s="77">
        <f t="shared" si="687"/>
        <v>0</v>
      </c>
      <c r="AC146" s="871" t="e">
        <f t="shared" si="688"/>
        <v>#DIV/0!</v>
      </c>
      <c r="AD146" s="871">
        <f t="shared" si="648"/>
        <v>0.73333333333333328</v>
      </c>
      <c r="AE146" s="871">
        <f t="shared" si="648"/>
        <v>0.73333333333333328</v>
      </c>
      <c r="AF146" s="871" t="e">
        <f t="shared" si="689"/>
        <v>#DIV/0!</v>
      </c>
      <c r="AG146" s="871">
        <f t="shared" si="649"/>
        <v>0</v>
      </c>
      <c r="AH146" s="871">
        <f t="shared" si="649"/>
        <v>0</v>
      </c>
      <c r="AI146" s="871" t="e">
        <f t="shared" si="690"/>
        <v>#DIV/0!</v>
      </c>
      <c r="AJ146" s="871">
        <f t="shared" si="650"/>
        <v>0</v>
      </c>
      <c r="AK146" s="1174">
        <f t="shared" si="650"/>
        <v>0</v>
      </c>
    </row>
    <row r="147" spans="1:112" s="393" customFormat="1" ht="9.9499999999999993" hidden="1" customHeight="1" x14ac:dyDescent="0.25">
      <c r="A147" s="397" t="s">
        <v>55</v>
      </c>
      <c r="B147" s="1062">
        <f>SUM(B148:B149)</f>
        <v>0</v>
      </c>
      <c r="C147" s="1062">
        <f t="shared" ref="C147:J147" si="691">SUM(C148:C149)</f>
        <v>24</v>
      </c>
      <c r="D147" s="1062">
        <f t="shared" si="691"/>
        <v>24</v>
      </c>
      <c r="E147" s="1062">
        <f t="shared" si="691"/>
        <v>0</v>
      </c>
      <c r="F147" s="1062">
        <f t="shared" si="691"/>
        <v>14</v>
      </c>
      <c r="G147" s="1013">
        <f t="shared" si="691"/>
        <v>14</v>
      </c>
      <c r="H147" s="1062">
        <f t="shared" si="691"/>
        <v>0</v>
      </c>
      <c r="I147" s="1062">
        <f t="shared" si="691"/>
        <v>10</v>
      </c>
      <c r="J147" s="1062">
        <f t="shared" si="691"/>
        <v>10</v>
      </c>
      <c r="K147" s="870" t="e">
        <f>E147/B147</f>
        <v>#DIV/0!</v>
      </c>
      <c r="L147" s="870">
        <f t="shared" si="644"/>
        <v>0.58333333333333337</v>
      </c>
      <c r="M147" s="870">
        <f t="shared" si="644"/>
        <v>0.58333333333333337</v>
      </c>
      <c r="N147" s="870" t="e">
        <f>H147/B147</f>
        <v>#DIV/0!</v>
      </c>
      <c r="O147" s="870">
        <f t="shared" si="645"/>
        <v>0.41666666666666669</v>
      </c>
      <c r="P147" s="870">
        <f t="shared" si="645"/>
        <v>0.41666666666666669</v>
      </c>
      <c r="Q147" s="870" t="e">
        <f>H147/E147</f>
        <v>#DIV/0!</v>
      </c>
      <c r="R147" s="870">
        <f t="shared" si="646"/>
        <v>0.7142857142857143</v>
      </c>
      <c r="S147" s="1167">
        <f t="shared" si="646"/>
        <v>0.7142857142857143</v>
      </c>
      <c r="T147" s="1062">
        <f>SUM(T148:T149)</f>
        <v>0</v>
      </c>
      <c r="U147" s="1062">
        <f t="shared" ref="U147:AB147" si="692">SUM(U148:U149)</f>
        <v>24</v>
      </c>
      <c r="V147" s="1062">
        <f t="shared" si="692"/>
        <v>24</v>
      </c>
      <c r="W147" s="1062">
        <f t="shared" si="692"/>
        <v>0</v>
      </c>
      <c r="X147" s="1062">
        <f t="shared" si="692"/>
        <v>12</v>
      </c>
      <c r="Y147" s="1013">
        <f t="shared" si="692"/>
        <v>12</v>
      </c>
      <c r="Z147" s="1062">
        <f t="shared" si="692"/>
        <v>0</v>
      </c>
      <c r="AA147" s="1062">
        <f t="shared" si="692"/>
        <v>9</v>
      </c>
      <c r="AB147" s="1062">
        <f t="shared" si="692"/>
        <v>9</v>
      </c>
      <c r="AC147" s="870" t="e">
        <f>W147/T147</f>
        <v>#DIV/0!</v>
      </c>
      <c r="AD147" s="870">
        <f t="shared" si="648"/>
        <v>0.5</v>
      </c>
      <c r="AE147" s="870">
        <f t="shared" si="648"/>
        <v>0.5</v>
      </c>
      <c r="AF147" s="870" t="e">
        <f>Z147/T147</f>
        <v>#DIV/0!</v>
      </c>
      <c r="AG147" s="870">
        <f t="shared" si="649"/>
        <v>0.375</v>
      </c>
      <c r="AH147" s="870">
        <f t="shared" si="649"/>
        <v>0.375</v>
      </c>
      <c r="AI147" s="870" t="e">
        <f>Z147/W147</f>
        <v>#DIV/0!</v>
      </c>
      <c r="AJ147" s="870">
        <f t="shared" si="650"/>
        <v>0.75</v>
      </c>
      <c r="AK147" s="1168">
        <f t="shared" si="650"/>
        <v>0.75</v>
      </c>
    </row>
    <row r="148" spans="1:112" s="393" customFormat="1" ht="9.9499999999999993" hidden="1" customHeight="1" x14ac:dyDescent="0.2">
      <c r="A148" s="398" t="s">
        <v>118</v>
      </c>
      <c r="B148" s="137">
        <v>0</v>
      </c>
      <c r="C148" s="137">
        <v>12</v>
      </c>
      <c r="D148" s="77">
        <f t="shared" ref="D148:D149" si="693">SUM(B148:C148)</f>
        <v>12</v>
      </c>
      <c r="E148" s="137">
        <v>0</v>
      </c>
      <c r="F148" s="137">
        <v>11</v>
      </c>
      <c r="G148" s="77">
        <f t="shared" ref="G148:G149" si="694">SUM(E148:F148)</f>
        <v>11</v>
      </c>
      <c r="H148" s="137">
        <v>0</v>
      </c>
      <c r="I148" s="137">
        <v>8</v>
      </c>
      <c r="J148" s="77">
        <f t="shared" ref="J148:J149" si="695">SUM(H148:I148)</f>
        <v>8</v>
      </c>
      <c r="K148" s="871" t="e">
        <f t="shared" ref="K148:M151" si="696">E148/B148</f>
        <v>#DIV/0!</v>
      </c>
      <c r="L148" s="871">
        <f t="shared" si="696"/>
        <v>0.91666666666666663</v>
      </c>
      <c r="M148" s="871">
        <f t="shared" si="696"/>
        <v>0.91666666666666663</v>
      </c>
      <c r="N148" s="871" t="e">
        <f t="shared" ref="N148:P151" si="697">H148/B148</f>
        <v>#DIV/0!</v>
      </c>
      <c r="O148" s="871">
        <f t="shared" si="697"/>
        <v>0.66666666666666663</v>
      </c>
      <c r="P148" s="871">
        <f t="shared" si="697"/>
        <v>0.66666666666666663</v>
      </c>
      <c r="Q148" s="871" t="e">
        <f t="shared" ref="Q148:S151" si="698">H148/E148</f>
        <v>#DIV/0!</v>
      </c>
      <c r="R148" s="871">
        <f t="shared" si="698"/>
        <v>0.72727272727272729</v>
      </c>
      <c r="S148" s="1172">
        <f t="shared" si="698"/>
        <v>0.72727272727272729</v>
      </c>
      <c r="T148" s="199">
        <v>0</v>
      </c>
      <c r="U148" s="137">
        <v>12</v>
      </c>
      <c r="V148" s="1173">
        <f t="shared" ref="V148:V149" si="699">SUM(T148:U148)</f>
        <v>12</v>
      </c>
      <c r="W148" s="202">
        <v>0</v>
      </c>
      <c r="X148" s="137">
        <v>12</v>
      </c>
      <c r="Y148" s="77">
        <f t="shared" ref="Y148:Y149" si="700">SUM(W148:X148)</f>
        <v>12</v>
      </c>
      <c r="Z148" s="137">
        <v>0</v>
      </c>
      <c r="AA148" s="137">
        <v>9</v>
      </c>
      <c r="AB148" s="77">
        <f t="shared" ref="AB148:AB149" si="701">SUM(Z148:AA148)</f>
        <v>9</v>
      </c>
      <c r="AC148" s="871" t="e">
        <f t="shared" ref="AC148:AC149" si="702">W148/T148</f>
        <v>#DIV/0!</v>
      </c>
      <c r="AD148" s="871">
        <f t="shared" si="648"/>
        <v>1</v>
      </c>
      <c r="AE148" s="871">
        <f t="shared" si="648"/>
        <v>1</v>
      </c>
      <c r="AF148" s="871" t="e">
        <f t="shared" ref="AF148:AF149" si="703">Z148/T148</f>
        <v>#DIV/0!</v>
      </c>
      <c r="AG148" s="871">
        <f t="shared" si="649"/>
        <v>0.75</v>
      </c>
      <c r="AH148" s="871">
        <f t="shared" si="649"/>
        <v>0.75</v>
      </c>
      <c r="AI148" s="871" t="e">
        <f t="shared" ref="AI148:AI149" si="704">Z148/W148</f>
        <v>#DIV/0!</v>
      </c>
      <c r="AJ148" s="871">
        <f t="shared" si="650"/>
        <v>0.75</v>
      </c>
      <c r="AK148" s="1174">
        <f t="shared" si="650"/>
        <v>0.75</v>
      </c>
    </row>
    <row r="149" spans="1:112" s="393" customFormat="1" ht="9.9499999999999993" hidden="1" customHeight="1" x14ac:dyDescent="0.2">
      <c r="A149" s="398" t="s">
        <v>128</v>
      </c>
      <c r="B149" s="137">
        <v>0</v>
      </c>
      <c r="C149" s="137">
        <v>12</v>
      </c>
      <c r="D149" s="77">
        <f t="shared" si="693"/>
        <v>12</v>
      </c>
      <c r="E149" s="137">
        <v>0</v>
      </c>
      <c r="F149" s="137">
        <v>3</v>
      </c>
      <c r="G149" s="77">
        <f t="shared" si="694"/>
        <v>3</v>
      </c>
      <c r="H149" s="137">
        <v>0</v>
      </c>
      <c r="I149" s="137">
        <v>2</v>
      </c>
      <c r="J149" s="77">
        <f t="shared" si="695"/>
        <v>2</v>
      </c>
      <c r="K149" s="871" t="e">
        <f t="shared" si="696"/>
        <v>#DIV/0!</v>
      </c>
      <c r="L149" s="871">
        <f t="shared" si="696"/>
        <v>0.25</v>
      </c>
      <c r="M149" s="871">
        <f t="shared" si="696"/>
        <v>0.25</v>
      </c>
      <c r="N149" s="871" t="e">
        <f t="shared" si="697"/>
        <v>#DIV/0!</v>
      </c>
      <c r="O149" s="871">
        <f t="shared" si="697"/>
        <v>0.16666666666666666</v>
      </c>
      <c r="P149" s="871">
        <f t="shared" si="697"/>
        <v>0.16666666666666666</v>
      </c>
      <c r="Q149" s="871" t="e">
        <f t="shared" si="698"/>
        <v>#DIV/0!</v>
      </c>
      <c r="R149" s="871">
        <f t="shared" si="698"/>
        <v>0.66666666666666663</v>
      </c>
      <c r="S149" s="1172">
        <f t="shared" si="698"/>
        <v>0.66666666666666663</v>
      </c>
      <c r="T149" s="199">
        <v>0</v>
      </c>
      <c r="U149" s="137">
        <v>12</v>
      </c>
      <c r="V149" s="1173">
        <f t="shared" si="699"/>
        <v>12</v>
      </c>
      <c r="W149" s="202">
        <v>0</v>
      </c>
      <c r="X149" s="137">
        <v>0</v>
      </c>
      <c r="Y149" s="77">
        <f t="shared" si="700"/>
        <v>0</v>
      </c>
      <c r="Z149" s="137">
        <v>0</v>
      </c>
      <c r="AA149" s="137">
        <v>0</v>
      </c>
      <c r="AB149" s="77">
        <f t="shared" si="701"/>
        <v>0</v>
      </c>
      <c r="AC149" s="871" t="e">
        <f t="shared" si="702"/>
        <v>#DIV/0!</v>
      </c>
      <c r="AD149" s="871">
        <f t="shared" si="648"/>
        <v>0</v>
      </c>
      <c r="AE149" s="871">
        <f t="shared" si="648"/>
        <v>0</v>
      </c>
      <c r="AF149" s="871" t="e">
        <f t="shared" si="703"/>
        <v>#DIV/0!</v>
      </c>
      <c r="AG149" s="871">
        <f t="shared" si="649"/>
        <v>0</v>
      </c>
      <c r="AH149" s="871">
        <f t="shared" si="649"/>
        <v>0</v>
      </c>
      <c r="AI149" s="871" t="e">
        <f t="shared" si="704"/>
        <v>#DIV/0!</v>
      </c>
      <c r="AJ149" s="871" t="e">
        <f t="shared" si="650"/>
        <v>#DIV/0!</v>
      </c>
      <c r="AK149" s="1174" t="e">
        <f t="shared" si="650"/>
        <v>#DIV/0!</v>
      </c>
    </row>
    <row r="150" spans="1:112" s="393" customFormat="1" ht="9.9499999999999993" customHeight="1" x14ac:dyDescent="0.25">
      <c r="A150" s="397" t="s">
        <v>56</v>
      </c>
      <c r="B150" s="1062">
        <f>SUM(B151)</f>
        <v>0</v>
      </c>
      <c r="C150" s="1062">
        <f t="shared" ref="C150:J150" si="705">SUM(C151)</f>
        <v>8</v>
      </c>
      <c r="D150" s="1062">
        <f t="shared" si="705"/>
        <v>8</v>
      </c>
      <c r="E150" s="1062">
        <f t="shared" si="705"/>
        <v>0</v>
      </c>
      <c r="F150" s="1062">
        <f t="shared" si="705"/>
        <v>6</v>
      </c>
      <c r="G150" s="1013">
        <f t="shared" si="705"/>
        <v>6</v>
      </c>
      <c r="H150" s="1062">
        <f t="shared" si="705"/>
        <v>0</v>
      </c>
      <c r="I150" s="1062">
        <f t="shared" si="705"/>
        <v>3</v>
      </c>
      <c r="J150" s="1062">
        <f t="shared" si="705"/>
        <v>3</v>
      </c>
      <c r="K150" s="870" t="e">
        <f>E150/B150</f>
        <v>#DIV/0!</v>
      </c>
      <c r="L150" s="870">
        <f t="shared" si="696"/>
        <v>0.75</v>
      </c>
      <c r="M150" s="870">
        <f t="shared" si="696"/>
        <v>0.75</v>
      </c>
      <c r="N150" s="870" t="e">
        <f>H150/B150</f>
        <v>#DIV/0!</v>
      </c>
      <c r="O150" s="870">
        <f t="shared" si="697"/>
        <v>0.375</v>
      </c>
      <c r="P150" s="870">
        <f t="shared" si="697"/>
        <v>0.375</v>
      </c>
      <c r="Q150" s="870" t="e">
        <f>H150/E150</f>
        <v>#DIV/0!</v>
      </c>
      <c r="R150" s="870">
        <f t="shared" si="698"/>
        <v>0.5</v>
      </c>
      <c r="S150" s="1167">
        <f t="shared" si="698"/>
        <v>0.5</v>
      </c>
      <c r="T150" s="1062">
        <f>SUM(T151)</f>
        <v>0</v>
      </c>
      <c r="U150" s="1062">
        <f t="shared" ref="U150:AB150" si="706">SUM(U151)</f>
        <v>8</v>
      </c>
      <c r="V150" s="1062">
        <f t="shared" si="706"/>
        <v>8</v>
      </c>
      <c r="W150" s="1062">
        <f t="shared" si="706"/>
        <v>0</v>
      </c>
      <c r="X150" s="1062">
        <f t="shared" si="706"/>
        <v>7</v>
      </c>
      <c r="Y150" s="1013">
        <f t="shared" si="706"/>
        <v>7</v>
      </c>
      <c r="Z150" s="1062">
        <f t="shared" si="706"/>
        <v>0</v>
      </c>
      <c r="AA150" s="1062">
        <f t="shared" si="706"/>
        <v>4</v>
      </c>
      <c r="AB150" s="1062">
        <f t="shared" si="706"/>
        <v>4</v>
      </c>
      <c r="AC150" s="870" t="e">
        <f>W150/T150</f>
        <v>#DIV/0!</v>
      </c>
      <c r="AD150" s="870">
        <f t="shared" si="648"/>
        <v>0.875</v>
      </c>
      <c r="AE150" s="870">
        <f t="shared" si="648"/>
        <v>0.875</v>
      </c>
      <c r="AF150" s="870" t="e">
        <f>Z150/T150</f>
        <v>#DIV/0!</v>
      </c>
      <c r="AG150" s="870">
        <f t="shared" si="649"/>
        <v>0.5</v>
      </c>
      <c r="AH150" s="870">
        <f t="shared" si="649"/>
        <v>0.5</v>
      </c>
      <c r="AI150" s="870" t="e">
        <f>Z150/W150</f>
        <v>#DIV/0!</v>
      </c>
      <c r="AJ150" s="870">
        <f t="shared" si="650"/>
        <v>0.5714285714285714</v>
      </c>
      <c r="AK150" s="1168">
        <f t="shared" si="650"/>
        <v>0.5714285714285714</v>
      </c>
    </row>
    <row r="151" spans="1:112" s="393" customFormat="1" ht="9.9499999999999993" customHeight="1" thickBot="1" x14ac:dyDescent="0.25">
      <c r="A151" s="921" t="s">
        <v>135</v>
      </c>
      <c r="B151" s="1101">
        <v>0</v>
      </c>
      <c r="C151" s="1101">
        <v>8</v>
      </c>
      <c r="D151" s="1102">
        <f t="shared" ref="D151" si="707">SUM(B151:C151)</f>
        <v>8</v>
      </c>
      <c r="E151" s="1101">
        <v>0</v>
      </c>
      <c r="F151" s="1101">
        <v>6</v>
      </c>
      <c r="G151" s="1102">
        <f t="shared" ref="G151" si="708">SUM(E151:F151)</f>
        <v>6</v>
      </c>
      <c r="H151" s="1247">
        <v>0</v>
      </c>
      <c r="I151" s="1247">
        <v>3</v>
      </c>
      <c r="J151" s="1102">
        <f t="shared" ref="J151" si="709">SUM(H151:I151)</f>
        <v>3</v>
      </c>
      <c r="K151" s="871" t="e">
        <f t="shared" ref="K151" si="710">E151/B151</f>
        <v>#DIV/0!</v>
      </c>
      <c r="L151" s="871">
        <f t="shared" si="696"/>
        <v>0.75</v>
      </c>
      <c r="M151" s="871">
        <f t="shared" si="696"/>
        <v>0.75</v>
      </c>
      <c r="N151" s="871" t="e">
        <f t="shared" ref="N151" si="711">H151/B151</f>
        <v>#DIV/0!</v>
      </c>
      <c r="O151" s="871">
        <f t="shared" si="697"/>
        <v>0.375</v>
      </c>
      <c r="P151" s="871">
        <f t="shared" si="697"/>
        <v>0.375</v>
      </c>
      <c r="Q151" s="871" t="e">
        <f t="shared" ref="Q151" si="712">H151/E151</f>
        <v>#DIV/0!</v>
      </c>
      <c r="R151" s="871">
        <f t="shared" si="698"/>
        <v>0.5</v>
      </c>
      <c r="S151" s="1172">
        <f t="shared" si="698"/>
        <v>0.5</v>
      </c>
      <c r="T151" s="1248">
        <v>0</v>
      </c>
      <c r="U151" s="1249">
        <v>8</v>
      </c>
      <c r="V151" s="1250">
        <f t="shared" ref="V151" si="713">SUM(T151:U151)</f>
        <v>8</v>
      </c>
      <c r="W151" s="1251">
        <v>0</v>
      </c>
      <c r="X151" s="1249">
        <v>7</v>
      </c>
      <c r="Y151" s="1252">
        <f t="shared" ref="Y151" si="714">SUM(W151:X151)</f>
        <v>7</v>
      </c>
      <c r="Z151" s="1253">
        <v>0</v>
      </c>
      <c r="AA151" s="1253">
        <v>4</v>
      </c>
      <c r="AB151" s="1252">
        <f t="shared" ref="AB151" si="715">SUM(Z151:AA151)</f>
        <v>4</v>
      </c>
      <c r="AC151" s="1254" t="e">
        <f t="shared" ref="AC151" si="716">W151/T151</f>
        <v>#DIV/0!</v>
      </c>
      <c r="AD151" s="1254">
        <f t="shared" si="648"/>
        <v>0.875</v>
      </c>
      <c r="AE151" s="1254">
        <f t="shared" si="648"/>
        <v>0.875</v>
      </c>
      <c r="AF151" s="1254" t="e">
        <f t="shared" ref="AF151" si="717">Z151/T151</f>
        <v>#DIV/0!</v>
      </c>
      <c r="AG151" s="1254">
        <f t="shared" si="649"/>
        <v>0.5</v>
      </c>
      <c r="AH151" s="1254">
        <f t="shared" si="649"/>
        <v>0.5</v>
      </c>
      <c r="AI151" s="1254" t="e">
        <f t="shared" ref="AI151" si="718">Z151/W151</f>
        <v>#DIV/0!</v>
      </c>
      <c r="AJ151" s="1254">
        <f t="shared" si="650"/>
        <v>0.5714285714285714</v>
      </c>
      <c r="AK151" s="1255">
        <f t="shared" si="650"/>
        <v>0.5714285714285714</v>
      </c>
    </row>
    <row r="152" spans="1:112" s="393" customFormat="1" ht="9.9499999999999993" hidden="1" customHeight="1" x14ac:dyDescent="0.2">
      <c r="A152" s="397" t="s">
        <v>57</v>
      </c>
      <c r="B152" s="1256"/>
      <c r="C152" s="1256"/>
      <c r="D152" s="1257"/>
      <c r="E152" s="1256"/>
      <c r="F152" s="1256"/>
      <c r="G152" s="1257"/>
      <c r="H152" s="1258"/>
      <c r="I152" s="1258"/>
      <c r="J152" s="1257"/>
      <c r="K152" s="1259"/>
      <c r="L152" s="1259"/>
      <c r="M152" s="1259"/>
      <c r="N152" s="1259"/>
      <c r="O152" s="1259"/>
      <c r="P152" s="1259"/>
      <c r="Q152" s="1259"/>
      <c r="R152" s="1259"/>
      <c r="S152" s="1259"/>
      <c r="T152" s="1260"/>
      <c r="U152" s="1260"/>
      <c r="V152" s="1261"/>
      <c r="W152" s="1260"/>
      <c r="X152" s="1260"/>
      <c r="Y152" s="1261"/>
      <c r="Z152" s="1262"/>
      <c r="AA152" s="1262"/>
      <c r="AB152" s="1261"/>
      <c r="AC152" s="1263"/>
      <c r="AD152" s="1263"/>
      <c r="AE152" s="1263"/>
      <c r="AF152" s="1263"/>
      <c r="AG152" s="1263"/>
      <c r="AH152" s="1263"/>
      <c r="AI152" s="1263"/>
      <c r="AJ152" s="1263"/>
      <c r="AK152" s="1263"/>
    </row>
    <row r="153" spans="1:112" s="393" customFormat="1" ht="9.9499999999999993" hidden="1" customHeight="1" x14ac:dyDescent="0.2">
      <c r="A153" s="1264" t="s">
        <v>392</v>
      </c>
      <c r="B153" s="137">
        <v>0</v>
      </c>
      <c r="C153" s="137">
        <v>15</v>
      </c>
      <c r="D153" s="77">
        <f t="shared" ref="D153" si="719">SUM(B153:C153)</f>
        <v>15</v>
      </c>
      <c r="E153" s="137">
        <v>0</v>
      </c>
      <c r="F153" s="137">
        <v>2</v>
      </c>
      <c r="G153" s="77">
        <f t="shared" ref="G153" si="720">SUM(E153:F153)</f>
        <v>2</v>
      </c>
      <c r="H153" s="137">
        <v>0</v>
      </c>
      <c r="I153" s="137">
        <v>1</v>
      </c>
      <c r="J153" s="77">
        <f t="shared" ref="J153" si="721">SUM(H153:I153)</f>
        <v>1</v>
      </c>
      <c r="K153" s="1259"/>
      <c r="L153" s="1259"/>
      <c r="M153" s="1259"/>
      <c r="N153" s="1259"/>
      <c r="O153" s="1259"/>
      <c r="P153" s="1259"/>
      <c r="Q153" s="1259"/>
      <c r="R153" s="1259"/>
      <c r="S153" s="1259"/>
      <c r="T153" s="1260"/>
      <c r="U153" s="1260"/>
      <c r="V153" s="1261"/>
      <c r="W153" s="1260"/>
      <c r="X153" s="1260"/>
      <c r="Y153" s="1261"/>
      <c r="Z153" s="1262"/>
      <c r="AA153" s="1262"/>
      <c r="AB153" s="1261"/>
      <c r="AC153" s="1263"/>
      <c r="AD153" s="1263"/>
      <c r="AE153" s="1263"/>
      <c r="AF153" s="1263"/>
      <c r="AG153" s="1263"/>
      <c r="AH153" s="1263"/>
      <c r="AI153" s="1263"/>
      <c r="AJ153" s="1263"/>
      <c r="AK153" s="1263"/>
    </row>
    <row r="154" spans="1:112" ht="9.9499999999999993" customHeight="1" x14ac:dyDescent="0.2">
      <c r="A154" s="922"/>
      <c r="B154" s="923"/>
      <c r="C154" s="923"/>
      <c r="D154" s="923"/>
      <c r="E154" s="923"/>
      <c r="F154" s="923"/>
      <c r="G154" s="923"/>
      <c r="H154" s="923"/>
      <c r="I154" s="923"/>
      <c r="J154" s="923"/>
      <c r="K154" s="924"/>
      <c r="L154" s="924"/>
      <c r="M154" s="924"/>
      <c r="N154" s="923"/>
      <c r="O154" s="923"/>
      <c r="P154" s="923"/>
      <c r="Q154" s="925"/>
      <c r="R154" s="925"/>
      <c r="S154" s="926"/>
      <c r="T154" s="1265"/>
      <c r="U154" s="1265"/>
      <c r="V154" s="1265"/>
      <c r="W154" s="1265"/>
      <c r="X154" s="1265"/>
      <c r="Y154" s="1265"/>
      <c r="Z154" s="1265"/>
      <c r="AA154" s="1265"/>
      <c r="AB154" s="1265"/>
      <c r="AC154" s="1266"/>
      <c r="AD154" s="1266"/>
      <c r="AE154" s="1266"/>
      <c r="AF154" s="1265"/>
      <c r="AG154" s="1265"/>
      <c r="AH154" s="1265"/>
      <c r="AI154" s="1267"/>
      <c r="AJ154" s="1267"/>
      <c r="AK154" s="1268"/>
      <c r="AL154" s="230">
        <f>AL11+AL56</f>
        <v>1260</v>
      </c>
      <c r="AM154" s="231">
        <f>AM11+AM56</f>
        <v>315</v>
      </c>
      <c r="AN154" s="231">
        <f t="shared" ref="AN154" si="722">AL154+AM154</f>
        <v>1575</v>
      </c>
      <c r="AO154" s="230">
        <f>AO11+AO56</f>
        <v>1423</v>
      </c>
      <c r="AP154" s="231">
        <f>AP11+AP56</f>
        <v>335</v>
      </c>
      <c r="AQ154" s="231">
        <f>AO154+AP154</f>
        <v>1758</v>
      </c>
      <c r="AR154" s="230">
        <f>AR11+AR56</f>
        <v>946.5</v>
      </c>
      <c r="AS154" s="231">
        <f>AS11+AS56</f>
        <v>263</v>
      </c>
      <c r="AT154" s="231">
        <f>AR154+AS154</f>
        <v>1209.5</v>
      </c>
      <c r="AU154" s="232">
        <f>AR154/AL154*100</f>
        <v>75.11904761904762</v>
      </c>
      <c r="AV154" s="232">
        <f>AS154/AM154*100</f>
        <v>83.492063492063494</v>
      </c>
      <c r="AW154" s="232">
        <f>AT154/AN154*100</f>
        <v>76.793650793650798</v>
      </c>
      <c r="AX154" s="232">
        <f>AR154/AO154*100</f>
        <v>66.514406184118059</v>
      </c>
      <c r="AY154" s="232">
        <f>AS154/AP154*100</f>
        <v>78.507462686567166</v>
      </c>
      <c r="AZ154" s="233">
        <f>AT154/AQ154*100</f>
        <v>68.799772468714451</v>
      </c>
      <c r="BA154" s="234">
        <f>SUM(BA56,BA11)</f>
        <v>1340</v>
      </c>
      <c r="BB154" s="235">
        <f>SUM(BB56,BB11)</f>
        <v>295</v>
      </c>
      <c r="BC154" s="236">
        <f>BA154+BB154</f>
        <v>1635</v>
      </c>
      <c r="BD154" s="237">
        <f t="shared" ref="BD154:BI154" si="723">SUM(BD56,BD11)</f>
        <v>1640</v>
      </c>
      <c r="BE154" s="235">
        <f t="shared" si="723"/>
        <v>257</v>
      </c>
      <c r="BF154" s="235">
        <f t="shared" si="723"/>
        <v>1897</v>
      </c>
      <c r="BG154" s="235">
        <f t="shared" si="723"/>
        <v>1028</v>
      </c>
      <c r="BH154" s="235">
        <f t="shared" si="723"/>
        <v>270</v>
      </c>
      <c r="BI154" s="236">
        <f t="shared" si="723"/>
        <v>1298</v>
      </c>
      <c r="BJ154" s="238">
        <f>BG154/BA154*100</f>
        <v>76.71641791044776</v>
      </c>
      <c r="BK154" s="239">
        <f t="shared" ref="BK154:BL154" si="724">BH154/BB154*100</f>
        <v>91.525423728813564</v>
      </c>
      <c r="BL154" s="240">
        <f t="shared" si="724"/>
        <v>79.388379204892971</v>
      </c>
      <c r="BM154" s="238">
        <f>BG154/BD154*100</f>
        <v>62.68292682926829</v>
      </c>
      <c r="BN154" s="239">
        <f t="shared" ref="BN154:BO154" si="725">BH154/BE154*100</f>
        <v>105.05836575875487</v>
      </c>
      <c r="BO154" s="241">
        <f t="shared" si="725"/>
        <v>68.423827095413813</v>
      </c>
      <c r="BP154" s="230">
        <f t="shared" ref="BP154:BX154" si="726">BP11+BP56</f>
        <v>1310</v>
      </c>
      <c r="BQ154" s="231">
        <f t="shared" si="726"/>
        <v>315</v>
      </c>
      <c r="BR154" s="231">
        <f t="shared" si="726"/>
        <v>1625</v>
      </c>
      <c r="BS154" s="231">
        <f t="shared" si="726"/>
        <v>1632</v>
      </c>
      <c r="BT154" s="231">
        <f t="shared" si="726"/>
        <v>83</v>
      </c>
      <c r="BU154" s="231">
        <f t="shared" si="726"/>
        <v>1715</v>
      </c>
      <c r="BV154" s="231">
        <f t="shared" si="726"/>
        <v>1093</v>
      </c>
      <c r="BW154" s="231">
        <f t="shared" si="726"/>
        <v>278</v>
      </c>
      <c r="BX154" s="231">
        <f t="shared" si="726"/>
        <v>1371</v>
      </c>
      <c r="BY154" s="242">
        <f>BV154/BP154*100</f>
        <v>83.435114503816806</v>
      </c>
      <c r="BZ154" s="242">
        <f>BW154/BQ154*100</f>
        <v>88.253968253968253</v>
      </c>
      <c r="CA154" s="242">
        <f>BX154/BR154*100</f>
        <v>84.369230769230768</v>
      </c>
      <c r="CB154" s="232">
        <f>BV154/BS154*100</f>
        <v>66.973039215686271</v>
      </c>
      <c r="CC154" s="232">
        <f>BW154/BT154*100</f>
        <v>334.93975903614455</v>
      </c>
      <c r="CD154" s="232">
        <f>BX154/BU154*100</f>
        <v>79.941690962099116</v>
      </c>
      <c r="CE154" s="230">
        <f t="shared" ref="CE154:CM154" si="727">CE11+CE56</f>
        <v>1467.5</v>
      </c>
      <c r="CF154" s="231">
        <f t="shared" si="727"/>
        <v>310</v>
      </c>
      <c r="CG154" s="231">
        <f t="shared" si="727"/>
        <v>1777.5</v>
      </c>
      <c r="CH154" s="231">
        <f t="shared" si="727"/>
        <v>1728</v>
      </c>
      <c r="CI154" s="231">
        <f t="shared" si="727"/>
        <v>133</v>
      </c>
      <c r="CJ154" s="231">
        <f t="shared" si="727"/>
        <v>1861</v>
      </c>
      <c r="CK154" s="231">
        <f t="shared" si="727"/>
        <v>1298</v>
      </c>
      <c r="CL154" s="231">
        <f t="shared" si="727"/>
        <v>302</v>
      </c>
      <c r="CM154" s="231">
        <f t="shared" si="727"/>
        <v>1600</v>
      </c>
      <c r="CN154" s="232">
        <f t="shared" si="165"/>
        <v>88.449744463373079</v>
      </c>
      <c r="CO154" s="232">
        <f>CL154/CF154*100</f>
        <v>97.41935483870968</v>
      </c>
      <c r="CP154" s="232">
        <f t="shared" si="166"/>
        <v>90.014064697609001</v>
      </c>
      <c r="CQ154" s="232">
        <f>CK154/CH154*100</f>
        <v>75.115740740740748</v>
      </c>
      <c r="CR154" s="232">
        <f>CL154/CI154*100</f>
        <v>227.06766917293234</v>
      </c>
      <c r="CS154" s="232">
        <f>CM154/CJ154*100</f>
        <v>85.975282106394417</v>
      </c>
      <c r="CT154" s="231">
        <f t="shared" ref="CT154:DB154" si="728">CT11+CT56</f>
        <v>1695</v>
      </c>
      <c r="CU154" s="231">
        <f t="shared" si="728"/>
        <v>375</v>
      </c>
      <c r="CV154" s="231">
        <f t="shared" si="728"/>
        <v>2070</v>
      </c>
      <c r="CW154" s="231">
        <f t="shared" si="728"/>
        <v>1625</v>
      </c>
      <c r="CX154" s="231">
        <f t="shared" si="728"/>
        <v>119</v>
      </c>
      <c r="CY154" s="231">
        <f t="shared" si="728"/>
        <v>1744</v>
      </c>
      <c r="CZ154" s="231">
        <f t="shared" si="728"/>
        <v>1186</v>
      </c>
      <c r="DA154" s="231">
        <f t="shared" si="728"/>
        <v>291</v>
      </c>
      <c r="DB154" s="231">
        <f t="shared" si="728"/>
        <v>1477</v>
      </c>
      <c r="DC154" s="231">
        <f t="shared" si="168"/>
        <v>69.970501474926252</v>
      </c>
      <c r="DD154" s="232">
        <f>DA154/CU154*100</f>
        <v>77.600000000000009</v>
      </c>
      <c r="DE154" s="232">
        <f t="shared" si="169"/>
        <v>71.352657004830917</v>
      </c>
      <c r="DF154" s="232">
        <f>CZ154/CW154*100</f>
        <v>72.984615384615381</v>
      </c>
      <c r="DG154" s="232">
        <f>DA154/CX154*100</f>
        <v>244.53781512605045</v>
      </c>
      <c r="DH154" s="232">
        <f>DB154/CY154*100</f>
        <v>84.690366972477065</v>
      </c>
    </row>
    <row r="155" spans="1:112" x14ac:dyDescent="0.2">
      <c r="A155" s="1269" t="s">
        <v>393</v>
      </c>
      <c r="B155" s="1265"/>
      <c r="C155" s="1265"/>
      <c r="D155" s="1265"/>
      <c r="E155" s="1265"/>
      <c r="F155" s="1265"/>
      <c r="G155" s="1265"/>
      <c r="H155" s="1265"/>
      <c r="I155" s="1265"/>
      <c r="J155" s="1265"/>
      <c r="K155" s="1266"/>
      <c r="L155" s="1266"/>
      <c r="M155" s="1266"/>
      <c r="N155" s="1265"/>
      <c r="O155" s="1265"/>
      <c r="P155" s="1265"/>
      <c r="Q155" s="1267"/>
      <c r="R155" s="1267"/>
      <c r="S155" s="1267"/>
      <c r="T155" s="1265"/>
      <c r="U155" s="1265"/>
      <c r="V155" s="1265"/>
      <c r="W155" s="1265"/>
      <c r="X155" s="1265"/>
      <c r="Y155" s="1265"/>
      <c r="Z155" s="1265"/>
      <c r="AA155" s="1265"/>
      <c r="AB155" s="1265"/>
      <c r="AC155" s="1266"/>
      <c r="AD155" s="1266"/>
      <c r="AE155" s="1266"/>
      <c r="AF155" s="1265"/>
      <c r="AG155" s="1265"/>
      <c r="AH155" s="1265"/>
      <c r="AI155" s="1267"/>
      <c r="AJ155" s="1267"/>
      <c r="AK155" s="1267"/>
      <c r="AL155" s="1270"/>
      <c r="AM155" s="1270"/>
      <c r="AN155" s="1270"/>
      <c r="AO155" s="1270"/>
      <c r="AP155" s="1270"/>
      <c r="AQ155" s="1270"/>
      <c r="AR155" s="1270"/>
      <c r="AS155" s="1270"/>
      <c r="AT155" s="1270"/>
      <c r="AU155" s="1271"/>
      <c r="AV155" s="1271"/>
      <c r="AW155" s="1271"/>
      <c r="AX155" s="1271"/>
      <c r="AY155" s="1271"/>
      <c r="AZ155" s="1271"/>
      <c r="BA155" s="1272"/>
      <c r="BB155" s="1272"/>
      <c r="BC155" s="1272"/>
      <c r="BD155" s="1272"/>
      <c r="BE155" s="1272"/>
      <c r="BF155" s="1272"/>
      <c r="BG155" s="1272"/>
      <c r="BH155" s="1272"/>
      <c r="BI155" s="1272"/>
      <c r="BJ155" s="1273"/>
      <c r="BK155" s="1273"/>
      <c r="BL155" s="1273"/>
      <c r="BM155" s="1273"/>
      <c r="BN155" s="1273"/>
      <c r="BO155" s="1273"/>
      <c r="BP155" s="1270"/>
      <c r="BQ155" s="1270"/>
      <c r="BR155" s="1270"/>
      <c r="BS155" s="1270"/>
      <c r="BT155" s="1270"/>
      <c r="BU155" s="1270"/>
      <c r="BV155" s="1270"/>
      <c r="BW155" s="1270"/>
      <c r="BX155" s="1270"/>
      <c r="BY155" s="1274"/>
      <c r="BZ155" s="1274"/>
      <c r="CA155" s="1274"/>
      <c r="CB155" s="1271"/>
      <c r="CC155" s="1271"/>
      <c r="CD155" s="1271"/>
      <c r="CE155" s="1270"/>
      <c r="CF155" s="1270"/>
      <c r="CG155" s="1270"/>
      <c r="CH155" s="1270"/>
      <c r="CI155" s="1270"/>
      <c r="CJ155" s="1270"/>
      <c r="CK155" s="1270"/>
      <c r="CL155" s="1270"/>
      <c r="CM155" s="1270"/>
      <c r="CN155" s="1271"/>
      <c r="CO155" s="1271"/>
      <c r="CP155" s="1271"/>
      <c r="CQ155" s="1271"/>
      <c r="CR155" s="1271"/>
      <c r="CS155" s="1271"/>
      <c r="CT155" s="1270"/>
      <c r="CU155" s="1270"/>
      <c r="CV155" s="1270"/>
      <c r="CW155" s="1270"/>
      <c r="CX155" s="1270"/>
      <c r="CY155" s="1270"/>
      <c r="CZ155" s="1270"/>
      <c r="DA155" s="1270"/>
      <c r="DB155" s="1270"/>
      <c r="DC155" s="1270"/>
      <c r="DD155" s="1271"/>
      <c r="DE155" s="1271"/>
      <c r="DF155" s="1271"/>
      <c r="DG155" s="1271"/>
      <c r="DH155" s="1271"/>
    </row>
    <row r="156" spans="1:112" x14ac:dyDescent="0.2">
      <c r="A156" s="1275" t="s">
        <v>394</v>
      </c>
    </row>
    <row r="157" spans="1:112" x14ac:dyDescent="0.2">
      <c r="A157" s="1269" t="s">
        <v>371</v>
      </c>
      <c r="BA157" s="25"/>
      <c r="BB157" s="25"/>
      <c r="BC157" s="25"/>
      <c r="BD157" s="25"/>
      <c r="BE157" s="25"/>
      <c r="BF157" s="25"/>
      <c r="BG157" s="25"/>
      <c r="BH157" s="25"/>
      <c r="BI157" s="25"/>
      <c r="BJ157" s="13"/>
      <c r="BK157" s="13"/>
      <c r="BL157" s="13"/>
      <c r="BM157" s="13"/>
      <c r="BN157" s="13"/>
      <c r="BO157" s="13"/>
      <c r="BP157" s="9"/>
      <c r="BQ157" s="9"/>
      <c r="BR157" s="9"/>
      <c r="BS157" s="9"/>
      <c r="BT157" s="9"/>
      <c r="BU157" s="9"/>
      <c r="BV157" s="9"/>
      <c r="BW157" s="9"/>
      <c r="BX157" s="9"/>
      <c r="CE157" s="9"/>
      <c r="CF157" s="9"/>
      <c r="CG157" s="9"/>
      <c r="CH157" s="9"/>
      <c r="CI157" s="9"/>
      <c r="CJ157" s="9"/>
      <c r="CK157" s="9"/>
      <c r="CL157" s="9"/>
      <c r="CM157" s="9"/>
    </row>
    <row r="158" spans="1:112" x14ac:dyDescent="0.2">
      <c r="A158" s="13"/>
      <c r="BA158" s="13"/>
      <c r="BB158" s="13"/>
      <c r="BC158" s="13"/>
      <c r="BD158" s="13"/>
      <c r="BE158" s="13"/>
      <c r="BF158" s="13"/>
      <c r="BG158" s="13"/>
      <c r="BH158" s="25"/>
      <c r="BI158" s="25"/>
      <c r="BJ158" s="13"/>
      <c r="BK158" s="13"/>
      <c r="BL158" s="13"/>
      <c r="BM158" s="13"/>
      <c r="BN158" s="13"/>
      <c r="BO158" s="13"/>
      <c r="BP158" s="9"/>
      <c r="BQ158" s="9"/>
      <c r="BR158" s="9"/>
      <c r="BS158" s="9"/>
      <c r="BT158" s="9"/>
      <c r="BU158" s="9"/>
      <c r="BV158" s="9"/>
      <c r="BW158" s="9"/>
      <c r="BX158" s="9"/>
      <c r="CE158" s="9"/>
      <c r="CF158" s="9"/>
      <c r="CG158" s="9"/>
      <c r="CH158" s="9"/>
      <c r="CI158" s="9"/>
      <c r="CJ158" s="9"/>
      <c r="CK158" s="9"/>
      <c r="CL158" s="9"/>
      <c r="CM158" s="9"/>
    </row>
    <row r="159" spans="1:112" x14ac:dyDescent="0.2">
      <c r="A159" s="13"/>
      <c r="BA159" s="13"/>
      <c r="BB159" s="13"/>
      <c r="BC159" s="13"/>
      <c r="BD159" s="13"/>
      <c r="BE159" s="13"/>
      <c r="BF159" s="13"/>
      <c r="BG159" s="13"/>
    </row>
    <row r="160" spans="1:112" x14ac:dyDescent="0.2">
      <c r="A160" s="13"/>
      <c r="BA160" s="13"/>
      <c r="BB160" s="13"/>
      <c r="BC160" s="13"/>
      <c r="BD160" s="13"/>
      <c r="BE160" s="13"/>
      <c r="BF160" s="13"/>
      <c r="BG160" s="13"/>
    </row>
    <row r="161" spans="1:59" ht="15.75" customHeight="1" x14ac:dyDescent="0.2">
      <c r="A161" s="13"/>
      <c r="BA161" s="13"/>
      <c r="BB161" s="13"/>
      <c r="BC161" s="13"/>
      <c r="BD161" s="13"/>
      <c r="BE161" s="13"/>
      <c r="BF161" s="13"/>
      <c r="BG161" s="13"/>
    </row>
    <row r="162" spans="1:59" ht="15.75" customHeight="1" x14ac:dyDescent="0.2">
      <c r="A162" s="13"/>
      <c r="BA162" s="13"/>
      <c r="BB162" s="13"/>
      <c r="BC162" s="13"/>
      <c r="BD162" s="13"/>
      <c r="BE162" s="13"/>
      <c r="BF162" s="13"/>
      <c r="BG162" s="13"/>
    </row>
    <row r="163" spans="1:59" x14ac:dyDescent="0.2">
      <c r="A163" s="13"/>
      <c r="BA163" s="13"/>
      <c r="BB163" s="13"/>
      <c r="BC163" s="13"/>
      <c r="BD163" s="13"/>
      <c r="BE163" s="13"/>
      <c r="BF163" s="13"/>
      <c r="BG163" s="13"/>
    </row>
    <row r="164" spans="1:59" x14ac:dyDescent="0.2">
      <c r="A164" s="13"/>
      <c r="BA164" s="13"/>
      <c r="BB164" s="13"/>
      <c r="BC164" s="13"/>
      <c r="BD164" s="13"/>
      <c r="BE164" s="13"/>
      <c r="BF164" s="13"/>
      <c r="BG164" s="13"/>
    </row>
    <row r="165" spans="1:59" x14ac:dyDescent="0.2">
      <c r="A165" s="13"/>
      <c r="BA165" s="13"/>
      <c r="BB165" s="13"/>
      <c r="BC165" s="13"/>
      <c r="BD165" s="13"/>
      <c r="BE165" s="13"/>
      <c r="BF165" s="13"/>
      <c r="BG165" s="13"/>
    </row>
    <row r="166" spans="1:59" x14ac:dyDescent="0.2">
      <c r="A166" s="13"/>
      <c r="BA166" s="13"/>
      <c r="BB166" s="13"/>
      <c r="BC166" s="13"/>
      <c r="BD166" s="13"/>
      <c r="BE166" s="13"/>
      <c r="BF166" s="13"/>
      <c r="BG166" s="13"/>
    </row>
    <row r="167" spans="1:59" x14ac:dyDescent="0.2">
      <c r="A167" s="13"/>
      <c r="BA167" s="13"/>
      <c r="BB167" s="13"/>
      <c r="BC167" s="13"/>
      <c r="BD167" s="13"/>
      <c r="BE167" s="13"/>
      <c r="BF167" s="13"/>
      <c r="BG167" s="13"/>
    </row>
  </sheetData>
  <mergeCells count="45">
    <mergeCell ref="DF6:DH6"/>
    <mergeCell ref="CN6:CP6"/>
    <mergeCell ref="CQ6:CS6"/>
    <mergeCell ref="CT6:CV6"/>
    <mergeCell ref="CW6:CY6"/>
    <mergeCell ref="CZ6:DB6"/>
    <mergeCell ref="DC6:DE6"/>
    <mergeCell ref="CK6:CM6"/>
    <mergeCell ref="BD6:BF6"/>
    <mergeCell ref="BG6:BI6"/>
    <mergeCell ref="BJ6:BL6"/>
    <mergeCell ref="BM6:BO6"/>
    <mergeCell ref="BP6:BR6"/>
    <mergeCell ref="BS6:BU6"/>
    <mergeCell ref="BV6:BX6"/>
    <mergeCell ref="BY6:CA6"/>
    <mergeCell ref="CB6:CD6"/>
    <mergeCell ref="CE6:CG6"/>
    <mergeCell ref="CH6:CJ6"/>
    <mergeCell ref="CE5:CS5"/>
    <mergeCell ref="CT5:DH5"/>
    <mergeCell ref="B6:D6"/>
    <mergeCell ref="E6:G6"/>
    <mergeCell ref="H6:J6"/>
    <mergeCell ref="K6:M6"/>
    <mergeCell ref="N6:P6"/>
    <mergeCell ref="Q6:S6"/>
    <mergeCell ref="T6:V6"/>
    <mergeCell ref="W6:Y6"/>
    <mergeCell ref="BP5:CD5"/>
    <mergeCell ref="AL6:AN6"/>
    <mergeCell ref="AO6:AQ6"/>
    <mergeCell ref="AR6:AT6"/>
    <mergeCell ref="AU6:AW6"/>
    <mergeCell ref="AX6:AZ6"/>
    <mergeCell ref="A5:A8"/>
    <mergeCell ref="B5:S5"/>
    <mergeCell ref="T5:AK5"/>
    <mergeCell ref="AL5:AZ5"/>
    <mergeCell ref="BA5:BO5"/>
    <mergeCell ref="Z6:AB6"/>
    <mergeCell ref="AC6:AE6"/>
    <mergeCell ref="AF6:AH6"/>
    <mergeCell ref="AI6:AK6"/>
    <mergeCell ref="BA6:BC6"/>
  </mergeCells>
  <pageMargins left="0.70866141732283472" right="0.70866141732283472" top="0.74803149606299213" bottom="0.74803149606299213" header="0.31496062992125984" footer="0.31496062992125984"/>
  <pageSetup paperSize="8" scale="6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9"/>
  <sheetViews>
    <sheetView zoomScale="136" zoomScaleNormal="136" workbookViewId="0">
      <pane xSplit="1" topLeftCell="B1" activePane="topRight" state="frozen"/>
      <selection pane="topRight" activeCell="A37" sqref="A37"/>
    </sheetView>
  </sheetViews>
  <sheetFormatPr defaultColWidth="46" defaultRowHeight="12.75" x14ac:dyDescent="0.25"/>
  <cols>
    <col min="1" max="1" width="50.7109375" style="401" customWidth="1"/>
    <col min="2" max="28" width="7.7109375" style="375" customWidth="1"/>
    <col min="29" max="29" width="13.7109375" style="375" hidden="1" customWidth="1"/>
    <col min="30" max="30" width="12.5703125" style="375" hidden="1" customWidth="1"/>
    <col min="31" max="31" width="11.28515625" style="375" hidden="1" customWidth="1"/>
    <col min="32" max="32" width="13.42578125" style="402" hidden="1" customWidth="1"/>
    <col min="33" max="33" width="10.7109375" style="402" hidden="1" customWidth="1"/>
    <col min="34" max="34" width="8.42578125" style="402" hidden="1" customWidth="1"/>
    <col min="35" max="52" width="14.140625" style="393" hidden="1" customWidth="1"/>
    <col min="53" max="16384" width="46" style="393"/>
  </cols>
  <sheetData>
    <row r="1" spans="1:52" x14ac:dyDescent="0.25">
      <c r="A1" s="391" t="s">
        <v>11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74"/>
      <c r="Z1" s="374"/>
      <c r="AA1" s="374"/>
      <c r="AB1" s="374"/>
      <c r="AC1" s="374"/>
      <c r="AD1" s="374"/>
      <c r="AE1" s="374"/>
      <c r="AF1" s="392"/>
      <c r="AG1" s="392"/>
      <c r="AH1" s="392"/>
      <c r="AI1" s="374"/>
      <c r="AJ1" s="374"/>
      <c r="AK1" s="374"/>
      <c r="AL1" s="374"/>
      <c r="AM1" s="374"/>
      <c r="AN1" s="374"/>
      <c r="AO1" s="374"/>
      <c r="AP1" s="374"/>
      <c r="AQ1" s="374"/>
    </row>
    <row r="2" spans="1:52" x14ac:dyDescent="0.25">
      <c r="A2" s="391" t="s">
        <v>146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374"/>
      <c r="AD2" s="374"/>
      <c r="AE2" s="374"/>
      <c r="AF2" s="392"/>
      <c r="AG2" s="392"/>
      <c r="AH2" s="392"/>
      <c r="AI2" s="374"/>
      <c r="AJ2" s="374"/>
      <c r="AK2" s="374"/>
      <c r="AL2" s="374"/>
      <c r="AM2" s="374"/>
      <c r="AN2" s="374"/>
      <c r="AO2" s="374"/>
      <c r="AP2" s="374"/>
      <c r="AQ2" s="374"/>
    </row>
    <row r="4" spans="1:52" x14ac:dyDescent="0.25">
      <c r="A4" s="1393" t="s">
        <v>189</v>
      </c>
      <c r="B4" s="1386" t="s">
        <v>232</v>
      </c>
      <c r="C4" s="1387"/>
      <c r="D4" s="1387"/>
      <c r="E4" s="1387"/>
      <c r="F4" s="1387"/>
      <c r="G4" s="1387"/>
      <c r="H4" s="1387"/>
      <c r="I4" s="1387"/>
      <c r="J4" s="1387"/>
      <c r="K4" s="1387"/>
      <c r="L4" s="1387"/>
      <c r="M4" s="1387"/>
      <c r="N4" s="1387"/>
      <c r="O4" s="1387"/>
      <c r="P4" s="1387"/>
      <c r="Q4" s="1387"/>
      <c r="R4" s="1387"/>
      <c r="S4" s="1387"/>
      <c r="T4" s="1387"/>
      <c r="U4" s="1387"/>
      <c r="V4" s="1387"/>
      <c r="W4" s="1387"/>
      <c r="X4" s="1387"/>
      <c r="Y4" s="1387"/>
      <c r="Z4" s="1387"/>
      <c r="AA4" s="1387"/>
      <c r="AB4" s="1392"/>
      <c r="AC4" s="1388" t="s">
        <v>227</v>
      </c>
      <c r="AD4" s="1389"/>
      <c r="AE4" s="1389"/>
      <c r="AF4" s="1390" t="s">
        <v>228</v>
      </c>
      <c r="AG4" s="1391"/>
      <c r="AH4" s="1391"/>
      <c r="AI4" s="1384" t="s">
        <v>176</v>
      </c>
      <c r="AJ4" s="1385"/>
      <c r="AK4" s="1385"/>
      <c r="AL4" s="1384" t="s">
        <v>150</v>
      </c>
      <c r="AM4" s="1385"/>
      <c r="AN4" s="1385"/>
      <c r="AO4" s="1384" t="s">
        <v>114</v>
      </c>
      <c r="AP4" s="1385"/>
      <c r="AQ4" s="1385"/>
      <c r="AR4" s="1384" t="s">
        <v>12</v>
      </c>
      <c r="AS4" s="1385"/>
      <c r="AT4" s="1385"/>
      <c r="AU4" s="1384" t="s">
        <v>23</v>
      </c>
      <c r="AV4" s="1384"/>
      <c r="AW4" s="1384"/>
      <c r="AX4" s="1384" t="s">
        <v>24</v>
      </c>
      <c r="AY4" s="1385"/>
      <c r="AZ4" s="1385"/>
    </row>
    <row r="5" spans="1:52" ht="15" customHeight="1" x14ac:dyDescent="0.25">
      <c r="A5" s="1394"/>
      <c r="B5" s="1386" t="s">
        <v>13</v>
      </c>
      <c r="C5" s="1387"/>
      <c r="D5" s="1387"/>
      <c r="E5" s="1387"/>
      <c r="F5" s="1387"/>
      <c r="G5" s="1387"/>
      <c r="H5" s="1387"/>
      <c r="I5" s="1387"/>
      <c r="J5" s="1392"/>
      <c r="K5" s="1386" t="s">
        <v>14</v>
      </c>
      <c r="L5" s="1387"/>
      <c r="M5" s="1387"/>
      <c r="N5" s="1387"/>
      <c r="O5" s="1387"/>
      <c r="P5" s="1387"/>
      <c r="Q5" s="1387"/>
      <c r="R5" s="1387"/>
      <c r="S5" s="1392"/>
      <c r="T5" s="1386" t="s">
        <v>15</v>
      </c>
      <c r="U5" s="1387"/>
      <c r="V5" s="1387"/>
      <c r="W5" s="1387"/>
      <c r="X5" s="1387"/>
      <c r="Y5" s="1387"/>
      <c r="Z5" s="1387"/>
      <c r="AA5" s="527"/>
      <c r="AB5" s="527"/>
      <c r="AC5" s="377" t="s">
        <v>13</v>
      </c>
      <c r="AD5" s="377" t="s">
        <v>14</v>
      </c>
      <c r="AE5" s="377" t="s">
        <v>15</v>
      </c>
      <c r="AF5" s="491" t="s">
        <v>13</v>
      </c>
      <c r="AG5" s="491" t="s">
        <v>14</v>
      </c>
      <c r="AH5" s="491" t="s">
        <v>15</v>
      </c>
      <c r="AI5" s="492" t="s">
        <v>13</v>
      </c>
      <c r="AJ5" s="492" t="s">
        <v>14</v>
      </c>
      <c r="AK5" s="492" t="s">
        <v>15</v>
      </c>
      <c r="AL5" s="492" t="s">
        <v>13</v>
      </c>
      <c r="AM5" s="492" t="s">
        <v>14</v>
      </c>
      <c r="AN5" s="492" t="s">
        <v>15</v>
      </c>
      <c r="AO5" s="493" t="s">
        <v>13</v>
      </c>
      <c r="AP5" s="493" t="s">
        <v>14</v>
      </c>
      <c r="AQ5" s="493" t="s">
        <v>15</v>
      </c>
      <c r="AR5" s="493" t="s">
        <v>13</v>
      </c>
      <c r="AS5" s="493" t="s">
        <v>14</v>
      </c>
      <c r="AT5" s="493" t="s">
        <v>15</v>
      </c>
      <c r="AU5" s="493" t="s">
        <v>13</v>
      </c>
      <c r="AV5" s="493" t="s">
        <v>14</v>
      </c>
      <c r="AW5" s="493" t="s">
        <v>15</v>
      </c>
      <c r="AX5" s="493" t="s">
        <v>13</v>
      </c>
      <c r="AY5" s="493" t="s">
        <v>14</v>
      </c>
      <c r="AZ5" s="493" t="s">
        <v>15</v>
      </c>
    </row>
    <row r="6" spans="1:52" ht="51.75" customHeight="1" x14ac:dyDescent="0.25">
      <c r="A6" s="1394"/>
      <c r="B6" s="1341" t="s">
        <v>236</v>
      </c>
      <c r="C6" s="1342"/>
      <c r="D6" s="1343"/>
      <c r="E6" s="1341" t="s">
        <v>347</v>
      </c>
      <c r="F6" s="1342"/>
      <c r="G6" s="1343"/>
      <c r="H6" s="1386" t="s">
        <v>294</v>
      </c>
      <c r="I6" s="1387"/>
      <c r="J6" s="1392"/>
      <c r="K6" s="1341" t="s">
        <v>235</v>
      </c>
      <c r="L6" s="1342"/>
      <c r="M6" s="1343"/>
      <c r="N6" s="1341" t="s">
        <v>348</v>
      </c>
      <c r="O6" s="1342"/>
      <c r="P6" s="1343"/>
      <c r="Q6" s="1386" t="s">
        <v>294</v>
      </c>
      <c r="R6" s="1387"/>
      <c r="S6" s="1392"/>
      <c r="T6" s="1341" t="s">
        <v>237</v>
      </c>
      <c r="U6" s="1342"/>
      <c r="V6" s="1343"/>
      <c r="W6" s="1341" t="s">
        <v>349</v>
      </c>
      <c r="X6" s="1342"/>
      <c r="Y6" s="1343"/>
      <c r="Z6" s="1386" t="s">
        <v>294</v>
      </c>
      <c r="AA6" s="1387"/>
      <c r="AB6" s="1392"/>
      <c r="AC6" s="377"/>
      <c r="AD6" s="377"/>
      <c r="AE6" s="377"/>
      <c r="AF6" s="491"/>
      <c r="AG6" s="491"/>
      <c r="AH6" s="491"/>
      <c r="AI6" s="492"/>
      <c r="AJ6" s="492"/>
      <c r="AK6" s="492"/>
      <c r="AL6" s="492"/>
      <c r="AM6" s="492"/>
      <c r="AN6" s="492"/>
      <c r="AO6" s="493"/>
      <c r="AP6" s="493"/>
      <c r="AQ6" s="493"/>
      <c r="AR6" s="493"/>
      <c r="AS6" s="493"/>
      <c r="AT6" s="493"/>
      <c r="AU6" s="493"/>
      <c r="AV6" s="493"/>
      <c r="AW6" s="493"/>
      <c r="AX6" s="493"/>
      <c r="AY6" s="493"/>
      <c r="AZ6" s="493"/>
    </row>
    <row r="7" spans="1:52" ht="9.9499999999999993" customHeight="1" x14ac:dyDescent="0.25">
      <c r="A7" s="1395"/>
      <c r="B7" s="376" t="s">
        <v>0</v>
      </c>
      <c r="C7" s="376" t="s">
        <v>1</v>
      </c>
      <c r="D7" s="376" t="s">
        <v>6</v>
      </c>
      <c r="E7" s="376" t="s">
        <v>0</v>
      </c>
      <c r="F7" s="376" t="s">
        <v>1</v>
      </c>
      <c r="G7" s="376" t="s">
        <v>6</v>
      </c>
      <c r="H7" s="376" t="s">
        <v>0</v>
      </c>
      <c r="I7" s="376" t="s">
        <v>1</v>
      </c>
      <c r="J7" s="376" t="s">
        <v>6</v>
      </c>
      <c r="K7" s="376" t="s">
        <v>0</v>
      </c>
      <c r="L7" s="376" t="s">
        <v>1</v>
      </c>
      <c r="M7" s="376" t="s">
        <v>6</v>
      </c>
      <c r="N7" s="376" t="s">
        <v>0</v>
      </c>
      <c r="O7" s="376" t="s">
        <v>1</v>
      </c>
      <c r="P7" s="376" t="s">
        <v>6</v>
      </c>
      <c r="Q7" s="376" t="s">
        <v>0</v>
      </c>
      <c r="R7" s="376" t="s">
        <v>1</v>
      </c>
      <c r="S7" s="376" t="s">
        <v>6</v>
      </c>
      <c r="T7" s="376" t="s">
        <v>0</v>
      </c>
      <c r="U7" s="376" t="s">
        <v>1</v>
      </c>
      <c r="V7" s="376" t="s">
        <v>6</v>
      </c>
      <c r="W7" s="376" t="s">
        <v>0</v>
      </c>
      <c r="X7" s="376" t="s">
        <v>1</v>
      </c>
      <c r="Y7" s="376" t="s">
        <v>6</v>
      </c>
      <c r="Z7" s="376" t="s">
        <v>0</v>
      </c>
      <c r="AA7" s="376" t="s">
        <v>1</v>
      </c>
      <c r="AB7" s="376" t="s">
        <v>6</v>
      </c>
      <c r="AC7" s="528"/>
      <c r="AD7" s="528"/>
      <c r="AE7" s="528"/>
      <c r="AF7" s="529"/>
      <c r="AG7" s="529"/>
      <c r="AH7" s="529"/>
      <c r="AI7" s="526"/>
      <c r="AJ7" s="526"/>
      <c r="AK7" s="526"/>
      <c r="AL7" s="526"/>
      <c r="AM7" s="526"/>
      <c r="AN7" s="526"/>
      <c r="AO7" s="493"/>
      <c r="AP7" s="493"/>
      <c r="AQ7" s="493"/>
      <c r="AR7" s="493"/>
      <c r="AS7" s="493"/>
      <c r="AT7" s="493"/>
      <c r="AU7" s="493"/>
      <c r="AV7" s="493"/>
      <c r="AW7" s="493"/>
      <c r="AX7" s="493"/>
      <c r="AY7" s="493"/>
      <c r="AZ7" s="493"/>
    </row>
    <row r="8" spans="1:52" ht="9.9499999999999993" customHeight="1" x14ac:dyDescent="0.25">
      <c r="A8" s="525" t="s">
        <v>337</v>
      </c>
      <c r="B8" s="247" t="e">
        <f>SUM(B9,#REF!,B29)</f>
        <v>#REF!</v>
      </c>
      <c r="C8" s="247" t="e">
        <f>SUM(C9,#REF!,C29)</f>
        <v>#REF!</v>
      </c>
      <c r="D8" s="247" t="e">
        <f>SUM(D9,#REF!,D29)</f>
        <v>#REF!</v>
      </c>
      <c r="E8" s="247" t="e">
        <f>SUM(E9,#REF!,E29)</f>
        <v>#REF!</v>
      </c>
      <c r="F8" s="247" t="e">
        <f>SUM(F9,#REF!,F29)</f>
        <v>#REF!</v>
      </c>
      <c r="G8" s="247" t="e">
        <f>SUM(G9,#REF!,G29)</f>
        <v>#REF!</v>
      </c>
      <c r="H8" s="861" t="e">
        <f t="shared" ref="H8:J13" si="0">B8/E8</f>
        <v>#REF!</v>
      </c>
      <c r="I8" s="861" t="e">
        <f t="shared" si="0"/>
        <v>#REF!</v>
      </c>
      <c r="J8" s="861" t="e">
        <f t="shared" si="0"/>
        <v>#REF!</v>
      </c>
      <c r="K8" s="247" t="e">
        <f>SUM(K9,#REF!,K29)</f>
        <v>#REF!</v>
      </c>
      <c r="L8" s="247" t="e">
        <f>SUM(L9,#REF!,L29)</f>
        <v>#REF!</v>
      </c>
      <c r="M8" s="247" t="e">
        <f>SUM(M9,#REF!,M29)</f>
        <v>#REF!</v>
      </c>
      <c r="N8" s="247" t="e">
        <f>SUM(N9,#REF!,N29)</f>
        <v>#REF!</v>
      </c>
      <c r="O8" s="247" t="e">
        <f>SUM(O9,#REF!,O29)</f>
        <v>#REF!</v>
      </c>
      <c r="P8" s="247" t="e">
        <f>SUM(P9,#REF!,P29)</f>
        <v>#REF!</v>
      </c>
      <c r="Q8" s="861" t="e">
        <f t="shared" ref="Q8:S13" si="1">K8/N8</f>
        <v>#REF!</v>
      </c>
      <c r="R8" s="861" t="e">
        <f t="shared" si="1"/>
        <v>#REF!</v>
      </c>
      <c r="S8" s="861" t="e">
        <f t="shared" si="1"/>
        <v>#REF!</v>
      </c>
      <c r="T8" s="247" t="e">
        <f>SUM(T9,#REF!,T29)</f>
        <v>#REF!</v>
      </c>
      <c r="U8" s="247" t="e">
        <f>SUM(U9,#REF!,U29)</f>
        <v>#REF!</v>
      </c>
      <c r="V8" s="247" t="e">
        <f>SUM(V9,#REF!,V29)</f>
        <v>#REF!</v>
      </c>
      <c r="W8" s="247" t="e">
        <f>SUM(W9,#REF!,W29)</f>
        <v>#REF!</v>
      </c>
      <c r="X8" s="247" t="e">
        <f>SUM(X9,#REF!,X29)</f>
        <v>#REF!</v>
      </c>
      <c r="Y8" s="247" t="e">
        <f>SUM(Y9,#REF!,Y29)</f>
        <v>#REF!</v>
      </c>
      <c r="Z8" s="861" t="e">
        <f t="shared" ref="Z8:AB13" si="2">T8/W8</f>
        <v>#REF!</v>
      </c>
      <c r="AA8" s="861" t="e">
        <f t="shared" si="2"/>
        <v>#REF!</v>
      </c>
      <c r="AB8" s="861" t="e">
        <f t="shared" si="2"/>
        <v>#REF!</v>
      </c>
      <c r="AC8" s="528"/>
      <c r="AD8" s="528"/>
      <c r="AE8" s="528"/>
      <c r="AF8" s="529"/>
      <c r="AG8" s="529"/>
      <c r="AH8" s="529"/>
      <c r="AI8" s="526"/>
      <c r="AJ8" s="526"/>
      <c r="AK8" s="526"/>
      <c r="AL8" s="526"/>
      <c r="AM8" s="526"/>
      <c r="AN8" s="526"/>
      <c r="AO8" s="493"/>
      <c r="AP8" s="493"/>
      <c r="AQ8" s="493"/>
      <c r="AR8" s="493"/>
      <c r="AS8" s="493"/>
      <c r="AT8" s="493"/>
      <c r="AU8" s="493"/>
      <c r="AV8" s="493"/>
      <c r="AW8" s="493"/>
      <c r="AX8" s="493"/>
      <c r="AY8" s="493"/>
      <c r="AZ8" s="493"/>
    </row>
    <row r="9" spans="1:52" ht="9.9499999999999993" customHeight="1" x14ac:dyDescent="0.25">
      <c r="A9" s="394" t="s">
        <v>27</v>
      </c>
      <c r="B9" s="378" t="e">
        <f t="shared" ref="B9:G9" si="3">SUM(B10,B17)</f>
        <v>#REF!</v>
      </c>
      <c r="C9" s="378" t="e">
        <f t="shared" si="3"/>
        <v>#REF!</v>
      </c>
      <c r="D9" s="378" t="e">
        <f t="shared" si="3"/>
        <v>#REF!</v>
      </c>
      <c r="E9" s="378" t="e">
        <f t="shared" si="3"/>
        <v>#REF!</v>
      </c>
      <c r="F9" s="378" t="e">
        <f t="shared" si="3"/>
        <v>#REF!</v>
      </c>
      <c r="G9" s="378" t="e">
        <f t="shared" si="3"/>
        <v>#REF!</v>
      </c>
      <c r="H9" s="379" t="e">
        <f t="shared" si="0"/>
        <v>#REF!</v>
      </c>
      <c r="I9" s="379" t="e">
        <f t="shared" si="0"/>
        <v>#REF!</v>
      </c>
      <c r="J9" s="379" t="e">
        <f t="shared" si="0"/>
        <v>#REF!</v>
      </c>
      <c r="K9" s="378" t="e">
        <f t="shared" ref="K9:P9" si="4">SUM(K10,K17)</f>
        <v>#REF!</v>
      </c>
      <c r="L9" s="378" t="e">
        <f t="shared" si="4"/>
        <v>#REF!</v>
      </c>
      <c r="M9" s="378" t="e">
        <f t="shared" si="4"/>
        <v>#REF!</v>
      </c>
      <c r="N9" s="378" t="e">
        <f t="shared" si="4"/>
        <v>#REF!</v>
      </c>
      <c r="O9" s="378" t="e">
        <f t="shared" si="4"/>
        <v>#REF!</v>
      </c>
      <c r="P9" s="378" t="e">
        <f t="shared" si="4"/>
        <v>#REF!</v>
      </c>
      <c r="Q9" s="379" t="e">
        <f t="shared" si="1"/>
        <v>#REF!</v>
      </c>
      <c r="R9" s="379" t="e">
        <f t="shared" si="1"/>
        <v>#REF!</v>
      </c>
      <c r="S9" s="379" t="e">
        <f t="shared" si="1"/>
        <v>#REF!</v>
      </c>
      <c r="T9" s="378" t="e">
        <f t="shared" ref="T9:Y9" si="5">SUM(T10,T17)</f>
        <v>#REF!</v>
      </c>
      <c r="U9" s="378" t="e">
        <f t="shared" si="5"/>
        <v>#REF!</v>
      </c>
      <c r="V9" s="378" t="e">
        <f t="shared" si="5"/>
        <v>#REF!</v>
      </c>
      <c r="W9" s="378" t="e">
        <f t="shared" si="5"/>
        <v>#REF!</v>
      </c>
      <c r="X9" s="378" t="e">
        <f t="shared" si="5"/>
        <v>#REF!</v>
      </c>
      <c r="Y9" s="378" t="e">
        <f t="shared" si="5"/>
        <v>#REF!</v>
      </c>
      <c r="Z9" s="379" t="e">
        <f t="shared" si="2"/>
        <v>#REF!</v>
      </c>
      <c r="AA9" s="379" t="e">
        <f t="shared" si="2"/>
        <v>#REF!</v>
      </c>
      <c r="AB9" s="379" t="e">
        <f t="shared" si="2"/>
        <v>#REF!</v>
      </c>
      <c r="AC9" s="494"/>
      <c r="AD9" s="494"/>
      <c r="AE9" s="494"/>
      <c r="AF9" s="378"/>
      <c r="AG9" s="378"/>
      <c r="AH9" s="378"/>
      <c r="AI9" s="495"/>
      <c r="AJ9" s="495"/>
      <c r="AK9" s="495"/>
      <c r="AL9" s="495"/>
      <c r="AM9" s="495"/>
      <c r="AN9" s="495"/>
      <c r="AO9" s="495"/>
      <c r="AP9" s="495"/>
      <c r="AQ9" s="495"/>
      <c r="AR9" s="495"/>
      <c r="AS9" s="495"/>
      <c r="AT9" s="495"/>
      <c r="AU9" s="495"/>
      <c r="AV9" s="495"/>
      <c r="AW9" s="495"/>
      <c r="AX9" s="495"/>
      <c r="AY9" s="495"/>
      <c r="AZ9" s="495"/>
    </row>
    <row r="10" spans="1:52" ht="9.9499999999999993" customHeight="1" x14ac:dyDescent="0.25">
      <c r="A10" s="395" t="s">
        <v>255</v>
      </c>
      <c r="B10" s="380" t="e">
        <f>SUM(B11,#REF!,#REF!,#REF!,B14)</f>
        <v>#REF!</v>
      </c>
      <c r="C10" s="380" t="e">
        <f>SUM(C11,#REF!,#REF!,#REF!,C14)</f>
        <v>#REF!</v>
      </c>
      <c r="D10" s="380" t="e">
        <f>SUM(D11,#REF!,#REF!,#REF!,D14)</f>
        <v>#REF!</v>
      </c>
      <c r="E10" s="380" t="e">
        <f>SUM(E11,#REF!,#REF!,#REF!,E14)</f>
        <v>#REF!</v>
      </c>
      <c r="F10" s="380" t="e">
        <f>SUM(F11,#REF!,#REF!,#REF!,F14)</f>
        <v>#REF!</v>
      </c>
      <c r="G10" s="380" t="e">
        <f>SUM(G11,#REF!,#REF!,#REF!,G14)</f>
        <v>#REF!</v>
      </c>
      <c r="H10" s="381" t="e">
        <f t="shared" si="0"/>
        <v>#REF!</v>
      </c>
      <c r="I10" s="381" t="e">
        <f t="shared" si="0"/>
        <v>#REF!</v>
      </c>
      <c r="J10" s="381" t="e">
        <f t="shared" si="0"/>
        <v>#REF!</v>
      </c>
      <c r="K10" s="380" t="e">
        <f>SUM(K11,#REF!,#REF!,#REF!,K14)</f>
        <v>#REF!</v>
      </c>
      <c r="L10" s="380" t="e">
        <f>SUM(L11,#REF!,#REF!,#REF!,L14)</f>
        <v>#REF!</v>
      </c>
      <c r="M10" s="380" t="e">
        <f>SUM(M11,#REF!,#REF!,#REF!,M14)</f>
        <v>#REF!</v>
      </c>
      <c r="N10" s="380" t="e">
        <f>SUM(N11,#REF!,#REF!,#REF!,N14)</f>
        <v>#REF!</v>
      </c>
      <c r="O10" s="380" t="e">
        <f>SUM(O11,#REF!,#REF!,#REF!,O14)</f>
        <v>#REF!</v>
      </c>
      <c r="P10" s="380" t="e">
        <f>SUM(P11,#REF!,#REF!,#REF!,P14)</f>
        <v>#REF!</v>
      </c>
      <c r="Q10" s="381" t="e">
        <f t="shared" si="1"/>
        <v>#REF!</v>
      </c>
      <c r="R10" s="381" t="e">
        <f t="shared" si="1"/>
        <v>#REF!</v>
      </c>
      <c r="S10" s="381" t="e">
        <f t="shared" si="1"/>
        <v>#REF!</v>
      </c>
      <c r="T10" s="380" t="e">
        <f>SUM(T11,#REF!,#REF!,#REF!,T14)</f>
        <v>#REF!</v>
      </c>
      <c r="U10" s="380" t="e">
        <f>SUM(U11,#REF!,#REF!,#REF!,U14)</f>
        <v>#REF!</v>
      </c>
      <c r="V10" s="380" t="e">
        <f>SUM(V11,#REF!,#REF!,#REF!,V14)</f>
        <v>#REF!</v>
      </c>
      <c r="W10" s="380" t="e">
        <f>SUM(W11,#REF!,#REF!,#REF!,W14)</f>
        <v>#REF!</v>
      </c>
      <c r="X10" s="380" t="e">
        <f>SUM(X11,#REF!,#REF!,#REF!,X14)</f>
        <v>#REF!</v>
      </c>
      <c r="Y10" s="380" t="e">
        <f>SUM(Y11,#REF!,#REF!,#REF!,Y14)</f>
        <v>#REF!</v>
      </c>
      <c r="Z10" s="381" t="e">
        <f t="shared" si="2"/>
        <v>#REF!</v>
      </c>
      <c r="AA10" s="381" t="e">
        <f t="shared" si="2"/>
        <v>#REF!</v>
      </c>
      <c r="AB10" s="381" t="e">
        <f t="shared" si="2"/>
        <v>#REF!</v>
      </c>
      <c r="AC10" s="496"/>
      <c r="AD10" s="496"/>
      <c r="AE10" s="496"/>
      <c r="AF10" s="380"/>
      <c r="AG10" s="380"/>
      <c r="AH10" s="380"/>
      <c r="AI10" s="497"/>
      <c r="AJ10" s="497"/>
      <c r="AK10" s="497"/>
      <c r="AL10" s="497"/>
      <c r="AM10" s="497"/>
      <c r="AN10" s="497"/>
      <c r="AO10" s="497"/>
      <c r="AP10" s="497"/>
      <c r="AQ10" s="497"/>
      <c r="AR10" s="497"/>
      <c r="AS10" s="497"/>
      <c r="AT10" s="497"/>
      <c r="AU10" s="497"/>
      <c r="AV10" s="497"/>
      <c r="AW10" s="497"/>
      <c r="AX10" s="497"/>
      <c r="AY10" s="497"/>
      <c r="AZ10" s="497"/>
    </row>
    <row r="11" spans="1:52" ht="9.9499999999999993" hidden="1" customHeight="1" x14ac:dyDescent="0.25">
      <c r="A11" s="396" t="s">
        <v>52</v>
      </c>
      <c r="B11" s="382" t="e">
        <f>SUM(B12,#REF!)</f>
        <v>#REF!</v>
      </c>
      <c r="C11" s="382" t="e">
        <f>SUM(C12,#REF!)</f>
        <v>#REF!</v>
      </c>
      <c r="D11" s="382" t="e">
        <f>SUM(D12,#REF!)</f>
        <v>#REF!</v>
      </c>
      <c r="E11" s="382" t="e">
        <f>SUM(E12,#REF!)</f>
        <v>#REF!</v>
      </c>
      <c r="F11" s="382" t="e">
        <f>SUM(F12,#REF!)</f>
        <v>#REF!</v>
      </c>
      <c r="G11" s="382" t="e">
        <f>SUM(G12,#REF!)</f>
        <v>#REF!</v>
      </c>
      <c r="H11" s="383" t="e">
        <f t="shared" si="0"/>
        <v>#REF!</v>
      </c>
      <c r="I11" s="383" t="e">
        <f t="shared" si="0"/>
        <v>#REF!</v>
      </c>
      <c r="J11" s="383" t="e">
        <f t="shared" si="0"/>
        <v>#REF!</v>
      </c>
      <c r="K11" s="382" t="e">
        <f>SUM(K12,#REF!)</f>
        <v>#REF!</v>
      </c>
      <c r="L11" s="382" t="e">
        <f>SUM(L12,#REF!)</f>
        <v>#REF!</v>
      </c>
      <c r="M11" s="382" t="e">
        <f>SUM(M12,#REF!)</f>
        <v>#REF!</v>
      </c>
      <c r="N11" s="382" t="e">
        <f>SUM(N12,#REF!)</f>
        <v>#REF!</v>
      </c>
      <c r="O11" s="382" t="e">
        <f>SUM(O12,#REF!)</f>
        <v>#REF!</v>
      </c>
      <c r="P11" s="382" t="e">
        <f>SUM(P12,#REF!)</f>
        <v>#REF!</v>
      </c>
      <c r="Q11" s="383" t="e">
        <f t="shared" si="1"/>
        <v>#REF!</v>
      </c>
      <c r="R11" s="383" t="e">
        <f t="shared" si="1"/>
        <v>#REF!</v>
      </c>
      <c r="S11" s="383" t="e">
        <f t="shared" si="1"/>
        <v>#REF!</v>
      </c>
      <c r="T11" s="382" t="e">
        <f>SUM(T12,#REF!)</f>
        <v>#REF!</v>
      </c>
      <c r="U11" s="382" t="e">
        <f>SUM(U12,#REF!)</f>
        <v>#REF!</v>
      </c>
      <c r="V11" s="382" t="e">
        <f>SUM(V12,#REF!)</f>
        <v>#REF!</v>
      </c>
      <c r="W11" s="382" t="e">
        <f>SUM(W12,#REF!)</f>
        <v>#REF!</v>
      </c>
      <c r="X11" s="382" t="e">
        <f>SUM(X12,#REF!)</f>
        <v>#REF!</v>
      </c>
      <c r="Y11" s="382" t="e">
        <f>SUM(Y12,#REF!)</f>
        <v>#REF!</v>
      </c>
      <c r="Z11" s="383" t="e">
        <f t="shared" si="2"/>
        <v>#REF!</v>
      </c>
      <c r="AA11" s="383" t="e">
        <f t="shared" si="2"/>
        <v>#REF!</v>
      </c>
      <c r="AB11" s="383" t="e">
        <f t="shared" si="2"/>
        <v>#REF!</v>
      </c>
      <c r="AC11" s="498"/>
      <c r="AD11" s="498"/>
      <c r="AE11" s="498"/>
      <c r="AF11" s="382"/>
      <c r="AG11" s="382"/>
      <c r="AH11" s="382"/>
      <c r="AI11" s="499"/>
      <c r="AJ11" s="499"/>
      <c r="AK11" s="499"/>
      <c r="AL11" s="499"/>
      <c r="AM11" s="499"/>
      <c r="AN11" s="499"/>
      <c r="AO11" s="499"/>
      <c r="AP11" s="499"/>
      <c r="AQ11" s="499"/>
      <c r="AR11" s="499"/>
      <c r="AS11" s="499"/>
      <c r="AT11" s="499"/>
      <c r="AU11" s="499"/>
      <c r="AV11" s="499"/>
      <c r="AW11" s="499"/>
      <c r="AX11" s="499"/>
      <c r="AY11" s="499"/>
      <c r="AZ11" s="499"/>
    </row>
    <row r="12" spans="1:52" ht="9.9499999999999993" customHeight="1" x14ac:dyDescent="0.25">
      <c r="A12" s="397" t="s">
        <v>186</v>
      </c>
      <c r="B12" s="384">
        <f t="shared" ref="B12:G12" si="6">SUM(B13:B13)</f>
        <v>0</v>
      </c>
      <c r="C12" s="384">
        <f t="shared" si="6"/>
        <v>0</v>
      </c>
      <c r="D12" s="384">
        <f t="shared" si="6"/>
        <v>0</v>
      </c>
      <c r="E12" s="384">
        <f t="shared" si="6"/>
        <v>0</v>
      </c>
      <c r="F12" s="384">
        <f t="shared" si="6"/>
        <v>0</v>
      </c>
      <c r="G12" s="384">
        <f t="shared" si="6"/>
        <v>0</v>
      </c>
      <c r="H12" s="385" t="e">
        <f t="shared" si="0"/>
        <v>#DIV/0!</v>
      </c>
      <c r="I12" s="385" t="e">
        <f t="shared" si="0"/>
        <v>#DIV/0!</v>
      </c>
      <c r="J12" s="385" t="e">
        <f t="shared" si="0"/>
        <v>#DIV/0!</v>
      </c>
      <c r="K12" s="384">
        <f t="shared" ref="K12:P12" si="7">SUM(K13:K13)</f>
        <v>0</v>
      </c>
      <c r="L12" s="384">
        <f t="shared" si="7"/>
        <v>0</v>
      </c>
      <c r="M12" s="384">
        <f t="shared" si="7"/>
        <v>0</v>
      </c>
      <c r="N12" s="384">
        <f t="shared" si="7"/>
        <v>0</v>
      </c>
      <c r="O12" s="384">
        <f t="shared" si="7"/>
        <v>0</v>
      </c>
      <c r="P12" s="384">
        <f t="shared" si="7"/>
        <v>0</v>
      </c>
      <c r="Q12" s="385" t="e">
        <f t="shared" si="1"/>
        <v>#DIV/0!</v>
      </c>
      <c r="R12" s="385" t="e">
        <f t="shared" si="1"/>
        <v>#DIV/0!</v>
      </c>
      <c r="S12" s="385" t="e">
        <f t="shared" si="1"/>
        <v>#DIV/0!</v>
      </c>
      <c r="T12" s="384">
        <f t="shared" ref="T12:Y12" si="8">SUM(T13:T13)</f>
        <v>0</v>
      </c>
      <c r="U12" s="384">
        <f t="shared" si="8"/>
        <v>0</v>
      </c>
      <c r="V12" s="384">
        <f t="shared" si="8"/>
        <v>0</v>
      </c>
      <c r="W12" s="384">
        <f t="shared" si="8"/>
        <v>0</v>
      </c>
      <c r="X12" s="384">
        <f t="shared" si="8"/>
        <v>0</v>
      </c>
      <c r="Y12" s="384">
        <f t="shared" si="8"/>
        <v>0</v>
      </c>
      <c r="Z12" s="385" t="e">
        <f t="shared" si="2"/>
        <v>#DIV/0!</v>
      </c>
      <c r="AA12" s="385" t="e">
        <f t="shared" si="2"/>
        <v>#DIV/0!</v>
      </c>
      <c r="AB12" s="385" t="e">
        <f t="shared" si="2"/>
        <v>#DIV/0!</v>
      </c>
      <c r="AC12" s="498"/>
      <c r="AD12" s="498"/>
      <c r="AE12" s="498"/>
      <c r="AF12" s="382"/>
      <c r="AG12" s="382"/>
      <c r="AH12" s="382"/>
      <c r="AI12" s="499"/>
      <c r="AJ12" s="499"/>
      <c r="AK12" s="499"/>
      <c r="AL12" s="499"/>
      <c r="AM12" s="499"/>
      <c r="AN12" s="499"/>
      <c r="AO12" s="499"/>
      <c r="AP12" s="499"/>
      <c r="AQ12" s="499"/>
      <c r="AR12" s="499"/>
      <c r="AS12" s="499"/>
      <c r="AT12" s="499"/>
      <c r="AU12" s="499"/>
      <c r="AV12" s="499"/>
      <c r="AW12" s="499"/>
      <c r="AX12" s="499"/>
      <c r="AY12" s="499"/>
      <c r="AZ12" s="499"/>
    </row>
    <row r="13" spans="1:52" ht="9.9499999999999993" hidden="1" customHeight="1" x14ac:dyDescent="0.25">
      <c r="A13" s="398" t="s">
        <v>284</v>
      </c>
      <c r="B13" s="277"/>
      <c r="C13" s="277"/>
      <c r="D13" s="277">
        <f>SUM(B13:C13)</f>
        <v>0</v>
      </c>
      <c r="E13" s="277"/>
      <c r="F13" s="277"/>
      <c r="G13" s="277">
        <f>SUM(E13:F13)</f>
        <v>0</v>
      </c>
      <c r="H13" s="386" t="e">
        <f t="shared" si="0"/>
        <v>#DIV/0!</v>
      </c>
      <c r="I13" s="386" t="e">
        <f t="shared" si="0"/>
        <v>#DIV/0!</v>
      </c>
      <c r="J13" s="386" t="e">
        <f t="shared" si="0"/>
        <v>#DIV/0!</v>
      </c>
      <c r="K13" s="277"/>
      <c r="L13" s="277"/>
      <c r="M13" s="277">
        <f>SUM(K13:L13)</f>
        <v>0</v>
      </c>
      <c r="N13" s="277"/>
      <c r="O13" s="277"/>
      <c r="P13" s="277">
        <f>SUM(N13:O13)</f>
        <v>0</v>
      </c>
      <c r="Q13" s="386" t="e">
        <f t="shared" si="1"/>
        <v>#DIV/0!</v>
      </c>
      <c r="R13" s="386" t="e">
        <f t="shared" si="1"/>
        <v>#DIV/0!</v>
      </c>
      <c r="S13" s="386" t="e">
        <f t="shared" si="1"/>
        <v>#DIV/0!</v>
      </c>
      <c r="T13" s="277"/>
      <c r="U13" s="277"/>
      <c r="V13" s="277">
        <f>SUM(T13:U13)</f>
        <v>0</v>
      </c>
      <c r="W13" s="277"/>
      <c r="X13" s="277"/>
      <c r="Y13" s="277">
        <f>SUM(W13:X13)</f>
        <v>0</v>
      </c>
      <c r="Z13" s="386" t="e">
        <f t="shared" si="2"/>
        <v>#DIV/0!</v>
      </c>
      <c r="AA13" s="386" t="e">
        <f t="shared" si="2"/>
        <v>#DIV/0!</v>
      </c>
      <c r="AB13" s="386" t="e">
        <f t="shared" si="2"/>
        <v>#DIV/0!</v>
      </c>
      <c r="AC13" s="505"/>
      <c r="AD13" s="277">
        <v>100</v>
      </c>
      <c r="AE13" s="500"/>
      <c r="AF13" s="277">
        <v>50</v>
      </c>
      <c r="AG13" s="277">
        <v>80</v>
      </c>
      <c r="AH13" s="500"/>
      <c r="AI13" s="507"/>
      <c r="AJ13" s="500"/>
      <c r="AK13" s="500"/>
      <c r="AL13" s="501">
        <v>66.67</v>
      </c>
      <c r="AM13" s="501">
        <v>28.6</v>
      </c>
      <c r="AN13" s="516"/>
      <c r="AO13" s="502">
        <v>28.571428571428569</v>
      </c>
      <c r="AP13" s="502">
        <v>100</v>
      </c>
      <c r="AQ13" s="516"/>
      <c r="AR13" s="503">
        <v>28.6</v>
      </c>
      <c r="AS13" s="503" t="s">
        <v>78</v>
      </c>
      <c r="AT13" s="516"/>
      <c r="AU13" s="503">
        <v>71.400000000000006</v>
      </c>
      <c r="AV13" s="503">
        <v>91.7</v>
      </c>
      <c r="AW13" s="516"/>
      <c r="AX13" s="503">
        <v>70.599999999999994</v>
      </c>
      <c r="AY13" s="503">
        <v>87.5</v>
      </c>
      <c r="AZ13" s="516"/>
    </row>
    <row r="14" spans="1:52" ht="9.9499999999999993" customHeight="1" x14ac:dyDescent="0.25">
      <c r="A14" s="396" t="s">
        <v>56</v>
      </c>
      <c r="B14" s="382">
        <f t="shared" ref="B14:G14" si="9">SUM(B15:B16)</f>
        <v>47</v>
      </c>
      <c r="C14" s="382">
        <f t="shared" si="9"/>
        <v>0</v>
      </c>
      <c r="D14" s="382">
        <f t="shared" si="9"/>
        <v>47</v>
      </c>
      <c r="E14" s="382">
        <f t="shared" si="9"/>
        <v>71</v>
      </c>
      <c r="F14" s="382">
        <f t="shared" si="9"/>
        <v>0</v>
      </c>
      <c r="G14" s="382">
        <f t="shared" si="9"/>
        <v>71</v>
      </c>
      <c r="H14" s="387">
        <f>B14/E14</f>
        <v>0.6619718309859155</v>
      </c>
      <c r="I14" s="387" t="e">
        <f>C14/F14</f>
        <v>#DIV/0!</v>
      </c>
      <c r="J14" s="387">
        <f>D14/G14</f>
        <v>0.6619718309859155</v>
      </c>
      <c r="K14" s="382">
        <f t="shared" ref="K14:P14" si="10">SUM(K15:K16)</f>
        <v>50</v>
      </c>
      <c r="L14" s="382">
        <f t="shared" si="10"/>
        <v>0</v>
      </c>
      <c r="M14" s="382">
        <f t="shared" si="10"/>
        <v>50</v>
      </c>
      <c r="N14" s="382">
        <f t="shared" si="10"/>
        <v>61</v>
      </c>
      <c r="O14" s="382">
        <f t="shared" si="10"/>
        <v>0</v>
      </c>
      <c r="P14" s="382">
        <f t="shared" si="10"/>
        <v>61</v>
      </c>
      <c r="Q14" s="387">
        <f t="shared" ref="Q14:S16" si="11">K14/N14</f>
        <v>0.81967213114754101</v>
      </c>
      <c r="R14" s="387" t="e">
        <f t="shared" si="11"/>
        <v>#DIV/0!</v>
      </c>
      <c r="S14" s="387">
        <f t="shared" si="11"/>
        <v>0.81967213114754101</v>
      </c>
      <c r="T14" s="382">
        <f t="shared" ref="T14:Y14" si="12">SUM(T15:T16)</f>
        <v>0</v>
      </c>
      <c r="U14" s="382">
        <f t="shared" si="12"/>
        <v>0</v>
      </c>
      <c r="V14" s="382">
        <f t="shared" si="12"/>
        <v>0</v>
      </c>
      <c r="W14" s="382">
        <f t="shared" si="12"/>
        <v>0</v>
      </c>
      <c r="X14" s="382">
        <f t="shared" si="12"/>
        <v>0</v>
      </c>
      <c r="Y14" s="382">
        <f t="shared" si="12"/>
        <v>0</v>
      </c>
      <c r="Z14" s="387" t="e">
        <f t="shared" ref="Z14:AB16" si="13">T14/W14</f>
        <v>#DIV/0!</v>
      </c>
      <c r="AA14" s="387" t="e">
        <f t="shared" si="13"/>
        <v>#DIV/0!</v>
      </c>
      <c r="AB14" s="387" t="e">
        <f t="shared" si="13"/>
        <v>#DIV/0!</v>
      </c>
      <c r="AC14" s="382"/>
      <c r="AD14" s="382"/>
      <c r="AE14" s="382"/>
      <c r="AF14" s="382"/>
      <c r="AG14" s="382"/>
      <c r="AH14" s="382"/>
      <c r="AI14" s="509"/>
      <c r="AJ14" s="509"/>
      <c r="AK14" s="509"/>
      <c r="AL14" s="509"/>
      <c r="AM14" s="509"/>
      <c r="AN14" s="509"/>
      <c r="AO14" s="509"/>
      <c r="AP14" s="509"/>
      <c r="AQ14" s="509"/>
      <c r="AR14" s="509"/>
      <c r="AS14" s="509"/>
      <c r="AT14" s="509"/>
      <c r="AU14" s="509"/>
      <c r="AV14" s="509"/>
      <c r="AW14" s="509"/>
      <c r="AX14" s="509"/>
      <c r="AY14" s="509"/>
      <c r="AZ14" s="509"/>
    </row>
    <row r="15" spans="1:52" ht="9.9499999999999993" customHeight="1" x14ac:dyDescent="0.25">
      <c r="A15" s="398" t="s">
        <v>121</v>
      </c>
      <c r="B15" s="277">
        <v>29</v>
      </c>
      <c r="C15" s="277">
        <v>0</v>
      </c>
      <c r="D15" s="277">
        <f>SUM(B15:C15)</f>
        <v>29</v>
      </c>
      <c r="E15" s="277">
        <v>45</v>
      </c>
      <c r="F15" s="277">
        <v>0</v>
      </c>
      <c r="G15" s="277">
        <f>SUM(E15:F15)</f>
        <v>45</v>
      </c>
      <c r="H15" s="386">
        <f t="shared" ref="H15:J16" si="14">B15/E15</f>
        <v>0.64444444444444449</v>
      </c>
      <c r="I15" s="386" t="e">
        <f t="shared" si="14"/>
        <v>#DIV/0!</v>
      </c>
      <c r="J15" s="386">
        <f t="shared" si="14"/>
        <v>0.64444444444444449</v>
      </c>
      <c r="K15" s="277">
        <v>38</v>
      </c>
      <c r="L15" s="277">
        <v>0</v>
      </c>
      <c r="M15" s="277">
        <f>SUM(K15:L15)</f>
        <v>38</v>
      </c>
      <c r="N15" s="277">
        <v>49</v>
      </c>
      <c r="O15" s="277">
        <v>0</v>
      </c>
      <c r="P15" s="277">
        <f>SUM(N15:O15)</f>
        <v>49</v>
      </c>
      <c r="Q15" s="386">
        <f t="shared" si="11"/>
        <v>0.77551020408163263</v>
      </c>
      <c r="R15" s="386" t="e">
        <f t="shared" si="11"/>
        <v>#DIV/0!</v>
      </c>
      <c r="S15" s="386">
        <f t="shared" si="11"/>
        <v>0.77551020408163263</v>
      </c>
      <c r="T15" s="277"/>
      <c r="U15" s="277"/>
      <c r="V15" s="277">
        <f>SUM(T15:U15)</f>
        <v>0</v>
      </c>
      <c r="W15" s="277"/>
      <c r="X15" s="277"/>
      <c r="Y15" s="277">
        <f>SUM(W15:X15)</f>
        <v>0</v>
      </c>
      <c r="Z15" s="386" t="e">
        <f t="shared" si="13"/>
        <v>#DIV/0!</v>
      </c>
      <c r="AA15" s="386" t="e">
        <f t="shared" si="13"/>
        <v>#DIV/0!</v>
      </c>
      <c r="AB15" s="386" t="e">
        <f t="shared" si="13"/>
        <v>#DIV/0!</v>
      </c>
      <c r="AC15" s="277">
        <v>88.88</v>
      </c>
      <c r="AD15" s="277">
        <v>81.48</v>
      </c>
      <c r="AE15" s="500"/>
      <c r="AF15" s="277">
        <v>93.33</v>
      </c>
      <c r="AG15" s="277">
        <v>66.66</v>
      </c>
      <c r="AH15" s="500"/>
      <c r="AI15" s="502">
        <v>83.33</v>
      </c>
      <c r="AJ15" s="502">
        <v>52.83</v>
      </c>
      <c r="AK15" s="500"/>
      <c r="AL15" s="510">
        <v>46.15</v>
      </c>
      <c r="AM15" s="510">
        <v>46.66</v>
      </c>
      <c r="AN15" s="516"/>
      <c r="AO15" s="502">
        <v>88.46</v>
      </c>
      <c r="AP15" s="502">
        <v>59.18</v>
      </c>
      <c r="AQ15" s="502"/>
      <c r="AR15" s="511">
        <v>73</v>
      </c>
      <c r="AS15" s="510">
        <v>74</v>
      </c>
      <c r="AT15" s="508"/>
      <c r="AU15" s="510">
        <v>73</v>
      </c>
      <c r="AV15" s="508"/>
      <c r="AW15" s="508"/>
      <c r="AX15" s="510">
        <v>76</v>
      </c>
      <c r="AY15" s="508"/>
      <c r="AZ15" s="508"/>
    </row>
    <row r="16" spans="1:52" ht="9.9499999999999993" customHeight="1" x14ac:dyDescent="0.25">
      <c r="A16" s="82" t="s">
        <v>171</v>
      </c>
      <c r="B16" s="277">
        <v>18</v>
      </c>
      <c r="C16" s="277">
        <v>0</v>
      </c>
      <c r="D16" s="277">
        <f>SUM(B16:C16)</f>
        <v>18</v>
      </c>
      <c r="E16" s="277">
        <v>26</v>
      </c>
      <c r="F16" s="277">
        <v>0</v>
      </c>
      <c r="G16" s="277">
        <f>SUM(E16:F16)</f>
        <v>26</v>
      </c>
      <c r="H16" s="386">
        <f t="shared" si="14"/>
        <v>0.69230769230769229</v>
      </c>
      <c r="I16" s="386" t="e">
        <f t="shared" si="14"/>
        <v>#DIV/0!</v>
      </c>
      <c r="J16" s="386">
        <f t="shared" si="14"/>
        <v>0.69230769230769229</v>
      </c>
      <c r="K16" s="277">
        <v>12</v>
      </c>
      <c r="L16" s="277">
        <v>0</v>
      </c>
      <c r="M16" s="277">
        <f>SUM(K16:L16)</f>
        <v>12</v>
      </c>
      <c r="N16" s="277">
        <v>12</v>
      </c>
      <c r="O16" s="277">
        <v>0</v>
      </c>
      <c r="P16" s="277">
        <f>SUM(N16:O16)</f>
        <v>12</v>
      </c>
      <c r="Q16" s="386">
        <f t="shared" si="11"/>
        <v>1</v>
      </c>
      <c r="R16" s="386" t="e">
        <f t="shared" si="11"/>
        <v>#DIV/0!</v>
      </c>
      <c r="S16" s="386">
        <f t="shared" si="11"/>
        <v>1</v>
      </c>
      <c r="T16" s="277"/>
      <c r="U16" s="277"/>
      <c r="V16" s="277">
        <f>SUM(T16:U16)</f>
        <v>0</v>
      </c>
      <c r="W16" s="277"/>
      <c r="X16" s="277"/>
      <c r="Y16" s="277">
        <f>SUM(W16:X16)</f>
        <v>0</v>
      </c>
      <c r="Z16" s="386" t="e">
        <f t="shared" si="13"/>
        <v>#DIV/0!</v>
      </c>
      <c r="AA16" s="386" t="e">
        <f t="shared" si="13"/>
        <v>#DIV/0!</v>
      </c>
      <c r="AB16" s="386" t="e">
        <f t="shared" si="13"/>
        <v>#DIV/0!</v>
      </c>
      <c r="AC16" s="277">
        <v>38.700000000000003</v>
      </c>
      <c r="AD16" s="505"/>
      <c r="AE16" s="506"/>
      <c r="AF16" s="505"/>
      <c r="AG16" s="505"/>
      <c r="AH16" s="506"/>
      <c r="AI16" s="506"/>
      <c r="AJ16" s="506"/>
      <c r="AK16" s="506"/>
      <c r="AL16" s="512"/>
      <c r="AM16" s="512"/>
      <c r="AN16" s="500"/>
      <c r="AO16" s="500"/>
      <c r="AP16" s="500"/>
      <c r="AQ16" s="500"/>
      <c r="AR16" s="513"/>
      <c r="AS16" s="512"/>
      <c r="AT16" s="512"/>
      <c r="AU16" s="512"/>
      <c r="AV16" s="512"/>
      <c r="AW16" s="512"/>
      <c r="AX16" s="512"/>
      <c r="AY16" s="512"/>
      <c r="AZ16" s="512"/>
    </row>
    <row r="17" spans="1:52" ht="9.9499999999999993" customHeight="1" x14ac:dyDescent="0.25">
      <c r="A17" s="395" t="s">
        <v>256</v>
      </c>
      <c r="B17" s="380" t="e">
        <f>SUM(B18,#REF!,B19,B23)</f>
        <v>#REF!</v>
      </c>
      <c r="C17" s="380" t="e">
        <f>SUM(C18,#REF!,C19,C23)</f>
        <v>#REF!</v>
      </c>
      <c r="D17" s="380" t="e">
        <f>SUM(D18,#REF!,D19,D23)</f>
        <v>#REF!</v>
      </c>
      <c r="E17" s="380" t="e">
        <f>SUM(E18,#REF!,E19,E23)</f>
        <v>#REF!</v>
      </c>
      <c r="F17" s="380" t="e">
        <f>SUM(F18,#REF!,F19,F23)</f>
        <v>#REF!</v>
      </c>
      <c r="G17" s="380" t="e">
        <f>SUM(G18,#REF!,G19,G23)</f>
        <v>#REF!</v>
      </c>
      <c r="H17" s="381" t="e">
        <f t="shared" ref="H17:J18" si="15">B17/E17</f>
        <v>#REF!</v>
      </c>
      <c r="I17" s="381" t="e">
        <f t="shared" si="15"/>
        <v>#REF!</v>
      </c>
      <c r="J17" s="381" t="e">
        <f t="shared" si="15"/>
        <v>#REF!</v>
      </c>
      <c r="K17" s="380" t="e">
        <f>SUM(K18,#REF!,K19,K23)</f>
        <v>#REF!</v>
      </c>
      <c r="L17" s="380" t="e">
        <f>SUM(L18,#REF!,L19,L23)</f>
        <v>#REF!</v>
      </c>
      <c r="M17" s="380" t="e">
        <f>SUM(M18,#REF!,M19,M23)</f>
        <v>#REF!</v>
      </c>
      <c r="N17" s="380" t="e">
        <f>SUM(N18,#REF!,N19,N23)</f>
        <v>#REF!</v>
      </c>
      <c r="O17" s="380" t="e">
        <f>SUM(O18,#REF!,O19,O23)</f>
        <v>#REF!</v>
      </c>
      <c r="P17" s="380" t="e">
        <f>SUM(P18,#REF!,P19,P23)</f>
        <v>#REF!</v>
      </c>
      <c r="Q17" s="381" t="e">
        <f t="shared" ref="Q17:S18" si="16">K17/N17</f>
        <v>#REF!</v>
      </c>
      <c r="R17" s="381" t="e">
        <f t="shared" si="16"/>
        <v>#REF!</v>
      </c>
      <c r="S17" s="381" t="e">
        <f t="shared" si="16"/>
        <v>#REF!</v>
      </c>
      <c r="T17" s="380" t="e">
        <f>SUM(T18,#REF!,T19,T23)</f>
        <v>#REF!</v>
      </c>
      <c r="U17" s="380" t="e">
        <f>SUM(U18,#REF!,U19,U23)</f>
        <v>#REF!</v>
      </c>
      <c r="V17" s="380" t="e">
        <f>SUM(V18,#REF!,V19,V23)</f>
        <v>#REF!</v>
      </c>
      <c r="W17" s="380" t="e">
        <f>SUM(W18,#REF!,W19,W23)</f>
        <v>#REF!</v>
      </c>
      <c r="X17" s="380" t="e">
        <f>SUM(X18,#REF!,X19,X23)</f>
        <v>#REF!</v>
      </c>
      <c r="Y17" s="380" t="e">
        <f>SUM(Y18,#REF!,Y19,Y23)</f>
        <v>#REF!</v>
      </c>
      <c r="Z17" s="381" t="e">
        <f t="shared" ref="Z17:AB18" si="17">T17/W17</f>
        <v>#REF!</v>
      </c>
      <c r="AA17" s="381" t="e">
        <f t="shared" si="17"/>
        <v>#REF!</v>
      </c>
      <c r="AB17" s="381" t="e">
        <f t="shared" si="17"/>
        <v>#REF!</v>
      </c>
      <c r="AC17" s="380"/>
      <c r="AD17" s="380"/>
      <c r="AE17" s="380"/>
      <c r="AF17" s="380"/>
      <c r="AG17" s="380"/>
      <c r="AH17" s="380"/>
      <c r="AI17" s="514"/>
      <c r="AJ17" s="514"/>
      <c r="AK17" s="514"/>
      <c r="AL17" s="514"/>
      <c r="AM17" s="514"/>
      <c r="AN17" s="514"/>
      <c r="AO17" s="514"/>
      <c r="AP17" s="514"/>
      <c r="AQ17" s="514"/>
      <c r="AR17" s="514"/>
      <c r="AS17" s="514"/>
      <c r="AT17" s="514"/>
      <c r="AU17" s="514"/>
      <c r="AV17" s="514"/>
      <c r="AW17" s="514"/>
      <c r="AX17" s="514"/>
      <c r="AY17" s="514"/>
      <c r="AZ17" s="514"/>
    </row>
    <row r="18" spans="1:52" ht="9.9499999999999993" hidden="1" customHeight="1" x14ac:dyDescent="0.25">
      <c r="A18" s="396" t="s">
        <v>53</v>
      </c>
      <c r="B18" s="382" t="e">
        <f>SUM(#REF!)</f>
        <v>#REF!</v>
      </c>
      <c r="C18" s="382" t="e">
        <f>SUM(#REF!)</f>
        <v>#REF!</v>
      </c>
      <c r="D18" s="382" t="e">
        <f>SUM(#REF!)</f>
        <v>#REF!</v>
      </c>
      <c r="E18" s="382" t="e">
        <f>SUM(#REF!)</f>
        <v>#REF!</v>
      </c>
      <c r="F18" s="382" t="e">
        <f>SUM(#REF!)</f>
        <v>#REF!</v>
      </c>
      <c r="G18" s="382" t="e">
        <f>SUM(#REF!)</f>
        <v>#REF!</v>
      </c>
      <c r="H18" s="387" t="e">
        <f t="shared" si="15"/>
        <v>#REF!</v>
      </c>
      <c r="I18" s="387" t="e">
        <f t="shared" si="15"/>
        <v>#REF!</v>
      </c>
      <c r="J18" s="387" t="e">
        <f t="shared" si="15"/>
        <v>#REF!</v>
      </c>
      <c r="K18" s="382" t="e">
        <f>SUM(#REF!)</f>
        <v>#REF!</v>
      </c>
      <c r="L18" s="382" t="e">
        <f>SUM(#REF!)</f>
        <v>#REF!</v>
      </c>
      <c r="M18" s="382" t="e">
        <f>SUM(#REF!)</f>
        <v>#REF!</v>
      </c>
      <c r="N18" s="382" t="e">
        <f>SUM(#REF!)</f>
        <v>#REF!</v>
      </c>
      <c r="O18" s="382" t="e">
        <f>SUM(#REF!)</f>
        <v>#REF!</v>
      </c>
      <c r="P18" s="382" t="e">
        <f>SUM(#REF!)</f>
        <v>#REF!</v>
      </c>
      <c r="Q18" s="387" t="e">
        <f t="shared" si="16"/>
        <v>#REF!</v>
      </c>
      <c r="R18" s="387" t="e">
        <f t="shared" si="16"/>
        <v>#REF!</v>
      </c>
      <c r="S18" s="387" t="e">
        <f t="shared" si="16"/>
        <v>#REF!</v>
      </c>
      <c r="T18" s="382" t="e">
        <f>SUM(#REF!)</f>
        <v>#REF!</v>
      </c>
      <c r="U18" s="382" t="e">
        <f>SUM(#REF!)</f>
        <v>#REF!</v>
      </c>
      <c r="V18" s="382" t="e">
        <f>SUM(#REF!)</f>
        <v>#REF!</v>
      </c>
      <c r="W18" s="382" t="e">
        <f>SUM(#REF!)</f>
        <v>#REF!</v>
      </c>
      <c r="X18" s="382" t="e">
        <f>SUM(#REF!)</f>
        <v>#REF!</v>
      </c>
      <c r="Y18" s="382" t="e">
        <f>SUM(#REF!)</f>
        <v>#REF!</v>
      </c>
      <c r="Z18" s="387" t="e">
        <f t="shared" si="17"/>
        <v>#REF!</v>
      </c>
      <c r="AA18" s="387" t="e">
        <f t="shared" si="17"/>
        <v>#REF!</v>
      </c>
      <c r="AB18" s="387" t="e">
        <f t="shared" si="17"/>
        <v>#REF!</v>
      </c>
      <c r="AC18" s="382"/>
      <c r="AD18" s="382"/>
      <c r="AE18" s="382"/>
      <c r="AF18" s="382"/>
      <c r="AG18" s="382"/>
      <c r="AH18" s="382"/>
      <c r="AI18" s="509"/>
      <c r="AJ18" s="509"/>
      <c r="AK18" s="509"/>
      <c r="AL18" s="509"/>
      <c r="AM18" s="509"/>
      <c r="AN18" s="509"/>
      <c r="AO18" s="509"/>
      <c r="AP18" s="509"/>
      <c r="AQ18" s="509"/>
      <c r="AR18" s="509">
        <v>34.799999999999997</v>
      </c>
      <c r="AS18" s="509">
        <v>55</v>
      </c>
      <c r="AT18" s="509"/>
      <c r="AU18" s="509">
        <v>37</v>
      </c>
      <c r="AV18" s="509">
        <v>65</v>
      </c>
      <c r="AW18" s="509"/>
      <c r="AX18" s="509">
        <v>43</v>
      </c>
      <c r="AY18" s="509">
        <v>58</v>
      </c>
      <c r="AZ18" s="509"/>
    </row>
    <row r="19" spans="1:52" ht="9.9499999999999993" customHeight="1" x14ac:dyDescent="0.25">
      <c r="A19" s="396" t="s">
        <v>56</v>
      </c>
      <c r="B19" s="382">
        <f t="shared" ref="B19:G19" si="18">SUM(B20:B22)</f>
        <v>38</v>
      </c>
      <c r="C19" s="382">
        <f t="shared" si="18"/>
        <v>17</v>
      </c>
      <c r="D19" s="382">
        <f t="shared" si="18"/>
        <v>55</v>
      </c>
      <c r="E19" s="382">
        <f t="shared" si="18"/>
        <v>69</v>
      </c>
      <c r="F19" s="382">
        <f t="shared" si="18"/>
        <v>24</v>
      </c>
      <c r="G19" s="382">
        <f t="shared" si="18"/>
        <v>93</v>
      </c>
      <c r="H19" s="387">
        <f>B19/E19</f>
        <v>0.55072463768115942</v>
      </c>
      <c r="I19" s="387">
        <f>C19/F19</f>
        <v>0.70833333333333337</v>
      </c>
      <c r="J19" s="387">
        <f>D19/G19</f>
        <v>0.59139784946236562</v>
      </c>
      <c r="K19" s="382">
        <f t="shared" ref="K19:P19" si="19">SUM(K20:K22)</f>
        <v>64</v>
      </c>
      <c r="L19" s="382">
        <f t="shared" si="19"/>
        <v>16</v>
      </c>
      <c r="M19" s="382">
        <f t="shared" si="19"/>
        <v>80</v>
      </c>
      <c r="N19" s="382">
        <f t="shared" si="19"/>
        <v>81</v>
      </c>
      <c r="O19" s="382">
        <f t="shared" si="19"/>
        <v>9</v>
      </c>
      <c r="P19" s="382">
        <f t="shared" si="19"/>
        <v>90</v>
      </c>
      <c r="Q19" s="387">
        <f t="shared" ref="Q19:Q29" si="20">K19/N19</f>
        <v>0.79012345679012341</v>
      </c>
      <c r="R19" s="387">
        <f t="shared" ref="R19:R29" si="21">L19/O19</f>
        <v>1.7777777777777777</v>
      </c>
      <c r="S19" s="387">
        <f t="shared" ref="S19:S29" si="22">M19/P19</f>
        <v>0.88888888888888884</v>
      </c>
      <c r="T19" s="382">
        <f t="shared" ref="T19:Y19" si="23">SUM(T20:T22)</f>
        <v>0</v>
      </c>
      <c r="U19" s="382">
        <f t="shared" si="23"/>
        <v>0</v>
      </c>
      <c r="V19" s="382">
        <f t="shared" si="23"/>
        <v>0</v>
      </c>
      <c r="W19" s="382">
        <f t="shared" si="23"/>
        <v>0</v>
      </c>
      <c r="X19" s="382">
        <f t="shared" si="23"/>
        <v>0</v>
      </c>
      <c r="Y19" s="382">
        <f t="shared" si="23"/>
        <v>0</v>
      </c>
      <c r="Z19" s="387" t="e">
        <f t="shared" ref="Z19:Z29" si="24">T19/W19</f>
        <v>#DIV/0!</v>
      </c>
      <c r="AA19" s="387" t="e">
        <f t="shared" ref="AA19:AA29" si="25">U19/X19</f>
        <v>#DIV/0!</v>
      </c>
      <c r="AB19" s="387" t="e">
        <f t="shared" ref="AB19:AB29" si="26">V19/Y19</f>
        <v>#DIV/0!</v>
      </c>
      <c r="AC19" s="382"/>
      <c r="AD19" s="382"/>
      <c r="AE19" s="382"/>
      <c r="AF19" s="382"/>
      <c r="AG19" s="382"/>
      <c r="AH19" s="382"/>
      <c r="AI19" s="509"/>
      <c r="AJ19" s="509"/>
      <c r="AK19" s="509"/>
      <c r="AL19" s="509"/>
      <c r="AM19" s="509"/>
      <c r="AN19" s="509"/>
      <c r="AO19" s="509"/>
      <c r="AP19" s="509"/>
      <c r="AQ19" s="509"/>
      <c r="AR19" s="509"/>
      <c r="AS19" s="509"/>
      <c r="AT19" s="509"/>
      <c r="AU19" s="509"/>
      <c r="AV19" s="509"/>
      <c r="AW19" s="509"/>
      <c r="AX19" s="509"/>
      <c r="AY19" s="509"/>
      <c r="AZ19" s="509"/>
    </row>
    <row r="20" spans="1:52" ht="9.9499999999999993" customHeight="1" x14ac:dyDescent="0.25">
      <c r="A20" s="398" t="s">
        <v>106</v>
      </c>
      <c r="B20" s="277">
        <v>0</v>
      </c>
      <c r="C20" s="277">
        <v>17</v>
      </c>
      <c r="D20" s="277">
        <f>SUM(B20:C20)</f>
        <v>17</v>
      </c>
      <c r="E20" s="277">
        <v>0</v>
      </c>
      <c r="F20" s="277">
        <v>24</v>
      </c>
      <c r="G20" s="277">
        <f>SUM(E20:F20)</f>
        <v>24</v>
      </c>
      <c r="H20" s="386" t="e">
        <f t="shared" ref="H20:J22" si="27">B20/E20</f>
        <v>#DIV/0!</v>
      </c>
      <c r="I20" s="386">
        <f t="shared" si="27"/>
        <v>0.70833333333333337</v>
      </c>
      <c r="J20" s="386">
        <f t="shared" si="27"/>
        <v>0.70833333333333337</v>
      </c>
      <c r="K20" s="277">
        <v>0</v>
      </c>
      <c r="L20" s="277">
        <v>16</v>
      </c>
      <c r="M20" s="277">
        <f>SUM(K20:L20)</f>
        <v>16</v>
      </c>
      <c r="N20" s="277">
        <v>1</v>
      </c>
      <c r="O20" s="277">
        <v>9</v>
      </c>
      <c r="P20" s="277">
        <f>SUM(N20:O20)</f>
        <v>10</v>
      </c>
      <c r="Q20" s="386">
        <f t="shared" si="20"/>
        <v>0</v>
      </c>
      <c r="R20" s="386">
        <f t="shared" si="21"/>
        <v>1.7777777777777777</v>
      </c>
      <c r="S20" s="386">
        <f t="shared" si="22"/>
        <v>1.6</v>
      </c>
      <c r="T20" s="277"/>
      <c r="U20" s="277"/>
      <c r="V20" s="277">
        <f>SUM(T20:U20)</f>
        <v>0</v>
      </c>
      <c r="W20" s="277"/>
      <c r="X20" s="277"/>
      <c r="Y20" s="277">
        <f>SUM(W20:X20)</f>
        <v>0</v>
      </c>
      <c r="Z20" s="386" t="e">
        <f t="shared" si="24"/>
        <v>#DIV/0!</v>
      </c>
      <c r="AA20" s="386" t="e">
        <f t="shared" si="25"/>
        <v>#DIV/0!</v>
      </c>
      <c r="AB20" s="386" t="e">
        <f t="shared" si="26"/>
        <v>#DIV/0!</v>
      </c>
      <c r="AC20" s="277">
        <v>40</v>
      </c>
      <c r="AD20" s="277">
        <v>93.33</v>
      </c>
      <c r="AE20" s="505"/>
      <c r="AF20" s="277">
        <v>75</v>
      </c>
      <c r="AG20" s="277">
        <v>71.87</v>
      </c>
      <c r="AH20" s="505"/>
      <c r="AI20" s="502">
        <v>64.47</v>
      </c>
      <c r="AJ20" s="502">
        <v>86.66</v>
      </c>
      <c r="AK20" s="500"/>
      <c r="AL20" s="510">
        <v>57.81</v>
      </c>
      <c r="AM20" s="510">
        <v>51.8</v>
      </c>
      <c r="AN20" s="516"/>
      <c r="AO20" s="502">
        <v>63.51</v>
      </c>
      <c r="AP20" s="502">
        <v>58</v>
      </c>
      <c r="AQ20" s="506"/>
      <c r="AR20" s="510">
        <v>43</v>
      </c>
      <c r="AS20" s="510">
        <v>98</v>
      </c>
      <c r="AT20" s="508"/>
      <c r="AU20" s="510">
        <v>61</v>
      </c>
      <c r="AV20" s="510">
        <v>67</v>
      </c>
      <c r="AW20" s="508"/>
      <c r="AX20" s="510">
        <v>66</v>
      </c>
      <c r="AY20" s="510">
        <v>87</v>
      </c>
      <c r="AZ20" s="508"/>
    </row>
    <row r="21" spans="1:52" ht="9.9499999999999993" customHeight="1" x14ac:dyDescent="0.25">
      <c r="A21" s="398" t="s">
        <v>107</v>
      </c>
      <c r="B21" s="277">
        <v>0</v>
      </c>
      <c r="C21" s="277">
        <v>0</v>
      </c>
      <c r="D21" s="277">
        <f>SUM(B21:C21)</f>
        <v>0</v>
      </c>
      <c r="E21" s="277">
        <v>0</v>
      </c>
      <c r="F21" s="277">
        <v>0</v>
      </c>
      <c r="G21" s="277">
        <f>SUM(E21:F21)</f>
        <v>0</v>
      </c>
      <c r="H21" s="386" t="e">
        <f t="shared" si="27"/>
        <v>#DIV/0!</v>
      </c>
      <c r="I21" s="386" t="e">
        <f t="shared" si="27"/>
        <v>#DIV/0!</v>
      </c>
      <c r="J21" s="386" t="e">
        <f t="shared" si="27"/>
        <v>#DIV/0!</v>
      </c>
      <c r="K21" s="277">
        <v>10</v>
      </c>
      <c r="L21" s="277">
        <v>0</v>
      </c>
      <c r="M21" s="277">
        <f>SUM(K21:L21)</f>
        <v>10</v>
      </c>
      <c r="N21" s="277">
        <v>12</v>
      </c>
      <c r="O21" s="277">
        <v>0</v>
      </c>
      <c r="P21" s="277">
        <f>SUM(N21:O21)</f>
        <v>12</v>
      </c>
      <c r="Q21" s="386">
        <f t="shared" si="20"/>
        <v>0.83333333333333337</v>
      </c>
      <c r="R21" s="386" t="e">
        <f t="shared" si="21"/>
        <v>#DIV/0!</v>
      </c>
      <c r="S21" s="386">
        <f t="shared" si="22"/>
        <v>0.83333333333333337</v>
      </c>
      <c r="T21" s="277"/>
      <c r="U21" s="277"/>
      <c r="V21" s="277">
        <f>SUM(T21:U21)</f>
        <v>0</v>
      </c>
      <c r="W21" s="277"/>
      <c r="X21" s="277"/>
      <c r="Y21" s="277">
        <f>SUM(W21:X21)</f>
        <v>0</v>
      </c>
      <c r="Z21" s="386" t="e">
        <f t="shared" si="24"/>
        <v>#DIV/0!</v>
      </c>
      <c r="AA21" s="386" t="e">
        <f t="shared" si="25"/>
        <v>#DIV/0!</v>
      </c>
      <c r="AB21" s="386" t="e">
        <f t="shared" si="26"/>
        <v>#DIV/0!</v>
      </c>
      <c r="AC21" s="277">
        <v>100</v>
      </c>
      <c r="AD21" s="277">
        <v>80.55</v>
      </c>
      <c r="AE21" s="506"/>
      <c r="AF21" s="277">
        <v>64.38</v>
      </c>
      <c r="AG21" s="277">
        <v>73.53</v>
      </c>
      <c r="AH21" s="506"/>
      <c r="AI21" s="504">
        <v>53.06</v>
      </c>
      <c r="AJ21" s="504">
        <v>62.71</v>
      </c>
      <c r="AK21" s="500"/>
      <c r="AL21" s="510">
        <v>66.67</v>
      </c>
      <c r="AM21" s="510">
        <v>58.82</v>
      </c>
      <c r="AN21" s="516"/>
      <c r="AO21" s="502">
        <v>43.9</v>
      </c>
      <c r="AP21" s="502">
        <v>66.66</v>
      </c>
      <c r="AQ21" s="506"/>
      <c r="AR21" s="510">
        <v>44</v>
      </c>
      <c r="AS21" s="510">
        <v>67</v>
      </c>
      <c r="AT21" s="508"/>
      <c r="AU21" s="510">
        <v>44</v>
      </c>
      <c r="AV21" s="510">
        <v>73</v>
      </c>
      <c r="AW21" s="508"/>
      <c r="AX21" s="510">
        <v>64</v>
      </c>
      <c r="AY21" s="510">
        <v>80</v>
      </c>
      <c r="AZ21" s="508"/>
    </row>
    <row r="22" spans="1:52" ht="9.9499999999999993" customHeight="1" x14ac:dyDescent="0.25">
      <c r="A22" s="398" t="s">
        <v>105</v>
      </c>
      <c r="B22" s="277">
        <v>38</v>
      </c>
      <c r="C22" s="277">
        <v>0</v>
      </c>
      <c r="D22" s="277">
        <f>SUM(B22:C22)</f>
        <v>38</v>
      </c>
      <c r="E22" s="277">
        <v>69</v>
      </c>
      <c r="F22" s="277">
        <v>0</v>
      </c>
      <c r="G22" s="277">
        <f>SUM(E22:F22)</f>
        <v>69</v>
      </c>
      <c r="H22" s="386">
        <f t="shared" si="27"/>
        <v>0.55072463768115942</v>
      </c>
      <c r="I22" s="386" t="e">
        <f t="shared" si="27"/>
        <v>#DIV/0!</v>
      </c>
      <c r="J22" s="386">
        <f t="shared" si="27"/>
        <v>0.55072463768115942</v>
      </c>
      <c r="K22" s="277">
        <v>54</v>
      </c>
      <c r="L22" s="277">
        <v>0</v>
      </c>
      <c r="M22" s="277">
        <f>SUM(K22:L22)</f>
        <v>54</v>
      </c>
      <c r="N22" s="277">
        <v>68</v>
      </c>
      <c r="O22" s="277">
        <v>0</v>
      </c>
      <c r="P22" s="277">
        <f>SUM(N22:O22)</f>
        <v>68</v>
      </c>
      <c r="Q22" s="386">
        <f t="shared" si="20"/>
        <v>0.79411764705882348</v>
      </c>
      <c r="R22" s="386" t="e">
        <f t="shared" si="21"/>
        <v>#DIV/0!</v>
      </c>
      <c r="S22" s="386">
        <f t="shared" si="22"/>
        <v>0.79411764705882348</v>
      </c>
      <c r="T22" s="277"/>
      <c r="U22" s="277"/>
      <c r="V22" s="277">
        <f>SUM(T22:U22)</f>
        <v>0</v>
      </c>
      <c r="W22" s="277"/>
      <c r="X22" s="277"/>
      <c r="Y22" s="277">
        <f>SUM(W22:X22)</f>
        <v>0</v>
      </c>
      <c r="Z22" s="386" t="e">
        <f t="shared" si="24"/>
        <v>#DIV/0!</v>
      </c>
      <c r="AA22" s="386" t="e">
        <f t="shared" si="25"/>
        <v>#DIV/0!</v>
      </c>
      <c r="AB22" s="386" t="e">
        <f t="shared" si="26"/>
        <v>#DIV/0!</v>
      </c>
      <c r="AC22" s="277">
        <v>65.06</v>
      </c>
      <c r="AD22" s="277">
        <v>57.4</v>
      </c>
      <c r="AE22" s="506"/>
      <c r="AF22" s="277">
        <v>57.89</v>
      </c>
      <c r="AG22" s="277">
        <v>66.66</v>
      </c>
      <c r="AH22" s="506"/>
      <c r="AI22" s="277">
        <v>53.7</v>
      </c>
      <c r="AJ22" s="277">
        <v>54.29</v>
      </c>
      <c r="AK22" s="500"/>
      <c r="AL22" s="510">
        <v>43.55</v>
      </c>
      <c r="AM22" s="510">
        <v>48.57</v>
      </c>
      <c r="AN22" s="516"/>
      <c r="AO22" s="502">
        <v>40.35</v>
      </c>
      <c r="AP22" s="502">
        <v>63.16</v>
      </c>
      <c r="AQ22" s="506"/>
      <c r="AR22" s="510">
        <v>48</v>
      </c>
      <c r="AS22" s="510">
        <v>74</v>
      </c>
      <c r="AT22" s="508"/>
      <c r="AU22" s="510">
        <v>48</v>
      </c>
      <c r="AV22" s="510">
        <v>61</v>
      </c>
      <c r="AW22" s="508"/>
      <c r="AX22" s="510">
        <v>64</v>
      </c>
      <c r="AY22" s="510">
        <v>68</v>
      </c>
      <c r="AZ22" s="508"/>
    </row>
    <row r="23" spans="1:52" ht="9.9499999999999993" hidden="1" customHeight="1" x14ac:dyDescent="0.25">
      <c r="A23" s="396" t="s">
        <v>57</v>
      </c>
      <c r="B23" s="382" t="e">
        <f>SUM(#REF!,#REF!)</f>
        <v>#REF!</v>
      </c>
      <c r="C23" s="382" t="e">
        <f>SUM(#REF!,#REF!)</f>
        <v>#REF!</v>
      </c>
      <c r="D23" s="382" t="e">
        <f>SUM(#REF!,#REF!)</f>
        <v>#REF!</v>
      </c>
      <c r="E23" s="382" t="e">
        <f>SUM(#REF!,#REF!)</f>
        <v>#REF!</v>
      </c>
      <c r="F23" s="382" t="e">
        <f>SUM(#REF!,#REF!)</f>
        <v>#REF!</v>
      </c>
      <c r="G23" s="382" t="e">
        <f>SUM(#REF!,#REF!)</f>
        <v>#REF!</v>
      </c>
      <c r="H23" s="387" t="e">
        <f t="shared" ref="H23:J25" si="28">B23/E23</f>
        <v>#REF!</v>
      </c>
      <c r="I23" s="387" t="e">
        <f t="shared" si="28"/>
        <v>#REF!</v>
      </c>
      <c r="J23" s="387" t="e">
        <f t="shared" si="28"/>
        <v>#REF!</v>
      </c>
      <c r="K23" s="382" t="e">
        <f>SUM(#REF!,#REF!)</f>
        <v>#REF!</v>
      </c>
      <c r="L23" s="382" t="e">
        <f>SUM(#REF!,#REF!)</f>
        <v>#REF!</v>
      </c>
      <c r="M23" s="382" t="e">
        <f>SUM(#REF!,#REF!)</f>
        <v>#REF!</v>
      </c>
      <c r="N23" s="382" t="e">
        <f>SUM(#REF!,#REF!)</f>
        <v>#REF!</v>
      </c>
      <c r="O23" s="382" t="e">
        <f>SUM(#REF!,#REF!)</f>
        <v>#REF!</v>
      </c>
      <c r="P23" s="382" t="e">
        <f>SUM(#REF!,#REF!)</f>
        <v>#REF!</v>
      </c>
      <c r="Q23" s="387" t="e">
        <f t="shared" si="20"/>
        <v>#REF!</v>
      </c>
      <c r="R23" s="387" t="e">
        <f t="shared" si="21"/>
        <v>#REF!</v>
      </c>
      <c r="S23" s="387" t="e">
        <f t="shared" si="22"/>
        <v>#REF!</v>
      </c>
      <c r="T23" s="382" t="e">
        <f>SUM(#REF!,#REF!)</f>
        <v>#REF!</v>
      </c>
      <c r="U23" s="382" t="e">
        <f>SUM(#REF!,#REF!)</f>
        <v>#REF!</v>
      </c>
      <c r="V23" s="382" t="e">
        <f>SUM(#REF!,#REF!)</f>
        <v>#REF!</v>
      </c>
      <c r="W23" s="382" t="e">
        <f>SUM(#REF!,#REF!)</f>
        <v>#REF!</v>
      </c>
      <c r="X23" s="382" t="e">
        <f>SUM(#REF!,#REF!)</f>
        <v>#REF!</v>
      </c>
      <c r="Y23" s="382" t="e">
        <f>SUM(#REF!,#REF!)</f>
        <v>#REF!</v>
      </c>
      <c r="Z23" s="387" t="e">
        <f t="shared" si="24"/>
        <v>#REF!</v>
      </c>
      <c r="AA23" s="387" t="e">
        <f t="shared" si="25"/>
        <v>#REF!</v>
      </c>
      <c r="AB23" s="387" t="e">
        <f t="shared" si="26"/>
        <v>#REF!</v>
      </c>
      <c r="AC23" s="382"/>
      <c r="AD23" s="382"/>
      <c r="AE23" s="382"/>
      <c r="AF23" s="382"/>
      <c r="AG23" s="382"/>
      <c r="AH23" s="382"/>
      <c r="AI23" s="509"/>
      <c r="AJ23" s="509"/>
      <c r="AK23" s="509"/>
      <c r="AL23" s="509"/>
      <c r="AM23" s="509"/>
      <c r="AN23" s="509"/>
      <c r="AO23" s="509"/>
      <c r="AP23" s="509"/>
      <c r="AQ23" s="509"/>
      <c r="AR23" s="509"/>
      <c r="AS23" s="509"/>
      <c r="AT23" s="509"/>
      <c r="AU23" s="509"/>
      <c r="AV23" s="509"/>
      <c r="AW23" s="509"/>
      <c r="AX23" s="509"/>
      <c r="AY23" s="509"/>
      <c r="AZ23" s="509"/>
    </row>
    <row r="24" spans="1:52" ht="9.9499999999999993" hidden="1" customHeight="1" x14ac:dyDescent="0.25">
      <c r="A24" s="396" t="s">
        <v>53</v>
      </c>
      <c r="B24" s="382" t="e">
        <f>SUM(#REF!,#REF!)</f>
        <v>#REF!</v>
      </c>
      <c r="C24" s="382" t="e">
        <f>SUM(#REF!,#REF!)</f>
        <v>#REF!</v>
      </c>
      <c r="D24" s="382" t="e">
        <f>SUM(#REF!,#REF!)</f>
        <v>#REF!</v>
      </c>
      <c r="E24" s="382" t="e">
        <f>SUM(#REF!,#REF!)</f>
        <v>#REF!</v>
      </c>
      <c r="F24" s="382" t="e">
        <f>SUM(#REF!,#REF!)</f>
        <v>#REF!</v>
      </c>
      <c r="G24" s="382" t="e">
        <f>SUM(#REF!,#REF!)</f>
        <v>#REF!</v>
      </c>
      <c r="H24" s="387" t="e">
        <f t="shared" si="28"/>
        <v>#REF!</v>
      </c>
      <c r="I24" s="387" t="e">
        <f t="shared" si="28"/>
        <v>#REF!</v>
      </c>
      <c r="J24" s="387" t="e">
        <f t="shared" si="28"/>
        <v>#REF!</v>
      </c>
      <c r="K24" s="382" t="e">
        <f>SUM(#REF!,#REF!)</f>
        <v>#REF!</v>
      </c>
      <c r="L24" s="382" t="e">
        <f>SUM(#REF!,#REF!)</f>
        <v>#REF!</v>
      </c>
      <c r="M24" s="382" t="e">
        <f>SUM(#REF!,#REF!)</f>
        <v>#REF!</v>
      </c>
      <c r="N24" s="382" t="e">
        <f>SUM(#REF!,#REF!)</f>
        <v>#REF!</v>
      </c>
      <c r="O24" s="382" t="e">
        <f>SUM(#REF!,#REF!)</f>
        <v>#REF!</v>
      </c>
      <c r="P24" s="382" t="e">
        <f>SUM(#REF!,#REF!)</f>
        <v>#REF!</v>
      </c>
      <c r="Q24" s="387" t="e">
        <f t="shared" si="20"/>
        <v>#REF!</v>
      </c>
      <c r="R24" s="387" t="e">
        <f t="shared" si="21"/>
        <v>#REF!</v>
      </c>
      <c r="S24" s="387" t="e">
        <f t="shared" si="22"/>
        <v>#REF!</v>
      </c>
      <c r="T24" s="382" t="e">
        <f>SUM(#REF!,#REF!)</f>
        <v>#REF!</v>
      </c>
      <c r="U24" s="382" t="e">
        <f>SUM(#REF!,#REF!)</f>
        <v>#REF!</v>
      </c>
      <c r="V24" s="382" t="e">
        <f>SUM(#REF!,#REF!)</f>
        <v>#REF!</v>
      </c>
      <c r="W24" s="382" t="e">
        <f>SUM(#REF!,#REF!)</f>
        <v>#REF!</v>
      </c>
      <c r="X24" s="382" t="e">
        <f>SUM(#REF!,#REF!)</f>
        <v>#REF!</v>
      </c>
      <c r="Y24" s="382" t="e">
        <f>SUM(#REF!,#REF!)</f>
        <v>#REF!</v>
      </c>
      <c r="Z24" s="387" t="e">
        <f t="shared" si="24"/>
        <v>#REF!</v>
      </c>
      <c r="AA24" s="387" t="e">
        <f t="shared" si="25"/>
        <v>#REF!</v>
      </c>
      <c r="AB24" s="387" t="e">
        <f t="shared" si="26"/>
        <v>#REF!</v>
      </c>
      <c r="AC24" s="382"/>
      <c r="AD24" s="382"/>
      <c r="AE24" s="382"/>
      <c r="AF24" s="382"/>
      <c r="AG24" s="382"/>
      <c r="AH24" s="382"/>
      <c r="AI24" s="509"/>
      <c r="AJ24" s="509"/>
      <c r="AK24" s="509"/>
      <c r="AL24" s="509"/>
      <c r="AM24" s="509"/>
      <c r="AN24" s="509"/>
      <c r="AO24" s="509"/>
      <c r="AP24" s="509"/>
      <c r="AQ24" s="509"/>
      <c r="AR24" s="509"/>
      <c r="AS24" s="509"/>
      <c r="AT24" s="509"/>
      <c r="AU24" s="509"/>
      <c r="AV24" s="509"/>
      <c r="AW24" s="509"/>
      <c r="AX24" s="509"/>
      <c r="AY24" s="509"/>
      <c r="AZ24" s="509"/>
    </row>
    <row r="25" spans="1:52" ht="9.9499999999999993" customHeight="1" x14ac:dyDescent="0.25">
      <c r="A25" s="396" t="s">
        <v>56</v>
      </c>
      <c r="B25" s="382">
        <f t="shared" ref="B25:G25" si="29">SUM(B26:B27)</f>
        <v>35</v>
      </c>
      <c r="C25" s="382">
        <f t="shared" si="29"/>
        <v>0</v>
      </c>
      <c r="D25" s="382">
        <f t="shared" si="29"/>
        <v>35</v>
      </c>
      <c r="E25" s="382">
        <f t="shared" si="29"/>
        <v>53</v>
      </c>
      <c r="F25" s="382">
        <f t="shared" si="29"/>
        <v>0</v>
      </c>
      <c r="G25" s="382">
        <f t="shared" si="29"/>
        <v>53</v>
      </c>
      <c r="H25" s="387">
        <f t="shared" si="28"/>
        <v>0.660377358490566</v>
      </c>
      <c r="I25" s="387" t="e">
        <f t="shared" si="28"/>
        <v>#DIV/0!</v>
      </c>
      <c r="J25" s="387">
        <f t="shared" si="28"/>
        <v>0.660377358490566</v>
      </c>
      <c r="K25" s="382">
        <f t="shared" ref="K25:P25" si="30">SUM(K26:K27)</f>
        <v>0</v>
      </c>
      <c r="L25" s="382">
        <f t="shared" si="30"/>
        <v>0</v>
      </c>
      <c r="M25" s="382">
        <f t="shared" si="30"/>
        <v>0</v>
      </c>
      <c r="N25" s="382">
        <f t="shared" si="30"/>
        <v>0</v>
      </c>
      <c r="O25" s="382">
        <f t="shared" si="30"/>
        <v>0</v>
      </c>
      <c r="P25" s="382">
        <f t="shared" si="30"/>
        <v>0</v>
      </c>
      <c r="Q25" s="387" t="e">
        <f t="shared" si="20"/>
        <v>#DIV/0!</v>
      </c>
      <c r="R25" s="387" t="e">
        <f t="shared" si="21"/>
        <v>#DIV/0!</v>
      </c>
      <c r="S25" s="387" t="e">
        <f t="shared" si="22"/>
        <v>#DIV/0!</v>
      </c>
      <c r="T25" s="382">
        <f t="shared" ref="T25:Y25" si="31">SUM(T26:T27)</f>
        <v>0</v>
      </c>
      <c r="U25" s="382">
        <f t="shared" si="31"/>
        <v>0</v>
      </c>
      <c r="V25" s="382">
        <f t="shared" si="31"/>
        <v>0</v>
      </c>
      <c r="W25" s="382">
        <f t="shared" si="31"/>
        <v>0</v>
      </c>
      <c r="X25" s="382">
        <f t="shared" si="31"/>
        <v>0</v>
      </c>
      <c r="Y25" s="382">
        <f t="shared" si="31"/>
        <v>0</v>
      </c>
      <c r="Z25" s="387" t="e">
        <f t="shared" si="24"/>
        <v>#DIV/0!</v>
      </c>
      <c r="AA25" s="387" t="e">
        <f t="shared" si="25"/>
        <v>#DIV/0!</v>
      </c>
      <c r="AB25" s="387" t="e">
        <f t="shared" si="26"/>
        <v>#DIV/0!</v>
      </c>
      <c r="AC25" s="382"/>
      <c r="AD25" s="382"/>
      <c r="AE25" s="382"/>
      <c r="AF25" s="382"/>
      <c r="AG25" s="382"/>
      <c r="AH25" s="382"/>
      <c r="AI25" s="509"/>
      <c r="AJ25" s="509"/>
      <c r="AK25" s="509"/>
      <c r="AL25" s="509"/>
      <c r="AM25" s="509"/>
      <c r="AN25" s="509"/>
      <c r="AO25" s="509"/>
      <c r="AP25" s="509"/>
      <c r="AQ25" s="509"/>
      <c r="AR25" s="509"/>
      <c r="AS25" s="509"/>
      <c r="AT25" s="509"/>
      <c r="AU25" s="509"/>
      <c r="AV25" s="509"/>
      <c r="AW25" s="509"/>
      <c r="AX25" s="509"/>
      <c r="AY25" s="509"/>
      <c r="AZ25" s="509"/>
    </row>
    <row r="26" spans="1:52" ht="9.9499999999999993" customHeight="1" x14ac:dyDescent="0.25">
      <c r="A26" s="398" t="s">
        <v>108</v>
      </c>
      <c r="B26" s="277">
        <v>21</v>
      </c>
      <c r="C26" s="277">
        <v>0</v>
      </c>
      <c r="D26" s="277">
        <f>SUM(B26:C26)</f>
        <v>21</v>
      </c>
      <c r="E26" s="277">
        <v>33</v>
      </c>
      <c r="F26" s="277">
        <v>0</v>
      </c>
      <c r="G26" s="277">
        <f>SUM(E26:F26)</f>
        <v>33</v>
      </c>
      <c r="H26" s="386">
        <f t="shared" ref="H26:J27" si="32">B26/E26</f>
        <v>0.63636363636363635</v>
      </c>
      <c r="I26" s="386" t="e">
        <f t="shared" si="32"/>
        <v>#DIV/0!</v>
      </c>
      <c r="J26" s="386">
        <f t="shared" si="32"/>
        <v>0.63636363636363635</v>
      </c>
      <c r="K26" s="277"/>
      <c r="L26" s="277"/>
      <c r="M26" s="277">
        <f>SUM(K26:L26)</f>
        <v>0</v>
      </c>
      <c r="N26" s="277"/>
      <c r="O26" s="277"/>
      <c r="P26" s="277">
        <f>SUM(N26:O26)</f>
        <v>0</v>
      </c>
      <c r="Q26" s="386" t="e">
        <f t="shared" si="20"/>
        <v>#DIV/0!</v>
      </c>
      <c r="R26" s="386" t="e">
        <f t="shared" si="21"/>
        <v>#DIV/0!</v>
      </c>
      <c r="S26" s="386" t="e">
        <f t="shared" si="22"/>
        <v>#DIV/0!</v>
      </c>
      <c r="T26" s="277"/>
      <c r="U26" s="277"/>
      <c r="V26" s="277">
        <f>SUM(T26:U26)</f>
        <v>0</v>
      </c>
      <c r="W26" s="277"/>
      <c r="X26" s="277"/>
      <c r="Y26" s="277">
        <f>SUM(W26:X26)</f>
        <v>0</v>
      </c>
      <c r="Z26" s="386" t="e">
        <f t="shared" si="24"/>
        <v>#DIV/0!</v>
      </c>
      <c r="AA26" s="386" t="e">
        <f t="shared" si="25"/>
        <v>#DIV/0!</v>
      </c>
      <c r="AB26" s="386" t="e">
        <f t="shared" si="26"/>
        <v>#DIV/0!</v>
      </c>
      <c r="AC26" s="277">
        <v>33.33</v>
      </c>
      <c r="AD26" s="500"/>
      <c r="AE26" s="500"/>
      <c r="AF26" s="277">
        <v>57.8</v>
      </c>
      <c r="AG26" s="500"/>
      <c r="AH26" s="500"/>
      <c r="AI26" s="502">
        <v>56.41</v>
      </c>
      <c r="AJ26" s="500"/>
      <c r="AK26" s="500"/>
      <c r="AL26" s="510">
        <v>51.06</v>
      </c>
      <c r="AM26" s="508"/>
      <c r="AN26" s="508"/>
      <c r="AO26" s="502">
        <v>58.14</v>
      </c>
      <c r="AP26" s="508"/>
      <c r="AQ26" s="508"/>
      <c r="AR26" s="510">
        <v>77</v>
      </c>
      <c r="AS26" s="518"/>
      <c r="AT26" s="518"/>
      <c r="AU26" s="510">
        <v>79</v>
      </c>
      <c r="AV26" s="508"/>
      <c r="AW26" s="508"/>
      <c r="AX26" s="510">
        <v>73</v>
      </c>
      <c r="AY26" s="508"/>
      <c r="AZ26" s="508"/>
    </row>
    <row r="27" spans="1:52" ht="9.9499999999999993" customHeight="1" x14ac:dyDescent="0.25">
      <c r="A27" s="398" t="s">
        <v>180</v>
      </c>
      <c r="B27" s="277">
        <v>14</v>
      </c>
      <c r="C27" s="277">
        <v>0</v>
      </c>
      <c r="D27" s="277">
        <f>SUM(B27:C27)</f>
        <v>14</v>
      </c>
      <c r="E27" s="277">
        <v>20</v>
      </c>
      <c r="F27" s="277">
        <v>0</v>
      </c>
      <c r="G27" s="277">
        <f>SUM(E27:F27)</f>
        <v>20</v>
      </c>
      <c r="H27" s="386">
        <f t="shared" si="32"/>
        <v>0.7</v>
      </c>
      <c r="I27" s="386" t="e">
        <f t="shared" si="32"/>
        <v>#DIV/0!</v>
      </c>
      <c r="J27" s="386">
        <f t="shared" si="32"/>
        <v>0.7</v>
      </c>
      <c r="K27" s="277"/>
      <c r="L27" s="277"/>
      <c r="M27" s="277">
        <f>SUM(K27:L27)</f>
        <v>0</v>
      </c>
      <c r="N27" s="277"/>
      <c r="O27" s="277"/>
      <c r="P27" s="277">
        <f>SUM(N27:O27)</f>
        <v>0</v>
      </c>
      <c r="Q27" s="386" t="e">
        <f t="shared" si="20"/>
        <v>#DIV/0!</v>
      </c>
      <c r="R27" s="386" t="e">
        <f t="shared" si="21"/>
        <v>#DIV/0!</v>
      </c>
      <c r="S27" s="386" t="e">
        <f t="shared" si="22"/>
        <v>#DIV/0!</v>
      </c>
      <c r="T27" s="277"/>
      <c r="U27" s="277"/>
      <c r="V27" s="277">
        <f>SUM(T27:U27)</f>
        <v>0</v>
      </c>
      <c r="W27" s="277"/>
      <c r="X27" s="277"/>
      <c r="Y27" s="277">
        <f>SUM(W27:X27)</f>
        <v>0</v>
      </c>
      <c r="Z27" s="386" t="e">
        <f t="shared" si="24"/>
        <v>#DIV/0!</v>
      </c>
      <c r="AA27" s="386" t="e">
        <f t="shared" si="25"/>
        <v>#DIV/0!</v>
      </c>
      <c r="AB27" s="386" t="e">
        <f t="shared" si="26"/>
        <v>#DIV/0!</v>
      </c>
      <c r="AC27" s="277">
        <v>47.05</v>
      </c>
      <c r="AD27" s="500"/>
      <c r="AE27" s="500"/>
      <c r="AF27" s="277">
        <v>57.89</v>
      </c>
      <c r="AG27" s="500"/>
      <c r="AH27" s="500"/>
      <c r="AI27" s="502">
        <v>45.45</v>
      </c>
      <c r="AJ27" s="500"/>
      <c r="AK27" s="500"/>
      <c r="AL27" s="510">
        <v>34.78</v>
      </c>
      <c r="AM27" s="508"/>
      <c r="AN27" s="508"/>
      <c r="AO27" s="502">
        <v>33.33</v>
      </c>
      <c r="AP27" s="508"/>
      <c r="AQ27" s="508"/>
      <c r="AR27" s="510">
        <v>60</v>
      </c>
      <c r="AS27" s="518"/>
      <c r="AT27" s="518"/>
      <c r="AU27" s="510">
        <v>60</v>
      </c>
      <c r="AV27" s="508"/>
      <c r="AW27" s="508"/>
      <c r="AX27" s="508"/>
      <c r="AY27" s="508"/>
      <c r="AZ27" s="508"/>
    </row>
    <row r="28" spans="1:52" ht="9.9499999999999993" hidden="1" customHeight="1" x14ac:dyDescent="0.25">
      <c r="A28" s="396" t="s">
        <v>57</v>
      </c>
      <c r="B28" s="382" t="e">
        <f>SUM(#REF!)</f>
        <v>#REF!</v>
      </c>
      <c r="C28" s="382" t="e">
        <f>SUM(#REF!)</f>
        <v>#REF!</v>
      </c>
      <c r="D28" s="382" t="e">
        <f>SUM(#REF!)</f>
        <v>#REF!</v>
      </c>
      <c r="E28" s="382" t="e">
        <f>SUM(#REF!)</f>
        <v>#REF!</v>
      </c>
      <c r="F28" s="382" t="e">
        <f>SUM(#REF!)</f>
        <v>#REF!</v>
      </c>
      <c r="G28" s="382" t="e">
        <f>SUM(#REF!)</f>
        <v>#REF!</v>
      </c>
      <c r="H28" s="387" t="e">
        <f t="shared" ref="H28:J29" si="33">B28/E28</f>
        <v>#REF!</v>
      </c>
      <c r="I28" s="387" t="e">
        <f t="shared" si="33"/>
        <v>#REF!</v>
      </c>
      <c r="J28" s="387" t="e">
        <f t="shared" si="33"/>
        <v>#REF!</v>
      </c>
      <c r="K28" s="382" t="e">
        <f>SUM(#REF!)</f>
        <v>#REF!</v>
      </c>
      <c r="L28" s="382" t="e">
        <f>SUM(#REF!)</f>
        <v>#REF!</v>
      </c>
      <c r="M28" s="382" t="e">
        <f>SUM(#REF!)</f>
        <v>#REF!</v>
      </c>
      <c r="N28" s="382" t="e">
        <f>SUM(#REF!)</f>
        <v>#REF!</v>
      </c>
      <c r="O28" s="382" t="e">
        <f>SUM(#REF!)</f>
        <v>#REF!</v>
      </c>
      <c r="P28" s="382" t="e">
        <f>SUM(#REF!)</f>
        <v>#REF!</v>
      </c>
      <c r="Q28" s="387" t="e">
        <f t="shared" si="20"/>
        <v>#REF!</v>
      </c>
      <c r="R28" s="387" t="e">
        <f t="shared" si="21"/>
        <v>#REF!</v>
      </c>
      <c r="S28" s="387" t="e">
        <f t="shared" si="22"/>
        <v>#REF!</v>
      </c>
      <c r="T28" s="382" t="e">
        <f>SUM(#REF!)</f>
        <v>#REF!</v>
      </c>
      <c r="U28" s="382" t="e">
        <f>SUM(#REF!)</f>
        <v>#REF!</v>
      </c>
      <c r="V28" s="382" t="e">
        <f>SUM(#REF!)</f>
        <v>#REF!</v>
      </c>
      <c r="W28" s="382" t="e">
        <f>SUM(#REF!)</f>
        <v>#REF!</v>
      </c>
      <c r="X28" s="382" t="e">
        <f>SUM(#REF!)</f>
        <v>#REF!</v>
      </c>
      <c r="Y28" s="382" t="e">
        <f>SUM(#REF!)</f>
        <v>#REF!</v>
      </c>
      <c r="Z28" s="387" t="e">
        <f t="shared" si="24"/>
        <v>#REF!</v>
      </c>
      <c r="AA28" s="387" t="e">
        <f t="shared" si="25"/>
        <v>#REF!</v>
      </c>
      <c r="AB28" s="387" t="e">
        <f t="shared" si="26"/>
        <v>#REF!</v>
      </c>
      <c r="AC28" s="382"/>
      <c r="AD28" s="509"/>
      <c r="AE28" s="509"/>
      <c r="AF28" s="382"/>
      <c r="AG28" s="509"/>
      <c r="AH28" s="509"/>
      <c r="AI28" s="509"/>
      <c r="AJ28" s="509"/>
      <c r="AK28" s="509"/>
      <c r="AL28" s="509"/>
      <c r="AM28" s="509"/>
      <c r="AN28" s="509"/>
      <c r="AO28" s="509"/>
      <c r="AP28" s="509"/>
      <c r="AQ28" s="509"/>
      <c r="AR28" s="509"/>
      <c r="AS28" s="509"/>
      <c r="AT28" s="509"/>
      <c r="AU28" s="509"/>
      <c r="AV28" s="509"/>
      <c r="AW28" s="509"/>
      <c r="AX28" s="509"/>
      <c r="AY28" s="509"/>
      <c r="AZ28" s="509"/>
    </row>
    <row r="29" spans="1:52" ht="9.9499999999999993" customHeight="1" x14ac:dyDescent="0.25">
      <c r="A29" s="394" t="s">
        <v>17</v>
      </c>
      <c r="B29" s="378" t="e">
        <f>SUM(#REF!,#REF!,#REF!,#REF!,B30,#REF!)</f>
        <v>#REF!</v>
      </c>
      <c r="C29" s="378" t="e">
        <f>SUM(#REF!,#REF!,#REF!,#REF!,C30,#REF!)</f>
        <v>#REF!</v>
      </c>
      <c r="D29" s="378" t="e">
        <f>SUM(#REF!,#REF!,#REF!,#REF!,D30,#REF!)</f>
        <v>#REF!</v>
      </c>
      <c r="E29" s="378" t="e">
        <f>SUM(#REF!,#REF!,#REF!,#REF!,E30,#REF!)</f>
        <v>#REF!</v>
      </c>
      <c r="F29" s="378" t="e">
        <f>SUM(#REF!,#REF!,#REF!,#REF!,F30,#REF!)</f>
        <v>#REF!</v>
      </c>
      <c r="G29" s="378" t="e">
        <f>SUM(#REF!,#REF!,#REF!,#REF!,G30,#REF!)</f>
        <v>#REF!</v>
      </c>
      <c r="H29" s="379" t="e">
        <f t="shared" si="33"/>
        <v>#REF!</v>
      </c>
      <c r="I29" s="379" t="e">
        <f t="shared" si="33"/>
        <v>#REF!</v>
      </c>
      <c r="J29" s="379" t="e">
        <f t="shared" si="33"/>
        <v>#REF!</v>
      </c>
      <c r="K29" s="378" t="e">
        <f>SUM(#REF!,#REF!,#REF!,#REF!,K30,#REF!)</f>
        <v>#REF!</v>
      </c>
      <c r="L29" s="378" t="e">
        <f>SUM(#REF!,#REF!,#REF!,#REF!,L30,#REF!)</f>
        <v>#REF!</v>
      </c>
      <c r="M29" s="378" t="e">
        <f>SUM(#REF!,#REF!,#REF!,#REF!,M30,#REF!)</f>
        <v>#REF!</v>
      </c>
      <c r="N29" s="378" t="e">
        <f>SUM(#REF!,#REF!,#REF!,#REF!,N30,#REF!)</f>
        <v>#REF!</v>
      </c>
      <c r="O29" s="378" t="e">
        <f>SUM(#REF!,#REF!,#REF!,#REF!,O30,#REF!)</f>
        <v>#REF!</v>
      </c>
      <c r="P29" s="378" t="e">
        <f>SUM(#REF!,#REF!,#REF!,#REF!,P30,#REF!)</f>
        <v>#REF!</v>
      </c>
      <c r="Q29" s="379" t="e">
        <f t="shared" si="20"/>
        <v>#REF!</v>
      </c>
      <c r="R29" s="379" t="e">
        <f t="shared" si="21"/>
        <v>#REF!</v>
      </c>
      <c r="S29" s="379" t="e">
        <f t="shared" si="22"/>
        <v>#REF!</v>
      </c>
      <c r="T29" s="378" t="e">
        <f>SUM(#REF!,#REF!,#REF!,#REF!,T30,#REF!)</f>
        <v>#REF!</v>
      </c>
      <c r="U29" s="378" t="e">
        <f>SUM(#REF!,#REF!,#REF!,#REF!,U30,#REF!)</f>
        <v>#REF!</v>
      </c>
      <c r="V29" s="378" t="e">
        <f>SUM(#REF!,#REF!,#REF!,#REF!,V30,#REF!)</f>
        <v>#REF!</v>
      </c>
      <c r="W29" s="378" t="e">
        <f>SUM(#REF!,#REF!,#REF!,#REF!,W30,#REF!)</f>
        <v>#REF!</v>
      </c>
      <c r="X29" s="378" t="e">
        <f>SUM(#REF!,#REF!,#REF!,#REF!,X30,#REF!)</f>
        <v>#REF!</v>
      </c>
      <c r="Y29" s="378" t="e">
        <f>SUM(#REF!,#REF!,#REF!,#REF!,Y30,#REF!)</f>
        <v>#REF!</v>
      </c>
      <c r="Z29" s="379" t="e">
        <f t="shared" si="24"/>
        <v>#REF!</v>
      </c>
      <c r="AA29" s="379" t="e">
        <f t="shared" si="25"/>
        <v>#REF!</v>
      </c>
      <c r="AB29" s="379" t="e">
        <f t="shared" si="26"/>
        <v>#REF!</v>
      </c>
      <c r="AC29" s="378"/>
      <c r="AD29" s="378"/>
      <c r="AE29" s="378"/>
      <c r="AF29" s="378"/>
      <c r="AG29" s="378"/>
      <c r="AH29" s="378"/>
      <c r="AI29" s="515"/>
      <c r="AJ29" s="515"/>
      <c r="AK29" s="515"/>
      <c r="AL29" s="515"/>
      <c r="AM29" s="515"/>
      <c r="AN29" s="515"/>
      <c r="AO29" s="515"/>
      <c r="AP29" s="515"/>
      <c r="AQ29" s="515"/>
      <c r="AR29" s="515"/>
      <c r="AS29" s="515"/>
      <c r="AT29" s="515"/>
      <c r="AU29" s="515"/>
      <c r="AV29" s="515"/>
      <c r="AW29" s="515"/>
      <c r="AX29" s="515"/>
      <c r="AY29" s="515"/>
      <c r="AZ29" s="515"/>
    </row>
    <row r="30" spans="1:52" ht="9.9499999999999993" customHeight="1" x14ac:dyDescent="0.25">
      <c r="A30" s="396" t="s">
        <v>56</v>
      </c>
      <c r="B30" s="382">
        <f t="shared" ref="B30:G30" si="34">SUM(B31)</f>
        <v>0</v>
      </c>
      <c r="C30" s="382">
        <f t="shared" si="34"/>
        <v>2</v>
      </c>
      <c r="D30" s="382">
        <f t="shared" si="34"/>
        <v>2</v>
      </c>
      <c r="E30" s="382">
        <f t="shared" si="34"/>
        <v>0</v>
      </c>
      <c r="F30" s="382">
        <f t="shared" si="34"/>
        <v>4</v>
      </c>
      <c r="G30" s="382">
        <f t="shared" si="34"/>
        <v>4</v>
      </c>
      <c r="H30" s="387" t="e">
        <f t="shared" ref="H30:J31" si="35">B30/E30</f>
        <v>#DIV/0!</v>
      </c>
      <c r="I30" s="387">
        <f t="shared" si="35"/>
        <v>0.5</v>
      </c>
      <c r="J30" s="387">
        <f t="shared" si="35"/>
        <v>0.5</v>
      </c>
      <c r="K30" s="382">
        <f t="shared" ref="K30:P30" si="36">SUM(K31)</f>
        <v>0</v>
      </c>
      <c r="L30" s="382">
        <f t="shared" si="36"/>
        <v>2</v>
      </c>
      <c r="M30" s="382">
        <f t="shared" si="36"/>
        <v>2</v>
      </c>
      <c r="N30" s="382">
        <f t="shared" si="36"/>
        <v>0</v>
      </c>
      <c r="O30" s="382">
        <f t="shared" si="36"/>
        <v>4</v>
      </c>
      <c r="P30" s="382">
        <f t="shared" si="36"/>
        <v>4</v>
      </c>
      <c r="Q30" s="387" t="e">
        <f t="shared" ref="Q30:S31" si="37">K30/N30</f>
        <v>#DIV/0!</v>
      </c>
      <c r="R30" s="387">
        <f t="shared" si="37"/>
        <v>0.5</v>
      </c>
      <c r="S30" s="387">
        <f t="shared" si="37"/>
        <v>0.5</v>
      </c>
      <c r="T30" s="382">
        <f t="shared" ref="T30:Y30" si="38">SUM(T31)</f>
        <v>0</v>
      </c>
      <c r="U30" s="382">
        <f t="shared" si="38"/>
        <v>0</v>
      </c>
      <c r="V30" s="382">
        <f t="shared" si="38"/>
        <v>0</v>
      </c>
      <c r="W30" s="382">
        <f t="shared" si="38"/>
        <v>0</v>
      </c>
      <c r="X30" s="382">
        <f t="shared" si="38"/>
        <v>0</v>
      </c>
      <c r="Y30" s="382">
        <f t="shared" si="38"/>
        <v>0</v>
      </c>
      <c r="Z30" s="387" t="e">
        <f t="shared" ref="Z30:AB31" si="39">T30/W30</f>
        <v>#DIV/0!</v>
      </c>
      <c r="AA30" s="387" t="e">
        <f t="shared" si="39"/>
        <v>#DIV/0!</v>
      </c>
      <c r="AB30" s="387" t="e">
        <f t="shared" si="39"/>
        <v>#DIV/0!</v>
      </c>
      <c r="AC30" s="382"/>
      <c r="AD30" s="382"/>
      <c r="AE30" s="509"/>
      <c r="AF30" s="382"/>
      <c r="AG30" s="382"/>
      <c r="AH30" s="509"/>
      <c r="AI30" s="509"/>
      <c r="AJ30" s="509"/>
      <c r="AK30" s="509"/>
      <c r="AL30" s="509"/>
      <c r="AM30" s="509"/>
      <c r="AN30" s="509"/>
      <c r="AO30" s="509"/>
      <c r="AP30" s="509"/>
      <c r="AQ30" s="509"/>
      <c r="AR30" s="509"/>
      <c r="AS30" s="509"/>
      <c r="AT30" s="509"/>
      <c r="AU30" s="509"/>
      <c r="AV30" s="509"/>
      <c r="AW30" s="509"/>
      <c r="AX30" s="509"/>
      <c r="AY30" s="509"/>
      <c r="AZ30" s="509"/>
    </row>
    <row r="31" spans="1:52" ht="9.9499999999999993" customHeight="1" x14ac:dyDescent="0.25">
      <c r="A31" s="400" t="s">
        <v>135</v>
      </c>
      <c r="B31" s="389">
        <v>0</v>
      </c>
      <c r="C31" s="389">
        <v>2</v>
      </c>
      <c r="D31" s="277">
        <f>SUM(B31:C31)</f>
        <v>2</v>
      </c>
      <c r="E31" s="389">
        <v>0</v>
      </c>
      <c r="F31" s="389">
        <v>4</v>
      </c>
      <c r="G31" s="277">
        <f>SUM(E31:F31)</f>
        <v>4</v>
      </c>
      <c r="H31" s="386" t="e">
        <f t="shared" si="35"/>
        <v>#DIV/0!</v>
      </c>
      <c r="I31" s="386">
        <f t="shared" si="35"/>
        <v>0.5</v>
      </c>
      <c r="J31" s="386">
        <f t="shared" si="35"/>
        <v>0.5</v>
      </c>
      <c r="K31" s="389">
        <v>0</v>
      </c>
      <c r="L31" s="389">
        <v>2</v>
      </c>
      <c r="M31" s="277">
        <f>SUM(K31:L31)</f>
        <v>2</v>
      </c>
      <c r="N31" s="389">
        <v>0</v>
      </c>
      <c r="O31" s="389">
        <v>4</v>
      </c>
      <c r="P31" s="277">
        <f>SUM(N31:O31)</f>
        <v>4</v>
      </c>
      <c r="Q31" s="386" t="e">
        <f t="shared" si="37"/>
        <v>#DIV/0!</v>
      </c>
      <c r="R31" s="386">
        <f t="shared" si="37"/>
        <v>0.5</v>
      </c>
      <c r="S31" s="386">
        <f t="shared" si="37"/>
        <v>0.5</v>
      </c>
      <c r="T31" s="389"/>
      <c r="U31" s="389"/>
      <c r="V31" s="277">
        <f>SUM(T31:U31)</f>
        <v>0</v>
      </c>
      <c r="W31" s="389"/>
      <c r="X31" s="389"/>
      <c r="Y31" s="277">
        <f>SUM(W31:X31)</f>
        <v>0</v>
      </c>
      <c r="Z31" s="386" t="e">
        <f t="shared" si="39"/>
        <v>#DIV/0!</v>
      </c>
      <c r="AA31" s="386" t="e">
        <f t="shared" si="39"/>
        <v>#DIV/0!</v>
      </c>
      <c r="AB31" s="386" t="e">
        <f t="shared" si="39"/>
        <v>#DIV/0!</v>
      </c>
      <c r="AC31" s="389">
        <v>75</v>
      </c>
      <c r="AD31" s="389">
        <v>0</v>
      </c>
      <c r="AE31" s="500"/>
      <c r="AF31" s="389">
        <v>20</v>
      </c>
      <c r="AG31" s="389">
        <v>0</v>
      </c>
      <c r="AH31" s="500"/>
      <c r="AI31" s="510">
        <v>25</v>
      </c>
      <c r="AJ31" s="510">
        <v>66.66</v>
      </c>
      <c r="AK31" s="500"/>
      <c r="AL31" s="516"/>
      <c r="AM31" s="516"/>
      <c r="AN31" s="508"/>
      <c r="AO31" s="508"/>
      <c r="AP31" s="508"/>
      <c r="AQ31" s="508"/>
      <c r="AR31" s="508"/>
      <c r="AS31" s="508"/>
      <c r="AT31" s="508"/>
      <c r="AU31" s="508"/>
      <c r="AV31" s="508"/>
      <c r="AW31" s="508"/>
      <c r="AX31" s="508"/>
      <c r="AY31" s="508"/>
      <c r="AZ31" s="508"/>
    </row>
    <row r="37" spans="1:37" x14ac:dyDescent="0.25">
      <c r="A37" s="403"/>
      <c r="B37" s="390"/>
      <c r="C37" s="390"/>
      <c r="D37" s="390"/>
      <c r="E37" s="390"/>
      <c r="F37" s="390"/>
      <c r="G37" s="390"/>
      <c r="H37" s="390"/>
      <c r="I37" s="390"/>
      <c r="J37" s="390"/>
      <c r="K37" s="390"/>
      <c r="L37" s="390"/>
      <c r="M37" s="390"/>
      <c r="N37" s="390"/>
      <c r="O37" s="390"/>
      <c r="P37" s="390"/>
      <c r="Q37" s="390"/>
      <c r="R37" s="390"/>
      <c r="S37" s="390"/>
      <c r="T37" s="390"/>
      <c r="U37" s="390"/>
      <c r="V37" s="390"/>
      <c r="W37" s="390"/>
      <c r="X37" s="390"/>
      <c r="Y37" s="390"/>
      <c r="Z37" s="390"/>
      <c r="AA37" s="390"/>
      <c r="AB37" s="390"/>
      <c r="AC37" s="390"/>
      <c r="AD37" s="390"/>
      <c r="AE37" s="390"/>
      <c r="AF37" s="404"/>
      <c r="AG37" s="404"/>
      <c r="AH37" s="404"/>
      <c r="AI37" s="399"/>
      <c r="AJ37" s="399"/>
      <c r="AK37" s="399"/>
    </row>
    <row r="38" spans="1:37" ht="15" x14ac:dyDescent="0.25">
      <c r="A38" s="1396"/>
      <c r="B38" s="1396"/>
      <c r="C38" s="1396"/>
      <c r="D38" s="1396"/>
      <c r="E38" s="1396"/>
      <c r="F38" s="1396"/>
      <c r="G38" s="1396"/>
      <c r="H38" s="1396"/>
      <c r="I38" s="1396"/>
      <c r="J38" s="1396"/>
      <c r="K38" s="1396"/>
      <c r="L38" s="1396"/>
      <c r="M38" s="1396"/>
      <c r="N38" s="1396"/>
      <c r="O38" s="1396"/>
      <c r="P38" s="1396"/>
      <c r="Q38" s="1396"/>
      <c r="R38" s="1396"/>
      <c r="S38" s="1396"/>
      <c r="T38" s="1396"/>
      <c r="U38" s="1396"/>
      <c r="V38" s="1396"/>
      <c r="W38" s="1396"/>
      <c r="X38" s="1396"/>
      <c r="Y38" s="1396"/>
      <c r="Z38" s="1396"/>
      <c r="AA38" s="1396"/>
      <c r="AB38" s="1396"/>
      <c r="AC38" s="1397"/>
      <c r="AD38" s="1397"/>
      <c r="AE38" s="1397"/>
      <c r="AF38" s="1397"/>
      <c r="AG38" s="1397"/>
      <c r="AH38" s="404"/>
      <c r="AI38" s="399"/>
      <c r="AJ38" s="399"/>
      <c r="AK38" s="399"/>
    </row>
    <row r="39" spans="1:37" ht="15" x14ac:dyDescent="0.25">
      <c r="A39" s="1396"/>
      <c r="B39" s="1396"/>
      <c r="C39" s="1396"/>
      <c r="D39" s="1396"/>
      <c r="E39" s="1396"/>
      <c r="F39" s="1396"/>
      <c r="G39" s="1396"/>
      <c r="H39" s="1396"/>
      <c r="I39" s="1396"/>
      <c r="J39" s="1396"/>
      <c r="K39" s="1396"/>
      <c r="L39" s="1396"/>
      <c r="M39" s="1396"/>
      <c r="N39" s="1396"/>
      <c r="O39" s="1396"/>
      <c r="P39" s="1396"/>
      <c r="Q39" s="1396"/>
      <c r="R39" s="1396"/>
      <c r="S39" s="1396"/>
      <c r="T39" s="1396"/>
      <c r="U39" s="1396"/>
      <c r="V39" s="1396"/>
      <c r="W39" s="1396"/>
      <c r="X39" s="1396"/>
      <c r="Y39" s="1396"/>
      <c r="Z39" s="1396"/>
      <c r="AA39" s="1396"/>
      <c r="AB39" s="1396"/>
      <c r="AC39" s="1398"/>
      <c r="AD39" s="1398"/>
      <c r="AE39" s="1398"/>
      <c r="AF39" s="1398"/>
      <c r="AG39" s="1398"/>
      <c r="AH39" s="1398"/>
      <c r="AI39" s="1398"/>
      <c r="AJ39" s="1398"/>
      <c r="AK39" s="1398"/>
    </row>
  </sheetData>
  <mergeCells count="24">
    <mergeCell ref="Z6:AB6"/>
    <mergeCell ref="B4:AB4"/>
    <mergeCell ref="A4:A7"/>
    <mergeCell ref="A38:AG38"/>
    <mergeCell ref="A39:AK39"/>
    <mergeCell ref="N6:P6"/>
    <mergeCell ref="Q6:S6"/>
    <mergeCell ref="K5:S5"/>
    <mergeCell ref="T6:V6"/>
    <mergeCell ref="W6:Y6"/>
    <mergeCell ref="B6:D6"/>
    <mergeCell ref="E6:G6"/>
    <mergeCell ref="H6:J6"/>
    <mergeCell ref="B5:J5"/>
    <mergeCell ref="K6:M6"/>
    <mergeCell ref="AU4:AW4"/>
    <mergeCell ref="AX4:AZ4"/>
    <mergeCell ref="T5:Z5"/>
    <mergeCell ref="AC4:AE4"/>
    <mergeCell ref="AF4:AH4"/>
    <mergeCell ref="AI4:AK4"/>
    <mergeCell ref="AL4:AN4"/>
    <mergeCell ref="AO4:AQ4"/>
    <mergeCell ref="AR4:AT4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XO46"/>
  <sheetViews>
    <sheetView zoomScale="154" zoomScaleNormal="154" workbookViewId="0">
      <pane xSplit="1" topLeftCell="B1" activePane="topRight" state="frozen"/>
      <selection pane="topRight" activeCell="D9" sqref="D9"/>
    </sheetView>
  </sheetViews>
  <sheetFormatPr defaultColWidth="9.140625" defaultRowHeight="12" x14ac:dyDescent="0.25"/>
  <cols>
    <col min="1" max="1" width="50.7109375" style="417" customWidth="1"/>
    <col min="2" max="7" width="7.7109375" style="417" customWidth="1"/>
    <col min="8" max="10" width="7.7109375" style="428" customWidth="1"/>
    <col min="11" max="16" width="7.7109375" style="417" customWidth="1"/>
    <col min="17" max="19" width="7.7109375" style="428" customWidth="1"/>
    <col min="20" max="25" width="7.7109375" style="417" customWidth="1"/>
    <col min="26" max="28" width="7.7109375" style="428" customWidth="1"/>
    <col min="29" max="34" width="7.7109375" style="417" customWidth="1"/>
    <col min="35" max="37" width="7.7109375" style="428" customWidth="1"/>
    <col min="38" max="43" width="7.7109375" style="417" customWidth="1"/>
    <col min="44" max="46" width="7.7109375" style="428" customWidth="1"/>
    <col min="47" max="48" width="7.7109375" style="417" hidden="1" customWidth="1"/>
    <col min="49" max="49" width="7.7109375" style="428" hidden="1" customWidth="1"/>
    <col min="50" max="51" width="7.7109375" style="417" hidden="1" customWidth="1"/>
    <col min="52" max="52" width="7.7109375" style="428" hidden="1" customWidth="1"/>
    <col min="53" max="54" width="7.7109375" style="417" hidden="1" customWidth="1"/>
    <col min="55" max="55" width="7.7109375" style="428" hidden="1" customWidth="1"/>
    <col min="56" max="57" width="7.7109375" style="417" hidden="1" customWidth="1"/>
    <col min="58" max="58" width="7.7109375" style="428" hidden="1" customWidth="1"/>
    <col min="59" max="60" width="7.7109375" style="417" hidden="1" customWidth="1"/>
    <col min="61" max="61" width="7.7109375" style="428" hidden="1" customWidth="1"/>
    <col min="62" max="63" width="7.7109375" style="417" hidden="1" customWidth="1"/>
    <col min="64" max="64" width="7.7109375" style="428" hidden="1" customWidth="1"/>
    <col min="65" max="66" width="7.7109375" style="417" hidden="1" customWidth="1"/>
    <col min="67" max="67" width="7.7109375" style="428" hidden="1" customWidth="1"/>
    <col min="68" max="69" width="7.7109375" style="417" hidden="1" customWidth="1"/>
    <col min="70" max="70" width="7.7109375" style="428" hidden="1" customWidth="1"/>
    <col min="71" max="72" width="7.7109375" style="417" hidden="1" customWidth="1"/>
    <col min="73" max="73" width="7.7109375" style="428" hidden="1" customWidth="1"/>
    <col min="74" max="75" width="7.7109375" style="417" hidden="1" customWidth="1"/>
    <col min="76" max="76" width="7.7109375" style="428" hidden="1" customWidth="1"/>
    <col min="77" max="78" width="7.7109375" style="56" hidden="1" customWidth="1"/>
    <col min="79" max="79" width="7.7109375" style="429" hidden="1" customWidth="1"/>
    <col min="80" max="81" width="7.7109375" style="56" hidden="1" customWidth="1"/>
    <col min="82" max="82" width="7.7109375" style="429" hidden="1" customWidth="1"/>
    <col min="83" max="85" width="7.7109375" style="56" hidden="1" customWidth="1"/>
    <col min="86" max="88" width="7.7109375" style="55" hidden="1" customWidth="1"/>
    <col min="89" max="90" width="7.7109375" style="56" hidden="1" customWidth="1"/>
    <col min="91" max="91" width="7.7109375" style="429" hidden="1" customWidth="1"/>
    <col min="92" max="99" width="7.7109375" style="56" hidden="1" customWidth="1"/>
    <col min="100" max="100" width="7.7109375" style="429" hidden="1" customWidth="1"/>
    <col min="101" max="105" width="7.7109375" style="56" hidden="1" customWidth="1"/>
    <col min="106" max="106" width="7.7109375" style="429" hidden="1" customWidth="1"/>
    <col min="107" max="151" width="7.7109375" style="56" hidden="1" customWidth="1"/>
    <col min="152" max="160" width="9.140625" style="55" customWidth="1"/>
    <col min="161" max="6047" width="9.140625" style="55"/>
    <col min="6048" max="16384" width="9.140625" style="56"/>
  </cols>
  <sheetData>
    <row r="1" spans="1:6047" s="408" customFormat="1" x14ac:dyDescent="0.25">
      <c r="A1" s="1411" t="s">
        <v>18</v>
      </c>
      <c r="B1" s="1411"/>
      <c r="C1" s="1411"/>
      <c r="D1" s="1411"/>
      <c r="E1" s="1411"/>
      <c r="F1" s="1411"/>
      <c r="G1" s="1411"/>
      <c r="H1" s="1411"/>
      <c r="I1" s="1411"/>
      <c r="J1" s="1411"/>
      <c r="K1" s="1411"/>
      <c r="L1" s="1411"/>
      <c r="M1" s="1411"/>
      <c r="N1" s="1411"/>
      <c r="O1" s="1411"/>
      <c r="P1" s="1411"/>
      <c r="Q1" s="1411"/>
      <c r="R1" s="1411"/>
      <c r="S1" s="1411"/>
      <c r="T1" s="1411"/>
      <c r="U1" s="1411"/>
      <c r="V1" s="1411"/>
      <c r="W1" s="1411"/>
      <c r="X1" s="1411"/>
      <c r="Y1" s="1411"/>
      <c r="Z1" s="1411"/>
      <c r="AA1" s="1411"/>
      <c r="AB1" s="1411"/>
      <c r="AC1" s="1411"/>
      <c r="AD1" s="1411"/>
      <c r="AE1" s="1411"/>
      <c r="AF1" s="1411"/>
      <c r="AG1" s="1411"/>
      <c r="AH1" s="1411"/>
      <c r="AI1" s="1411"/>
      <c r="AJ1" s="1411"/>
      <c r="AK1" s="1411"/>
      <c r="AL1" s="1411"/>
      <c r="AM1" s="1411"/>
      <c r="AN1" s="1411"/>
      <c r="AO1" s="1411"/>
      <c r="AP1" s="1411"/>
      <c r="AQ1" s="1411"/>
      <c r="AR1" s="1411"/>
      <c r="AS1" s="1411"/>
      <c r="AT1" s="1411"/>
      <c r="AU1" s="1411"/>
      <c r="AV1" s="1411"/>
      <c r="AW1" s="1411"/>
      <c r="AX1" s="1411"/>
      <c r="AY1" s="1411"/>
      <c r="AZ1" s="1411"/>
      <c r="BA1" s="1411"/>
      <c r="BB1" s="1411"/>
      <c r="BC1" s="1411"/>
      <c r="BD1" s="1411"/>
      <c r="BE1" s="1411"/>
      <c r="BF1" s="1411"/>
      <c r="BG1" s="1411"/>
      <c r="BH1" s="1411"/>
      <c r="BI1" s="1411"/>
      <c r="BJ1" s="1411"/>
      <c r="BK1" s="1411"/>
      <c r="BL1" s="1411"/>
      <c r="BM1" s="1411"/>
      <c r="BN1" s="1411"/>
      <c r="BO1" s="1411"/>
      <c r="BP1" s="1411"/>
      <c r="BQ1" s="1411"/>
      <c r="BR1" s="1411"/>
      <c r="BS1" s="1411"/>
      <c r="BT1" s="1411"/>
      <c r="BU1" s="1411"/>
      <c r="BV1" s="1411"/>
      <c r="BW1" s="1411"/>
      <c r="BX1" s="1411"/>
      <c r="BY1" s="1411"/>
      <c r="BZ1" s="1411"/>
      <c r="CA1" s="1411"/>
      <c r="CB1" s="1411"/>
      <c r="CC1" s="1411"/>
      <c r="CD1" s="1411"/>
      <c r="CE1" s="1411"/>
      <c r="CF1" s="1411"/>
      <c r="CG1" s="1411"/>
      <c r="CH1" s="1412"/>
      <c r="CI1" s="1413"/>
      <c r="CJ1" s="1412"/>
      <c r="CK1" s="1411"/>
      <c r="CL1" s="1411"/>
      <c r="CM1" s="1411"/>
      <c r="CN1" s="1414"/>
      <c r="CO1" s="1414"/>
      <c r="CP1" s="1414"/>
      <c r="CQ1" s="1414"/>
      <c r="CR1" s="1414"/>
      <c r="CS1" s="1414"/>
      <c r="CT1" s="1414"/>
      <c r="CU1" s="1414"/>
      <c r="CV1" s="1414"/>
      <c r="CW1" s="1414"/>
      <c r="CX1" s="1414"/>
      <c r="CY1" s="1414"/>
      <c r="CZ1" s="1414"/>
      <c r="DA1" s="1414"/>
      <c r="DB1" s="1414"/>
      <c r="EV1" s="409"/>
      <c r="EW1" s="409"/>
      <c r="EX1" s="409"/>
      <c r="EY1" s="409"/>
      <c r="EZ1" s="409"/>
      <c r="FA1" s="409"/>
      <c r="FB1" s="409"/>
      <c r="FC1" s="409"/>
      <c r="FD1" s="409"/>
      <c r="FE1" s="409"/>
      <c r="FF1" s="409"/>
      <c r="FG1" s="409"/>
      <c r="FH1" s="409"/>
      <c r="FI1" s="409"/>
      <c r="FJ1" s="409"/>
      <c r="FK1" s="409"/>
      <c r="FL1" s="409"/>
      <c r="FM1" s="409"/>
      <c r="FN1" s="409"/>
      <c r="FO1" s="409"/>
      <c r="FP1" s="409"/>
      <c r="FQ1" s="409"/>
      <c r="FR1" s="409"/>
      <c r="FS1" s="409"/>
      <c r="FT1" s="409"/>
      <c r="FU1" s="409"/>
      <c r="FV1" s="409"/>
      <c r="FW1" s="409"/>
      <c r="FX1" s="409"/>
      <c r="FY1" s="409"/>
      <c r="FZ1" s="409"/>
      <c r="GA1" s="409"/>
      <c r="GB1" s="409"/>
      <c r="GC1" s="409"/>
      <c r="GD1" s="409"/>
      <c r="GE1" s="409"/>
      <c r="GF1" s="409"/>
      <c r="GG1" s="409"/>
      <c r="GH1" s="409"/>
      <c r="GI1" s="409"/>
      <c r="GJ1" s="409"/>
      <c r="GK1" s="409"/>
      <c r="GL1" s="409"/>
      <c r="GM1" s="409"/>
      <c r="GN1" s="409"/>
      <c r="GO1" s="409"/>
      <c r="GP1" s="409"/>
      <c r="GQ1" s="409"/>
      <c r="GR1" s="409"/>
      <c r="GS1" s="409"/>
      <c r="GT1" s="409"/>
      <c r="GU1" s="409"/>
      <c r="GV1" s="409"/>
      <c r="GW1" s="409"/>
      <c r="GX1" s="409"/>
      <c r="GY1" s="409"/>
      <c r="GZ1" s="409"/>
      <c r="HA1" s="409"/>
      <c r="HB1" s="409"/>
      <c r="HC1" s="409"/>
      <c r="HD1" s="409"/>
      <c r="HE1" s="409"/>
      <c r="HF1" s="409"/>
      <c r="HG1" s="409"/>
      <c r="HH1" s="409"/>
      <c r="HI1" s="409"/>
      <c r="HJ1" s="409"/>
      <c r="HK1" s="409"/>
      <c r="HL1" s="409"/>
      <c r="HM1" s="409"/>
      <c r="HN1" s="409"/>
      <c r="HO1" s="409"/>
      <c r="HP1" s="409"/>
      <c r="HQ1" s="409"/>
      <c r="HR1" s="409"/>
      <c r="HS1" s="409"/>
      <c r="HT1" s="409"/>
      <c r="HU1" s="409"/>
      <c r="HV1" s="409"/>
      <c r="HW1" s="409"/>
      <c r="HX1" s="409"/>
      <c r="HY1" s="409"/>
      <c r="HZ1" s="409"/>
      <c r="IA1" s="409"/>
      <c r="IB1" s="409"/>
      <c r="IC1" s="409"/>
      <c r="ID1" s="409"/>
      <c r="IE1" s="409"/>
      <c r="IF1" s="409"/>
      <c r="IG1" s="409"/>
      <c r="IH1" s="409"/>
      <c r="II1" s="409"/>
      <c r="IJ1" s="409"/>
      <c r="IK1" s="409"/>
      <c r="IL1" s="409"/>
      <c r="IM1" s="409"/>
      <c r="IN1" s="409"/>
      <c r="IO1" s="409"/>
      <c r="IP1" s="409"/>
      <c r="IQ1" s="409"/>
      <c r="IR1" s="409"/>
      <c r="IS1" s="409"/>
      <c r="IT1" s="409"/>
      <c r="IU1" s="409"/>
      <c r="IV1" s="409"/>
      <c r="IW1" s="409"/>
      <c r="IX1" s="409"/>
      <c r="IY1" s="409"/>
      <c r="IZ1" s="409"/>
      <c r="JA1" s="409"/>
      <c r="JB1" s="409"/>
      <c r="JC1" s="409"/>
      <c r="JD1" s="409"/>
      <c r="JE1" s="409"/>
      <c r="JF1" s="409"/>
      <c r="JG1" s="409"/>
      <c r="JH1" s="409"/>
      <c r="JI1" s="409"/>
      <c r="JJ1" s="409"/>
      <c r="JK1" s="409"/>
      <c r="JL1" s="409"/>
      <c r="JM1" s="409"/>
      <c r="JN1" s="409"/>
      <c r="JO1" s="409"/>
      <c r="JP1" s="409"/>
      <c r="JQ1" s="409"/>
      <c r="JR1" s="409"/>
      <c r="JS1" s="409"/>
      <c r="JT1" s="409"/>
      <c r="JU1" s="409"/>
      <c r="JV1" s="409"/>
      <c r="JW1" s="409"/>
      <c r="JX1" s="409"/>
      <c r="JY1" s="409"/>
      <c r="JZ1" s="409"/>
      <c r="KA1" s="409"/>
      <c r="KB1" s="409"/>
      <c r="KC1" s="409"/>
      <c r="KD1" s="409"/>
      <c r="KE1" s="409"/>
      <c r="KF1" s="409"/>
      <c r="KG1" s="409"/>
      <c r="KH1" s="409"/>
      <c r="KI1" s="409"/>
      <c r="KJ1" s="409"/>
      <c r="KK1" s="409"/>
      <c r="KL1" s="409"/>
      <c r="KM1" s="409"/>
      <c r="KN1" s="409"/>
      <c r="KO1" s="409"/>
      <c r="KP1" s="409"/>
      <c r="KQ1" s="409"/>
      <c r="KR1" s="409"/>
      <c r="KS1" s="409"/>
      <c r="KT1" s="409"/>
      <c r="KU1" s="409"/>
      <c r="KV1" s="409"/>
      <c r="KW1" s="409"/>
      <c r="KX1" s="409"/>
      <c r="KY1" s="409"/>
      <c r="KZ1" s="409"/>
      <c r="LA1" s="409"/>
      <c r="LB1" s="409"/>
      <c r="LC1" s="409"/>
      <c r="LD1" s="409"/>
      <c r="LE1" s="409"/>
      <c r="LF1" s="409"/>
      <c r="LG1" s="409"/>
      <c r="LH1" s="409"/>
      <c r="LI1" s="409"/>
      <c r="LJ1" s="409"/>
      <c r="LK1" s="409"/>
      <c r="LL1" s="409"/>
      <c r="LM1" s="409"/>
      <c r="LN1" s="409"/>
      <c r="LO1" s="409"/>
      <c r="LP1" s="409"/>
      <c r="LQ1" s="409"/>
      <c r="LR1" s="409"/>
      <c r="LS1" s="409"/>
      <c r="LT1" s="409"/>
      <c r="LU1" s="409"/>
      <c r="LV1" s="409"/>
      <c r="LW1" s="409"/>
      <c r="LX1" s="409"/>
      <c r="LY1" s="409"/>
      <c r="LZ1" s="409"/>
      <c r="MA1" s="409"/>
      <c r="MB1" s="409"/>
      <c r="MC1" s="409"/>
      <c r="MD1" s="409"/>
      <c r="ME1" s="409"/>
      <c r="MF1" s="409"/>
      <c r="MG1" s="409"/>
      <c r="MH1" s="409"/>
      <c r="MI1" s="409"/>
      <c r="MJ1" s="409"/>
      <c r="MK1" s="409"/>
      <c r="ML1" s="409"/>
      <c r="MM1" s="409"/>
      <c r="MN1" s="409"/>
      <c r="MO1" s="409"/>
      <c r="MP1" s="409"/>
      <c r="MQ1" s="409"/>
      <c r="MR1" s="409"/>
      <c r="MS1" s="409"/>
      <c r="MT1" s="409"/>
      <c r="MU1" s="409"/>
      <c r="MV1" s="409"/>
      <c r="MW1" s="409"/>
      <c r="MX1" s="409"/>
      <c r="MY1" s="409"/>
      <c r="MZ1" s="409"/>
      <c r="NA1" s="409"/>
      <c r="NB1" s="409"/>
      <c r="NC1" s="409"/>
      <c r="ND1" s="409"/>
      <c r="NE1" s="409"/>
      <c r="NF1" s="409"/>
      <c r="NG1" s="409"/>
      <c r="NH1" s="409"/>
      <c r="NI1" s="409"/>
      <c r="NJ1" s="409"/>
      <c r="NK1" s="409"/>
      <c r="NL1" s="409"/>
      <c r="NM1" s="409"/>
      <c r="NN1" s="409"/>
      <c r="NO1" s="409"/>
      <c r="NP1" s="409"/>
      <c r="NQ1" s="409"/>
      <c r="NR1" s="409"/>
      <c r="NS1" s="409"/>
      <c r="NT1" s="409"/>
      <c r="NU1" s="409"/>
      <c r="NV1" s="409"/>
      <c r="NW1" s="409"/>
      <c r="NX1" s="409"/>
      <c r="NY1" s="409"/>
      <c r="NZ1" s="409"/>
      <c r="OA1" s="409"/>
      <c r="OB1" s="409"/>
      <c r="OC1" s="409"/>
      <c r="OD1" s="409"/>
      <c r="OE1" s="409"/>
      <c r="OF1" s="409"/>
      <c r="OG1" s="409"/>
      <c r="OH1" s="409"/>
      <c r="OI1" s="409"/>
      <c r="OJ1" s="409"/>
      <c r="OK1" s="409"/>
      <c r="OL1" s="409"/>
      <c r="OM1" s="409"/>
      <c r="ON1" s="409"/>
      <c r="OO1" s="409"/>
      <c r="OP1" s="409"/>
      <c r="OQ1" s="409"/>
      <c r="OR1" s="409"/>
      <c r="OS1" s="409"/>
      <c r="OT1" s="409"/>
      <c r="OU1" s="409"/>
      <c r="OV1" s="409"/>
      <c r="OW1" s="409"/>
      <c r="OX1" s="409"/>
      <c r="OY1" s="409"/>
      <c r="OZ1" s="409"/>
      <c r="PA1" s="409"/>
      <c r="PB1" s="409"/>
      <c r="PC1" s="409"/>
      <c r="PD1" s="409"/>
      <c r="PE1" s="409"/>
      <c r="PF1" s="409"/>
      <c r="PG1" s="409"/>
      <c r="PH1" s="409"/>
      <c r="PI1" s="409"/>
      <c r="PJ1" s="409"/>
      <c r="PK1" s="409"/>
      <c r="PL1" s="409"/>
      <c r="PM1" s="409"/>
      <c r="PN1" s="409"/>
      <c r="PO1" s="409"/>
      <c r="PP1" s="409"/>
      <c r="PQ1" s="409"/>
      <c r="PR1" s="409"/>
      <c r="PS1" s="409"/>
      <c r="PT1" s="409"/>
      <c r="PU1" s="409"/>
      <c r="PV1" s="409"/>
      <c r="PW1" s="409"/>
      <c r="PX1" s="409"/>
      <c r="PY1" s="409"/>
      <c r="PZ1" s="409"/>
      <c r="QA1" s="409"/>
      <c r="QB1" s="409"/>
      <c r="QC1" s="409"/>
      <c r="QD1" s="409"/>
      <c r="QE1" s="409"/>
      <c r="QF1" s="409"/>
      <c r="QG1" s="409"/>
      <c r="QH1" s="409"/>
      <c r="QI1" s="409"/>
      <c r="QJ1" s="409"/>
      <c r="QK1" s="409"/>
      <c r="QL1" s="409"/>
      <c r="QM1" s="409"/>
      <c r="QN1" s="409"/>
      <c r="QO1" s="409"/>
      <c r="QP1" s="409"/>
      <c r="QQ1" s="409"/>
      <c r="QR1" s="409"/>
      <c r="QS1" s="409"/>
      <c r="QT1" s="409"/>
      <c r="QU1" s="409"/>
      <c r="QV1" s="409"/>
      <c r="QW1" s="409"/>
      <c r="QX1" s="409"/>
      <c r="QY1" s="409"/>
      <c r="QZ1" s="409"/>
      <c r="RA1" s="409"/>
      <c r="RB1" s="409"/>
      <c r="RC1" s="409"/>
      <c r="RD1" s="409"/>
      <c r="RE1" s="409"/>
      <c r="RF1" s="409"/>
      <c r="RG1" s="409"/>
      <c r="RH1" s="409"/>
      <c r="RI1" s="409"/>
      <c r="RJ1" s="409"/>
      <c r="RK1" s="409"/>
      <c r="RL1" s="409"/>
      <c r="RM1" s="409"/>
      <c r="RN1" s="409"/>
      <c r="RO1" s="409"/>
      <c r="RP1" s="409"/>
      <c r="RQ1" s="409"/>
      <c r="RR1" s="409"/>
      <c r="RS1" s="409"/>
      <c r="RT1" s="409"/>
      <c r="RU1" s="409"/>
      <c r="RV1" s="409"/>
      <c r="RW1" s="409"/>
      <c r="RX1" s="409"/>
      <c r="RY1" s="409"/>
      <c r="RZ1" s="409"/>
      <c r="SA1" s="409"/>
      <c r="SB1" s="409"/>
      <c r="SC1" s="409"/>
      <c r="SD1" s="409"/>
      <c r="SE1" s="409"/>
      <c r="SF1" s="409"/>
      <c r="SG1" s="409"/>
      <c r="SH1" s="409"/>
      <c r="SI1" s="409"/>
      <c r="SJ1" s="409"/>
      <c r="SK1" s="409"/>
      <c r="SL1" s="409"/>
      <c r="SM1" s="409"/>
      <c r="SN1" s="409"/>
      <c r="SO1" s="409"/>
      <c r="SP1" s="409"/>
      <c r="SQ1" s="409"/>
      <c r="SR1" s="409"/>
      <c r="SS1" s="409"/>
      <c r="ST1" s="409"/>
      <c r="SU1" s="409"/>
      <c r="SV1" s="409"/>
      <c r="SW1" s="409"/>
      <c r="SX1" s="409"/>
      <c r="SY1" s="409"/>
      <c r="SZ1" s="409"/>
      <c r="TA1" s="409"/>
      <c r="TB1" s="409"/>
      <c r="TC1" s="409"/>
      <c r="TD1" s="409"/>
      <c r="TE1" s="409"/>
      <c r="TF1" s="409"/>
      <c r="TG1" s="409"/>
      <c r="TH1" s="409"/>
      <c r="TI1" s="409"/>
      <c r="TJ1" s="409"/>
      <c r="TK1" s="409"/>
      <c r="TL1" s="409"/>
      <c r="TM1" s="409"/>
      <c r="TN1" s="409"/>
      <c r="TO1" s="409"/>
      <c r="TP1" s="409"/>
      <c r="TQ1" s="409"/>
      <c r="TR1" s="409"/>
      <c r="TS1" s="409"/>
      <c r="TT1" s="409"/>
      <c r="TU1" s="409"/>
      <c r="TV1" s="409"/>
      <c r="TW1" s="409"/>
      <c r="TX1" s="409"/>
      <c r="TY1" s="409"/>
      <c r="TZ1" s="409"/>
      <c r="UA1" s="409"/>
      <c r="UB1" s="409"/>
      <c r="UC1" s="409"/>
      <c r="UD1" s="409"/>
      <c r="UE1" s="409"/>
      <c r="UF1" s="409"/>
      <c r="UG1" s="409"/>
      <c r="UH1" s="409"/>
      <c r="UI1" s="409"/>
      <c r="UJ1" s="409"/>
      <c r="UK1" s="409"/>
      <c r="UL1" s="409"/>
      <c r="UM1" s="409"/>
      <c r="UN1" s="409"/>
      <c r="UO1" s="409"/>
      <c r="UP1" s="409"/>
      <c r="UQ1" s="409"/>
      <c r="UR1" s="409"/>
      <c r="US1" s="409"/>
      <c r="UT1" s="409"/>
      <c r="UU1" s="409"/>
      <c r="UV1" s="409"/>
      <c r="UW1" s="409"/>
      <c r="UX1" s="409"/>
      <c r="UY1" s="409"/>
      <c r="UZ1" s="409"/>
      <c r="VA1" s="409"/>
      <c r="VB1" s="409"/>
      <c r="VC1" s="409"/>
      <c r="VD1" s="409"/>
      <c r="VE1" s="409"/>
      <c r="VF1" s="409"/>
      <c r="VG1" s="409"/>
      <c r="VH1" s="409"/>
      <c r="VI1" s="409"/>
      <c r="VJ1" s="409"/>
      <c r="VK1" s="409"/>
      <c r="VL1" s="409"/>
      <c r="VM1" s="409"/>
      <c r="VN1" s="409"/>
      <c r="VO1" s="409"/>
      <c r="VP1" s="409"/>
      <c r="VQ1" s="409"/>
      <c r="VR1" s="409"/>
      <c r="VS1" s="409"/>
      <c r="VT1" s="409"/>
      <c r="VU1" s="409"/>
      <c r="VV1" s="409"/>
      <c r="VW1" s="409"/>
      <c r="VX1" s="409"/>
      <c r="VY1" s="409"/>
      <c r="VZ1" s="409"/>
      <c r="WA1" s="409"/>
      <c r="WB1" s="409"/>
      <c r="WC1" s="409"/>
      <c r="WD1" s="409"/>
      <c r="WE1" s="409"/>
      <c r="WF1" s="409"/>
      <c r="WG1" s="409"/>
      <c r="WH1" s="409"/>
      <c r="WI1" s="409"/>
      <c r="WJ1" s="409"/>
      <c r="WK1" s="409"/>
      <c r="WL1" s="409"/>
      <c r="WM1" s="409"/>
      <c r="WN1" s="409"/>
      <c r="WO1" s="409"/>
      <c r="WP1" s="409"/>
      <c r="WQ1" s="409"/>
      <c r="WR1" s="409"/>
      <c r="WS1" s="409"/>
      <c r="WT1" s="409"/>
      <c r="WU1" s="409"/>
      <c r="WV1" s="409"/>
      <c r="WW1" s="409"/>
      <c r="WX1" s="409"/>
      <c r="WY1" s="409"/>
      <c r="WZ1" s="409"/>
      <c r="XA1" s="409"/>
      <c r="XB1" s="409"/>
      <c r="XC1" s="409"/>
      <c r="XD1" s="409"/>
      <c r="XE1" s="409"/>
      <c r="XF1" s="409"/>
      <c r="XG1" s="409"/>
      <c r="XH1" s="409"/>
      <c r="XI1" s="409"/>
      <c r="XJ1" s="409"/>
      <c r="XK1" s="409"/>
      <c r="XL1" s="409"/>
      <c r="XM1" s="409"/>
      <c r="XN1" s="409"/>
      <c r="XO1" s="409"/>
      <c r="XP1" s="409"/>
      <c r="XQ1" s="409"/>
      <c r="XR1" s="409"/>
      <c r="XS1" s="409"/>
      <c r="XT1" s="409"/>
      <c r="XU1" s="409"/>
      <c r="XV1" s="409"/>
      <c r="XW1" s="409"/>
      <c r="XX1" s="409"/>
      <c r="XY1" s="409"/>
      <c r="XZ1" s="409"/>
      <c r="YA1" s="409"/>
      <c r="YB1" s="409"/>
      <c r="YC1" s="409"/>
      <c r="YD1" s="409"/>
      <c r="YE1" s="409"/>
      <c r="YF1" s="409"/>
      <c r="YG1" s="409"/>
      <c r="YH1" s="409"/>
      <c r="YI1" s="409"/>
      <c r="YJ1" s="409"/>
      <c r="YK1" s="409"/>
      <c r="YL1" s="409"/>
      <c r="YM1" s="409"/>
      <c r="YN1" s="409"/>
      <c r="YO1" s="409"/>
      <c r="YP1" s="409"/>
      <c r="YQ1" s="409"/>
      <c r="YR1" s="409"/>
      <c r="YS1" s="409"/>
      <c r="YT1" s="409"/>
      <c r="YU1" s="409"/>
      <c r="YV1" s="409"/>
      <c r="YW1" s="409"/>
      <c r="YX1" s="409"/>
      <c r="YY1" s="409"/>
      <c r="YZ1" s="409"/>
      <c r="ZA1" s="409"/>
      <c r="ZB1" s="409"/>
      <c r="ZC1" s="409"/>
      <c r="ZD1" s="409"/>
      <c r="ZE1" s="409"/>
      <c r="ZF1" s="409"/>
      <c r="ZG1" s="409"/>
      <c r="ZH1" s="409"/>
      <c r="ZI1" s="409"/>
      <c r="ZJ1" s="409"/>
      <c r="ZK1" s="409"/>
      <c r="ZL1" s="409"/>
      <c r="ZM1" s="409"/>
      <c r="ZN1" s="409"/>
      <c r="ZO1" s="409"/>
      <c r="ZP1" s="409"/>
      <c r="ZQ1" s="409"/>
      <c r="ZR1" s="409"/>
      <c r="ZS1" s="409"/>
      <c r="ZT1" s="409"/>
      <c r="ZU1" s="409"/>
      <c r="ZV1" s="409"/>
      <c r="ZW1" s="409"/>
      <c r="ZX1" s="409"/>
      <c r="ZY1" s="409"/>
      <c r="ZZ1" s="409"/>
      <c r="AAA1" s="409"/>
      <c r="AAB1" s="409"/>
      <c r="AAC1" s="409"/>
      <c r="AAD1" s="409"/>
      <c r="AAE1" s="409"/>
      <c r="AAF1" s="409"/>
      <c r="AAG1" s="409"/>
      <c r="AAH1" s="409"/>
      <c r="AAI1" s="409"/>
      <c r="AAJ1" s="409"/>
      <c r="AAK1" s="409"/>
      <c r="AAL1" s="409"/>
      <c r="AAM1" s="409"/>
      <c r="AAN1" s="409"/>
      <c r="AAO1" s="409"/>
      <c r="AAP1" s="409"/>
      <c r="AAQ1" s="409"/>
      <c r="AAR1" s="409"/>
      <c r="AAS1" s="409"/>
      <c r="AAT1" s="409"/>
      <c r="AAU1" s="409"/>
      <c r="AAV1" s="409"/>
      <c r="AAW1" s="409"/>
      <c r="AAX1" s="409"/>
      <c r="AAY1" s="409"/>
      <c r="AAZ1" s="409"/>
      <c r="ABA1" s="409"/>
      <c r="ABB1" s="409"/>
      <c r="ABC1" s="409"/>
      <c r="ABD1" s="409"/>
      <c r="ABE1" s="409"/>
      <c r="ABF1" s="409"/>
      <c r="ABG1" s="409"/>
      <c r="ABH1" s="409"/>
      <c r="ABI1" s="409"/>
      <c r="ABJ1" s="409"/>
      <c r="ABK1" s="409"/>
      <c r="ABL1" s="409"/>
      <c r="ABM1" s="409"/>
      <c r="ABN1" s="409"/>
      <c r="ABO1" s="409"/>
      <c r="ABP1" s="409"/>
      <c r="ABQ1" s="409"/>
      <c r="ABR1" s="409"/>
      <c r="ABS1" s="409"/>
      <c r="ABT1" s="409"/>
      <c r="ABU1" s="409"/>
      <c r="ABV1" s="409"/>
      <c r="ABW1" s="409"/>
      <c r="ABX1" s="409"/>
      <c r="ABY1" s="409"/>
      <c r="ABZ1" s="409"/>
      <c r="ACA1" s="409"/>
      <c r="ACB1" s="409"/>
      <c r="ACC1" s="409"/>
      <c r="ACD1" s="409"/>
      <c r="ACE1" s="409"/>
      <c r="ACF1" s="409"/>
      <c r="ACG1" s="409"/>
      <c r="ACH1" s="409"/>
      <c r="ACI1" s="409"/>
      <c r="ACJ1" s="409"/>
      <c r="ACK1" s="409"/>
      <c r="ACL1" s="409"/>
      <c r="ACM1" s="409"/>
      <c r="ACN1" s="409"/>
      <c r="ACO1" s="409"/>
      <c r="ACP1" s="409"/>
      <c r="ACQ1" s="409"/>
      <c r="ACR1" s="409"/>
      <c r="ACS1" s="409"/>
      <c r="ACT1" s="409"/>
      <c r="ACU1" s="409"/>
      <c r="ACV1" s="409"/>
      <c r="ACW1" s="409"/>
      <c r="ACX1" s="409"/>
      <c r="ACY1" s="409"/>
      <c r="ACZ1" s="409"/>
      <c r="ADA1" s="409"/>
      <c r="ADB1" s="409"/>
      <c r="ADC1" s="409"/>
      <c r="ADD1" s="409"/>
      <c r="ADE1" s="409"/>
      <c r="ADF1" s="409"/>
      <c r="ADG1" s="409"/>
      <c r="ADH1" s="409"/>
      <c r="ADI1" s="409"/>
      <c r="ADJ1" s="409"/>
      <c r="ADK1" s="409"/>
      <c r="ADL1" s="409"/>
      <c r="ADM1" s="409"/>
      <c r="ADN1" s="409"/>
      <c r="ADO1" s="409"/>
      <c r="ADP1" s="409"/>
      <c r="ADQ1" s="409"/>
      <c r="ADR1" s="409"/>
      <c r="ADS1" s="409"/>
      <c r="ADT1" s="409"/>
      <c r="ADU1" s="409"/>
      <c r="ADV1" s="409"/>
      <c r="ADW1" s="409"/>
      <c r="ADX1" s="409"/>
      <c r="ADY1" s="409"/>
      <c r="ADZ1" s="409"/>
      <c r="AEA1" s="409"/>
      <c r="AEB1" s="409"/>
      <c r="AEC1" s="409"/>
      <c r="AED1" s="409"/>
      <c r="AEE1" s="409"/>
      <c r="AEF1" s="409"/>
      <c r="AEG1" s="409"/>
      <c r="AEH1" s="409"/>
      <c r="AEI1" s="409"/>
      <c r="AEJ1" s="409"/>
      <c r="AEK1" s="409"/>
      <c r="AEL1" s="409"/>
      <c r="AEM1" s="409"/>
      <c r="AEN1" s="409"/>
      <c r="AEO1" s="409"/>
      <c r="AEP1" s="409"/>
      <c r="AEQ1" s="409"/>
      <c r="AER1" s="409"/>
      <c r="AES1" s="409"/>
      <c r="AET1" s="409"/>
      <c r="AEU1" s="409"/>
      <c r="AEV1" s="409"/>
      <c r="AEW1" s="409"/>
      <c r="AEX1" s="409"/>
      <c r="AEY1" s="409"/>
      <c r="AEZ1" s="409"/>
      <c r="AFA1" s="409"/>
      <c r="AFB1" s="409"/>
      <c r="AFC1" s="409"/>
      <c r="AFD1" s="409"/>
      <c r="AFE1" s="409"/>
      <c r="AFF1" s="409"/>
      <c r="AFG1" s="409"/>
      <c r="AFH1" s="409"/>
      <c r="AFI1" s="409"/>
      <c r="AFJ1" s="409"/>
      <c r="AFK1" s="409"/>
      <c r="AFL1" s="409"/>
      <c r="AFM1" s="409"/>
      <c r="AFN1" s="409"/>
      <c r="AFO1" s="409"/>
      <c r="AFP1" s="409"/>
      <c r="AFQ1" s="409"/>
      <c r="AFR1" s="409"/>
      <c r="AFS1" s="409"/>
      <c r="AFT1" s="409"/>
      <c r="AFU1" s="409"/>
      <c r="AFV1" s="409"/>
      <c r="AFW1" s="409"/>
      <c r="AFX1" s="409"/>
      <c r="AFY1" s="409"/>
      <c r="AFZ1" s="409"/>
      <c r="AGA1" s="409"/>
      <c r="AGB1" s="409"/>
      <c r="AGC1" s="409"/>
      <c r="AGD1" s="409"/>
      <c r="AGE1" s="409"/>
      <c r="AGF1" s="409"/>
      <c r="AGG1" s="409"/>
      <c r="AGH1" s="409"/>
      <c r="AGI1" s="409"/>
      <c r="AGJ1" s="409"/>
      <c r="AGK1" s="409"/>
      <c r="AGL1" s="409"/>
      <c r="AGM1" s="409"/>
      <c r="AGN1" s="409"/>
      <c r="AGO1" s="409"/>
      <c r="AGP1" s="409"/>
      <c r="AGQ1" s="409"/>
      <c r="AGR1" s="409"/>
      <c r="AGS1" s="409"/>
      <c r="AGT1" s="409"/>
      <c r="AGU1" s="409"/>
      <c r="AGV1" s="409"/>
      <c r="AGW1" s="409"/>
      <c r="AGX1" s="409"/>
      <c r="AGY1" s="409"/>
      <c r="AGZ1" s="409"/>
      <c r="AHA1" s="409"/>
      <c r="AHB1" s="409"/>
      <c r="AHC1" s="409"/>
      <c r="AHD1" s="409"/>
      <c r="AHE1" s="409"/>
      <c r="AHF1" s="409"/>
      <c r="AHG1" s="409"/>
      <c r="AHH1" s="409"/>
      <c r="AHI1" s="409"/>
      <c r="AHJ1" s="409"/>
      <c r="AHK1" s="409"/>
      <c r="AHL1" s="409"/>
      <c r="AHM1" s="409"/>
      <c r="AHN1" s="409"/>
      <c r="AHO1" s="409"/>
      <c r="AHP1" s="409"/>
      <c r="AHQ1" s="409"/>
      <c r="AHR1" s="409"/>
      <c r="AHS1" s="409"/>
      <c r="AHT1" s="409"/>
      <c r="AHU1" s="409"/>
      <c r="AHV1" s="409"/>
      <c r="AHW1" s="409"/>
      <c r="AHX1" s="409"/>
      <c r="AHY1" s="409"/>
      <c r="AHZ1" s="409"/>
      <c r="AIA1" s="409"/>
      <c r="AIB1" s="409"/>
      <c r="AIC1" s="409"/>
      <c r="AID1" s="409"/>
      <c r="AIE1" s="409"/>
      <c r="AIF1" s="409"/>
      <c r="AIG1" s="409"/>
      <c r="AIH1" s="409"/>
      <c r="AII1" s="409"/>
      <c r="AIJ1" s="409"/>
      <c r="AIK1" s="409"/>
      <c r="AIL1" s="409"/>
      <c r="AIM1" s="409"/>
      <c r="AIN1" s="409"/>
      <c r="AIO1" s="409"/>
      <c r="AIP1" s="409"/>
      <c r="AIQ1" s="409"/>
      <c r="AIR1" s="409"/>
      <c r="AIS1" s="409"/>
      <c r="AIT1" s="409"/>
      <c r="AIU1" s="409"/>
      <c r="AIV1" s="409"/>
      <c r="AIW1" s="409"/>
      <c r="AIX1" s="409"/>
      <c r="AIY1" s="409"/>
      <c r="AIZ1" s="409"/>
      <c r="AJA1" s="409"/>
      <c r="AJB1" s="409"/>
      <c r="AJC1" s="409"/>
      <c r="AJD1" s="409"/>
      <c r="AJE1" s="409"/>
      <c r="AJF1" s="409"/>
      <c r="AJG1" s="409"/>
      <c r="AJH1" s="409"/>
      <c r="AJI1" s="409"/>
      <c r="AJJ1" s="409"/>
      <c r="AJK1" s="409"/>
      <c r="AJL1" s="409"/>
      <c r="AJM1" s="409"/>
      <c r="AJN1" s="409"/>
      <c r="AJO1" s="409"/>
      <c r="AJP1" s="409"/>
      <c r="AJQ1" s="409"/>
      <c r="AJR1" s="409"/>
      <c r="AJS1" s="409"/>
      <c r="AJT1" s="409"/>
      <c r="AJU1" s="409"/>
      <c r="AJV1" s="409"/>
      <c r="AJW1" s="409"/>
      <c r="AJX1" s="409"/>
      <c r="AJY1" s="409"/>
      <c r="AJZ1" s="409"/>
      <c r="AKA1" s="409"/>
      <c r="AKB1" s="409"/>
      <c r="AKC1" s="409"/>
      <c r="AKD1" s="409"/>
      <c r="AKE1" s="409"/>
      <c r="AKF1" s="409"/>
      <c r="AKG1" s="409"/>
      <c r="AKH1" s="409"/>
      <c r="AKI1" s="409"/>
      <c r="AKJ1" s="409"/>
      <c r="AKK1" s="409"/>
      <c r="AKL1" s="409"/>
      <c r="AKM1" s="409"/>
      <c r="AKN1" s="409"/>
      <c r="AKO1" s="409"/>
      <c r="AKP1" s="409"/>
      <c r="AKQ1" s="409"/>
      <c r="AKR1" s="409"/>
      <c r="AKS1" s="409"/>
      <c r="AKT1" s="409"/>
      <c r="AKU1" s="409"/>
      <c r="AKV1" s="409"/>
      <c r="AKW1" s="409"/>
      <c r="AKX1" s="409"/>
      <c r="AKY1" s="409"/>
      <c r="AKZ1" s="409"/>
      <c r="ALA1" s="409"/>
      <c r="ALB1" s="409"/>
      <c r="ALC1" s="409"/>
      <c r="ALD1" s="409"/>
      <c r="ALE1" s="409"/>
      <c r="ALF1" s="409"/>
      <c r="ALG1" s="409"/>
      <c r="ALH1" s="409"/>
      <c r="ALI1" s="409"/>
      <c r="ALJ1" s="409"/>
      <c r="ALK1" s="409"/>
      <c r="ALL1" s="409"/>
      <c r="ALM1" s="409"/>
      <c r="ALN1" s="409"/>
      <c r="ALO1" s="409"/>
      <c r="ALP1" s="409"/>
      <c r="ALQ1" s="409"/>
      <c r="ALR1" s="409"/>
      <c r="ALS1" s="409"/>
      <c r="ALT1" s="409"/>
      <c r="ALU1" s="409"/>
      <c r="ALV1" s="409"/>
      <c r="ALW1" s="409"/>
      <c r="ALX1" s="409"/>
      <c r="ALY1" s="409"/>
      <c r="ALZ1" s="409"/>
      <c r="AMA1" s="409"/>
      <c r="AMB1" s="409"/>
      <c r="AMC1" s="409"/>
      <c r="AMD1" s="409"/>
      <c r="AME1" s="409"/>
      <c r="AMF1" s="409"/>
      <c r="AMG1" s="409"/>
      <c r="AMH1" s="409"/>
      <c r="AMI1" s="409"/>
      <c r="AMJ1" s="409"/>
      <c r="AMK1" s="409"/>
      <c r="AML1" s="409"/>
      <c r="AMM1" s="409"/>
      <c r="AMN1" s="409"/>
      <c r="AMO1" s="409"/>
      <c r="AMP1" s="409"/>
      <c r="AMQ1" s="409"/>
      <c r="AMR1" s="409"/>
      <c r="AMS1" s="409"/>
      <c r="AMT1" s="409"/>
      <c r="AMU1" s="409"/>
      <c r="AMV1" s="409"/>
      <c r="AMW1" s="409"/>
      <c r="AMX1" s="409"/>
      <c r="AMY1" s="409"/>
      <c r="AMZ1" s="409"/>
      <c r="ANA1" s="409"/>
      <c r="ANB1" s="409"/>
      <c r="ANC1" s="409"/>
      <c r="AND1" s="409"/>
      <c r="ANE1" s="409"/>
      <c r="ANF1" s="409"/>
      <c r="ANG1" s="409"/>
      <c r="ANH1" s="409"/>
      <c r="ANI1" s="409"/>
      <c r="ANJ1" s="409"/>
      <c r="ANK1" s="409"/>
      <c r="ANL1" s="409"/>
      <c r="ANM1" s="409"/>
      <c r="ANN1" s="409"/>
      <c r="ANO1" s="409"/>
      <c r="ANP1" s="409"/>
      <c r="ANQ1" s="409"/>
      <c r="ANR1" s="409"/>
      <c r="ANS1" s="409"/>
      <c r="ANT1" s="409"/>
      <c r="ANU1" s="409"/>
      <c r="ANV1" s="409"/>
      <c r="ANW1" s="409"/>
      <c r="ANX1" s="409"/>
      <c r="ANY1" s="409"/>
      <c r="ANZ1" s="409"/>
      <c r="AOA1" s="409"/>
      <c r="AOB1" s="409"/>
      <c r="AOC1" s="409"/>
      <c r="AOD1" s="409"/>
      <c r="AOE1" s="409"/>
      <c r="AOF1" s="409"/>
      <c r="AOG1" s="409"/>
      <c r="AOH1" s="409"/>
      <c r="AOI1" s="409"/>
      <c r="AOJ1" s="409"/>
      <c r="AOK1" s="409"/>
      <c r="AOL1" s="409"/>
      <c r="AOM1" s="409"/>
      <c r="AON1" s="409"/>
      <c r="AOO1" s="409"/>
      <c r="AOP1" s="409"/>
      <c r="AOQ1" s="409"/>
      <c r="AOR1" s="409"/>
      <c r="AOS1" s="409"/>
      <c r="AOT1" s="409"/>
      <c r="AOU1" s="409"/>
      <c r="AOV1" s="409"/>
      <c r="AOW1" s="409"/>
      <c r="AOX1" s="409"/>
      <c r="AOY1" s="409"/>
      <c r="AOZ1" s="409"/>
      <c r="APA1" s="409"/>
      <c r="APB1" s="409"/>
      <c r="APC1" s="409"/>
      <c r="APD1" s="409"/>
      <c r="APE1" s="409"/>
      <c r="APF1" s="409"/>
      <c r="APG1" s="409"/>
      <c r="APH1" s="409"/>
      <c r="API1" s="409"/>
      <c r="APJ1" s="409"/>
      <c r="APK1" s="409"/>
      <c r="APL1" s="409"/>
      <c r="APM1" s="409"/>
      <c r="APN1" s="409"/>
      <c r="APO1" s="409"/>
      <c r="APP1" s="409"/>
      <c r="APQ1" s="409"/>
      <c r="APR1" s="409"/>
      <c r="APS1" s="409"/>
      <c r="APT1" s="409"/>
      <c r="APU1" s="409"/>
      <c r="APV1" s="409"/>
      <c r="APW1" s="409"/>
      <c r="APX1" s="409"/>
      <c r="APY1" s="409"/>
      <c r="APZ1" s="409"/>
      <c r="AQA1" s="409"/>
      <c r="AQB1" s="409"/>
      <c r="AQC1" s="409"/>
      <c r="AQD1" s="409"/>
      <c r="AQE1" s="409"/>
      <c r="AQF1" s="409"/>
      <c r="AQG1" s="409"/>
      <c r="AQH1" s="409"/>
      <c r="AQI1" s="409"/>
      <c r="AQJ1" s="409"/>
      <c r="AQK1" s="409"/>
      <c r="AQL1" s="409"/>
      <c r="AQM1" s="409"/>
      <c r="AQN1" s="409"/>
      <c r="AQO1" s="409"/>
      <c r="AQP1" s="409"/>
      <c r="AQQ1" s="409"/>
      <c r="AQR1" s="409"/>
      <c r="AQS1" s="409"/>
      <c r="AQT1" s="409"/>
      <c r="AQU1" s="409"/>
      <c r="AQV1" s="409"/>
      <c r="AQW1" s="409"/>
      <c r="AQX1" s="409"/>
      <c r="AQY1" s="409"/>
      <c r="AQZ1" s="409"/>
      <c r="ARA1" s="409"/>
      <c r="ARB1" s="409"/>
      <c r="ARC1" s="409"/>
      <c r="ARD1" s="409"/>
      <c r="ARE1" s="409"/>
      <c r="ARF1" s="409"/>
      <c r="ARG1" s="409"/>
      <c r="ARH1" s="409"/>
      <c r="ARI1" s="409"/>
      <c r="ARJ1" s="409"/>
      <c r="ARK1" s="409"/>
      <c r="ARL1" s="409"/>
      <c r="ARM1" s="409"/>
      <c r="ARN1" s="409"/>
      <c r="ARO1" s="409"/>
      <c r="ARP1" s="409"/>
      <c r="ARQ1" s="409"/>
      <c r="ARR1" s="409"/>
      <c r="ARS1" s="409"/>
      <c r="ART1" s="409"/>
      <c r="ARU1" s="409"/>
      <c r="ARV1" s="409"/>
      <c r="ARW1" s="409"/>
      <c r="ARX1" s="409"/>
      <c r="ARY1" s="409"/>
      <c r="ARZ1" s="409"/>
      <c r="ASA1" s="409"/>
      <c r="ASB1" s="409"/>
      <c r="ASC1" s="409"/>
      <c r="ASD1" s="409"/>
      <c r="ASE1" s="409"/>
      <c r="ASF1" s="409"/>
      <c r="ASG1" s="409"/>
      <c r="ASH1" s="409"/>
      <c r="ASI1" s="409"/>
      <c r="ASJ1" s="409"/>
      <c r="ASK1" s="409"/>
      <c r="ASL1" s="409"/>
      <c r="ASM1" s="409"/>
      <c r="ASN1" s="409"/>
      <c r="ASO1" s="409"/>
      <c r="ASP1" s="409"/>
      <c r="ASQ1" s="409"/>
      <c r="ASR1" s="409"/>
      <c r="ASS1" s="409"/>
      <c r="AST1" s="409"/>
      <c r="ASU1" s="409"/>
      <c r="ASV1" s="409"/>
      <c r="ASW1" s="409"/>
      <c r="ASX1" s="409"/>
      <c r="ASY1" s="409"/>
      <c r="ASZ1" s="409"/>
      <c r="ATA1" s="409"/>
      <c r="ATB1" s="409"/>
      <c r="ATC1" s="409"/>
      <c r="ATD1" s="409"/>
      <c r="ATE1" s="409"/>
      <c r="ATF1" s="409"/>
      <c r="ATG1" s="409"/>
      <c r="ATH1" s="409"/>
      <c r="ATI1" s="409"/>
      <c r="ATJ1" s="409"/>
      <c r="ATK1" s="409"/>
      <c r="ATL1" s="409"/>
      <c r="ATM1" s="409"/>
      <c r="ATN1" s="409"/>
      <c r="ATO1" s="409"/>
      <c r="ATP1" s="409"/>
      <c r="ATQ1" s="409"/>
      <c r="ATR1" s="409"/>
      <c r="ATS1" s="409"/>
      <c r="ATT1" s="409"/>
      <c r="ATU1" s="409"/>
      <c r="ATV1" s="409"/>
      <c r="ATW1" s="409"/>
      <c r="ATX1" s="409"/>
      <c r="ATY1" s="409"/>
      <c r="ATZ1" s="409"/>
      <c r="AUA1" s="409"/>
      <c r="AUB1" s="409"/>
      <c r="AUC1" s="409"/>
      <c r="AUD1" s="409"/>
      <c r="AUE1" s="409"/>
      <c r="AUF1" s="409"/>
      <c r="AUG1" s="409"/>
      <c r="AUH1" s="409"/>
      <c r="AUI1" s="409"/>
      <c r="AUJ1" s="409"/>
      <c r="AUK1" s="409"/>
      <c r="AUL1" s="409"/>
      <c r="AUM1" s="409"/>
      <c r="AUN1" s="409"/>
      <c r="AUO1" s="409"/>
      <c r="AUP1" s="409"/>
      <c r="AUQ1" s="409"/>
      <c r="AUR1" s="409"/>
      <c r="AUS1" s="409"/>
      <c r="AUT1" s="409"/>
      <c r="AUU1" s="409"/>
      <c r="AUV1" s="409"/>
      <c r="AUW1" s="409"/>
      <c r="AUX1" s="409"/>
      <c r="AUY1" s="409"/>
      <c r="AUZ1" s="409"/>
      <c r="AVA1" s="409"/>
      <c r="AVB1" s="409"/>
      <c r="AVC1" s="409"/>
      <c r="AVD1" s="409"/>
      <c r="AVE1" s="409"/>
      <c r="AVF1" s="409"/>
      <c r="AVG1" s="409"/>
      <c r="AVH1" s="409"/>
      <c r="AVI1" s="409"/>
      <c r="AVJ1" s="409"/>
      <c r="AVK1" s="409"/>
      <c r="AVL1" s="409"/>
      <c r="AVM1" s="409"/>
      <c r="AVN1" s="409"/>
      <c r="AVO1" s="409"/>
      <c r="AVP1" s="409"/>
      <c r="AVQ1" s="409"/>
      <c r="AVR1" s="409"/>
      <c r="AVS1" s="409"/>
      <c r="AVT1" s="409"/>
      <c r="AVU1" s="409"/>
      <c r="AVV1" s="409"/>
      <c r="AVW1" s="409"/>
      <c r="AVX1" s="409"/>
      <c r="AVY1" s="409"/>
      <c r="AVZ1" s="409"/>
      <c r="AWA1" s="409"/>
      <c r="AWB1" s="409"/>
      <c r="AWC1" s="409"/>
      <c r="AWD1" s="409"/>
      <c r="AWE1" s="409"/>
      <c r="AWF1" s="409"/>
      <c r="AWG1" s="409"/>
      <c r="AWH1" s="409"/>
      <c r="AWI1" s="409"/>
      <c r="AWJ1" s="409"/>
      <c r="AWK1" s="409"/>
      <c r="AWL1" s="409"/>
      <c r="AWM1" s="409"/>
      <c r="AWN1" s="409"/>
      <c r="AWO1" s="409"/>
      <c r="AWP1" s="409"/>
      <c r="AWQ1" s="409"/>
      <c r="AWR1" s="409"/>
      <c r="AWS1" s="409"/>
      <c r="AWT1" s="409"/>
      <c r="AWU1" s="409"/>
      <c r="AWV1" s="409"/>
      <c r="AWW1" s="409"/>
      <c r="AWX1" s="409"/>
      <c r="AWY1" s="409"/>
      <c r="AWZ1" s="409"/>
      <c r="AXA1" s="409"/>
      <c r="AXB1" s="409"/>
      <c r="AXC1" s="409"/>
      <c r="AXD1" s="409"/>
      <c r="AXE1" s="409"/>
      <c r="AXF1" s="409"/>
      <c r="AXG1" s="409"/>
      <c r="AXH1" s="409"/>
      <c r="AXI1" s="409"/>
      <c r="AXJ1" s="409"/>
      <c r="AXK1" s="409"/>
      <c r="AXL1" s="409"/>
      <c r="AXM1" s="409"/>
      <c r="AXN1" s="409"/>
      <c r="AXO1" s="409"/>
      <c r="AXP1" s="409"/>
      <c r="AXQ1" s="409"/>
      <c r="AXR1" s="409"/>
      <c r="AXS1" s="409"/>
      <c r="AXT1" s="409"/>
      <c r="AXU1" s="409"/>
      <c r="AXV1" s="409"/>
      <c r="AXW1" s="409"/>
      <c r="AXX1" s="409"/>
      <c r="AXY1" s="409"/>
      <c r="AXZ1" s="409"/>
      <c r="AYA1" s="409"/>
      <c r="AYB1" s="409"/>
      <c r="AYC1" s="409"/>
      <c r="AYD1" s="409"/>
      <c r="AYE1" s="409"/>
      <c r="AYF1" s="409"/>
      <c r="AYG1" s="409"/>
      <c r="AYH1" s="409"/>
      <c r="AYI1" s="409"/>
      <c r="AYJ1" s="409"/>
      <c r="AYK1" s="409"/>
      <c r="AYL1" s="409"/>
      <c r="AYM1" s="409"/>
      <c r="AYN1" s="409"/>
      <c r="AYO1" s="409"/>
      <c r="AYP1" s="409"/>
      <c r="AYQ1" s="409"/>
      <c r="AYR1" s="409"/>
      <c r="AYS1" s="409"/>
      <c r="AYT1" s="409"/>
      <c r="AYU1" s="409"/>
      <c r="AYV1" s="409"/>
      <c r="AYW1" s="409"/>
      <c r="AYX1" s="409"/>
      <c r="AYY1" s="409"/>
      <c r="AYZ1" s="409"/>
      <c r="AZA1" s="409"/>
      <c r="AZB1" s="409"/>
      <c r="AZC1" s="409"/>
      <c r="AZD1" s="409"/>
      <c r="AZE1" s="409"/>
      <c r="AZF1" s="409"/>
      <c r="AZG1" s="409"/>
      <c r="AZH1" s="409"/>
      <c r="AZI1" s="409"/>
      <c r="AZJ1" s="409"/>
      <c r="AZK1" s="409"/>
      <c r="AZL1" s="409"/>
      <c r="AZM1" s="409"/>
      <c r="AZN1" s="409"/>
      <c r="AZO1" s="409"/>
      <c r="AZP1" s="409"/>
      <c r="AZQ1" s="409"/>
      <c r="AZR1" s="409"/>
      <c r="AZS1" s="409"/>
      <c r="AZT1" s="409"/>
      <c r="AZU1" s="409"/>
      <c r="AZV1" s="409"/>
      <c r="AZW1" s="409"/>
      <c r="AZX1" s="409"/>
      <c r="AZY1" s="409"/>
      <c r="AZZ1" s="409"/>
      <c r="BAA1" s="409"/>
      <c r="BAB1" s="409"/>
      <c r="BAC1" s="409"/>
      <c r="BAD1" s="409"/>
      <c r="BAE1" s="409"/>
      <c r="BAF1" s="409"/>
      <c r="BAG1" s="409"/>
      <c r="BAH1" s="409"/>
      <c r="BAI1" s="409"/>
      <c r="BAJ1" s="409"/>
      <c r="BAK1" s="409"/>
      <c r="BAL1" s="409"/>
      <c r="BAM1" s="409"/>
      <c r="BAN1" s="409"/>
      <c r="BAO1" s="409"/>
      <c r="BAP1" s="409"/>
      <c r="BAQ1" s="409"/>
      <c r="BAR1" s="409"/>
      <c r="BAS1" s="409"/>
      <c r="BAT1" s="409"/>
      <c r="BAU1" s="409"/>
      <c r="BAV1" s="409"/>
      <c r="BAW1" s="409"/>
      <c r="BAX1" s="409"/>
      <c r="BAY1" s="409"/>
      <c r="BAZ1" s="409"/>
      <c r="BBA1" s="409"/>
      <c r="BBB1" s="409"/>
      <c r="BBC1" s="409"/>
      <c r="BBD1" s="409"/>
      <c r="BBE1" s="409"/>
      <c r="BBF1" s="409"/>
      <c r="BBG1" s="409"/>
      <c r="BBH1" s="409"/>
      <c r="BBI1" s="409"/>
      <c r="BBJ1" s="409"/>
      <c r="BBK1" s="409"/>
      <c r="BBL1" s="409"/>
      <c r="BBM1" s="409"/>
      <c r="BBN1" s="409"/>
      <c r="BBO1" s="409"/>
      <c r="BBP1" s="409"/>
      <c r="BBQ1" s="409"/>
      <c r="BBR1" s="409"/>
      <c r="BBS1" s="409"/>
      <c r="BBT1" s="409"/>
      <c r="BBU1" s="409"/>
      <c r="BBV1" s="409"/>
      <c r="BBW1" s="409"/>
      <c r="BBX1" s="409"/>
      <c r="BBY1" s="409"/>
      <c r="BBZ1" s="409"/>
      <c r="BCA1" s="409"/>
      <c r="BCB1" s="409"/>
      <c r="BCC1" s="409"/>
      <c r="BCD1" s="409"/>
      <c r="BCE1" s="409"/>
      <c r="BCF1" s="409"/>
      <c r="BCG1" s="409"/>
      <c r="BCH1" s="409"/>
      <c r="BCI1" s="409"/>
      <c r="BCJ1" s="409"/>
      <c r="BCK1" s="409"/>
      <c r="BCL1" s="409"/>
      <c r="BCM1" s="409"/>
      <c r="BCN1" s="409"/>
      <c r="BCO1" s="409"/>
      <c r="BCP1" s="409"/>
      <c r="BCQ1" s="409"/>
      <c r="BCR1" s="409"/>
      <c r="BCS1" s="409"/>
      <c r="BCT1" s="409"/>
      <c r="BCU1" s="409"/>
      <c r="BCV1" s="409"/>
      <c r="BCW1" s="409"/>
      <c r="BCX1" s="409"/>
      <c r="BCY1" s="409"/>
      <c r="BCZ1" s="409"/>
      <c r="BDA1" s="409"/>
      <c r="BDB1" s="409"/>
      <c r="BDC1" s="409"/>
      <c r="BDD1" s="409"/>
      <c r="BDE1" s="409"/>
      <c r="BDF1" s="409"/>
      <c r="BDG1" s="409"/>
      <c r="BDH1" s="409"/>
      <c r="BDI1" s="409"/>
      <c r="BDJ1" s="409"/>
      <c r="BDK1" s="409"/>
      <c r="BDL1" s="409"/>
      <c r="BDM1" s="409"/>
      <c r="BDN1" s="409"/>
      <c r="BDO1" s="409"/>
      <c r="BDP1" s="409"/>
      <c r="BDQ1" s="409"/>
      <c r="BDR1" s="409"/>
      <c r="BDS1" s="409"/>
      <c r="BDT1" s="409"/>
      <c r="BDU1" s="409"/>
      <c r="BDV1" s="409"/>
      <c r="BDW1" s="409"/>
      <c r="BDX1" s="409"/>
      <c r="BDY1" s="409"/>
      <c r="BDZ1" s="409"/>
      <c r="BEA1" s="409"/>
      <c r="BEB1" s="409"/>
      <c r="BEC1" s="409"/>
      <c r="BED1" s="409"/>
      <c r="BEE1" s="409"/>
      <c r="BEF1" s="409"/>
      <c r="BEG1" s="409"/>
      <c r="BEH1" s="409"/>
      <c r="BEI1" s="409"/>
      <c r="BEJ1" s="409"/>
      <c r="BEK1" s="409"/>
      <c r="BEL1" s="409"/>
      <c r="BEM1" s="409"/>
      <c r="BEN1" s="409"/>
      <c r="BEO1" s="409"/>
      <c r="BEP1" s="409"/>
      <c r="BEQ1" s="409"/>
      <c r="BER1" s="409"/>
      <c r="BES1" s="409"/>
      <c r="BET1" s="409"/>
      <c r="BEU1" s="409"/>
      <c r="BEV1" s="409"/>
      <c r="BEW1" s="409"/>
      <c r="BEX1" s="409"/>
      <c r="BEY1" s="409"/>
      <c r="BEZ1" s="409"/>
      <c r="BFA1" s="409"/>
      <c r="BFB1" s="409"/>
      <c r="BFC1" s="409"/>
      <c r="BFD1" s="409"/>
      <c r="BFE1" s="409"/>
      <c r="BFF1" s="409"/>
      <c r="BFG1" s="409"/>
      <c r="BFH1" s="409"/>
      <c r="BFI1" s="409"/>
      <c r="BFJ1" s="409"/>
      <c r="BFK1" s="409"/>
      <c r="BFL1" s="409"/>
      <c r="BFM1" s="409"/>
      <c r="BFN1" s="409"/>
      <c r="BFO1" s="409"/>
      <c r="BFP1" s="409"/>
      <c r="BFQ1" s="409"/>
      <c r="BFR1" s="409"/>
      <c r="BFS1" s="409"/>
      <c r="BFT1" s="409"/>
      <c r="BFU1" s="409"/>
      <c r="BFV1" s="409"/>
      <c r="BFW1" s="409"/>
      <c r="BFX1" s="409"/>
      <c r="BFY1" s="409"/>
      <c r="BFZ1" s="409"/>
      <c r="BGA1" s="409"/>
      <c r="BGB1" s="409"/>
      <c r="BGC1" s="409"/>
      <c r="BGD1" s="409"/>
      <c r="BGE1" s="409"/>
      <c r="BGF1" s="409"/>
      <c r="BGG1" s="409"/>
      <c r="BGH1" s="409"/>
      <c r="BGI1" s="409"/>
      <c r="BGJ1" s="409"/>
      <c r="BGK1" s="409"/>
      <c r="BGL1" s="409"/>
      <c r="BGM1" s="409"/>
      <c r="BGN1" s="409"/>
      <c r="BGO1" s="409"/>
      <c r="BGP1" s="409"/>
      <c r="BGQ1" s="409"/>
      <c r="BGR1" s="409"/>
      <c r="BGS1" s="409"/>
      <c r="BGT1" s="409"/>
      <c r="BGU1" s="409"/>
      <c r="BGV1" s="409"/>
      <c r="BGW1" s="409"/>
      <c r="BGX1" s="409"/>
      <c r="BGY1" s="409"/>
      <c r="BGZ1" s="409"/>
      <c r="BHA1" s="409"/>
      <c r="BHB1" s="409"/>
      <c r="BHC1" s="409"/>
      <c r="BHD1" s="409"/>
      <c r="BHE1" s="409"/>
      <c r="BHF1" s="409"/>
      <c r="BHG1" s="409"/>
      <c r="BHH1" s="409"/>
      <c r="BHI1" s="409"/>
      <c r="BHJ1" s="409"/>
      <c r="BHK1" s="409"/>
      <c r="BHL1" s="409"/>
      <c r="BHM1" s="409"/>
      <c r="BHN1" s="409"/>
      <c r="BHO1" s="409"/>
      <c r="BHP1" s="409"/>
      <c r="BHQ1" s="409"/>
      <c r="BHR1" s="409"/>
      <c r="BHS1" s="409"/>
      <c r="BHT1" s="409"/>
      <c r="BHU1" s="409"/>
      <c r="BHV1" s="409"/>
      <c r="BHW1" s="409"/>
      <c r="BHX1" s="409"/>
      <c r="BHY1" s="409"/>
      <c r="BHZ1" s="409"/>
      <c r="BIA1" s="409"/>
      <c r="BIB1" s="409"/>
      <c r="BIC1" s="409"/>
      <c r="BID1" s="409"/>
      <c r="BIE1" s="409"/>
      <c r="BIF1" s="409"/>
      <c r="BIG1" s="409"/>
      <c r="BIH1" s="409"/>
      <c r="BII1" s="409"/>
      <c r="BIJ1" s="409"/>
      <c r="BIK1" s="409"/>
      <c r="BIL1" s="409"/>
      <c r="BIM1" s="409"/>
      <c r="BIN1" s="409"/>
      <c r="BIO1" s="409"/>
      <c r="BIP1" s="409"/>
      <c r="BIQ1" s="409"/>
      <c r="BIR1" s="409"/>
      <c r="BIS1" s="409"/>
      <c r="BIT1" s="409"/>
      <c r="BIU1" s="409"/>
      <c r="BIV1" s="409"/>
      <c r="BIW1" s="409"/>
      <c r="BIX1" s="409"/>
      <c r="BIY1" s="409"/>
      <c r="BIZ1" s="409"/>
      <c r="BJA1" s="409"/>
      <c r="BJB1" s="409"/>
      <c r="BJC1" s="409"/>
      <c r="BJD1" s="409"/>
      <c r="BJE1" s="409"/>
      <c r="BJF1" s="409"/>
      <c r="BJG1" s="409"/>
      <c r="BJH1" s="409"/>
      <c r="BJI1" s="409"/>
      <c r="BJJ1" s="409"/>
      <c r="BJK1" s="409"/>
      <c r="BJL1" s="409"/>
      <c r="BJM1" s="409"/>
      <c r="BJN1" s="409"/>
      <c r="BJO1" s="409"/>
      <c r="BJP1" s="409"/>
      <c r="BJQ1" s="409"/>
      <c r="BJR1" s="409"/>
      <c r="BJS1" s="409"/>
      <c r="BJT1" s="409"/>
      <c r="BJU1" s="409"/>
      <c r="BJV1" s="409"/>
      <c r="BJW1" s="409"/>
      <c r="BJX1" s="409"/>
      <c r="BJY1" s="409"/>
      <c r="BJZ1" s="409"/>
      <c r="BKA1" s="409"/>
      <c r="BKB1" s="409"/>
      <c r="BKC1" s="409"/>
      <c r="BKD1" s="409"/>
      <c r="BKE1" s="409"/>
      <c r="BKF1" s="409"/>
      <c r="BKG1" s="409"/>
      <c r="BKH1" s="409"/>
      <c r="BKI1" s="409"/>
      <c r="BKJ1" s="409"/>
      <c r="BKK1" s="409"/>
      <c r="BKL1" s="409"/>
      <c r="BKM1" s="409"/>
      <c r="BKN1" s="409"/>
      <c r="BKO1" s="409"/>
      <c r="BKP1" s="409"/>
      <c r="BKQ1" s="409"/>
      <c r="BKR1" s="409"/>
      <c r="BKS1" s="409"/>
      <c r="BKT1" s="409"/>
      <c r="BKU1" s="409"/>
      <c r="BKV1" s="409"/>
      <c r="BKW1" s="409"/>
      <c r="BKX1" s="409"/>
      <c r="BKY1" s="409"/>
      <c r="BKZ1" s="409"/>
      <c r="BLA1" s="409"/>
      <c r="BLB1" s="409"/>
      <c r="BLC1" s="409"/>
      <c r="BLD1" s="409"/>
      <c r="BLE1" s="409"/>
      <c r="BLF1" s="409"/>
      <c r="BLG1" s="409"/>
      <c r="BLH1" s="409"/>
      <c r="BLI1" s="409"/>
      <c r="BLJ1" s="409"/>
      <c r="BLK1" s="409"/>
      <c r="BLL1" s="409"/>
      <c r="BLM1" s="409"/>
      <c r="BLN1" s="409"/>
      <c r="BLO1" s="409"/>
      <c r="BLP1" s="409"/>
      <c r="BLQ1" s="409"/>
      <c r="BLR1" s="409"/>
      <c r="BLS1" s="409"/>
      <c r="BLT1" s="409"/>
      <c r="BLU1" s="409"/>
      <c r="BLV1" s="409"/>
      <c r="BLW1" s="409"/>
      <c r="BLX1" s="409"/>
      <c r="BLY1" s="409"/>
      <c r="BLZ1" s="409"/>
      <c r="BMA1" s="409"/>
      <c r="BMB1" s="409"/>
      <c r="BMC1" s="409"/>
      <c r="BMD1" s="409"/>
      <c r="BME1" s="409"/>
      <c r="BMF1" s="409"/>
      <c r="BMG1" s="409"/>
      <c r="BMH1" s="409"/>
      <c r="BMI1" s="409"/>
      <c r="BMJ1" s="409"/>
      <c r="BMK1" s="409"/>
      <c r="BML1" s="409"/>
      <c r="BMM1" s="409"/>
      <c r="BMN1" s="409"/>
      <c r="BMO1" s="409"/>
      <c r="BMP1" s="409"/>
      <c r="BMQ1" s="409"/>
      <c r="BMR1" s="409"/>
      <c r="BMS1" s="409"/>
      <c r="BMT1" s="409"/>
      <c r="BMU1" s="409"/>
      <c r="BMV1" s="409"/>
      <c r="BMW1" s="409"/>
      <c r="BMX1" s="409"/>
      <c r="BMY1" s="409"/>
      <c r="BMZ1" s="409"/>
      <c r="BNA1" s="409"/>
      <c r="BNB1" s="409"/>
      <c r="BNC1" s="409"/>
      <c r="BND1" s="409"/>
      <c r="BNE1" s="409"/>
      <c r="BNF1" s="409"/>
      <c r="BNG1" s="409"/>
      <c r="BNH1" s="409"/>
      <c r="BNI1" s="409"/>
      <c r="BNJ1" s="409"/>
      <c r="BNK1" s="409"/>
      <c r="BNL1" s="409"/>
      <c r="BNM1" s="409"/>
      <c r="BNN1" s="409"/>
      <c r="BNO1" s="409"/>
      <c r="BNP1" s="409"/>
      <c r="BNQ1" s="409"/>
      <c r="BNR1" s="409"/>
      <c r="BNS1" s="409"/>
      <c r="BNT1" s="409"/>
      <c r="BNU1" s="409"/>
      <c r="BNV1" s="409"/>
      <c r="BNW1" s="409"/>
      <c r="BNX1" s="409"/>
      <c r="BNY1" s="409"/>
      <c r="BNZ1" s="409"/>
      <c r="BOA1" s="409"/>
      <c r="BOB1" s="409"/>
      <c r="BOC1" s="409"/>
      <c r="BOD1" s="409"/>
      <c r="BOE1" s="409"/>
      <c r="BOF1" s="409"/>
      <c r="BOG1" s="409"/>
      <c r="BOH1" s="409"/>
      <c r="BOI1" s="409"/>
      <c r="BOJ1" s="409"/>
      <c r="BOK1" s="409"/>
      <c r="BOL1" s="409"/>
      <c r="BOM1" s="409"/>
      <c r="BON1" s="409"/>
      <c r="BOO1" s="409"/>
      <c r="BOP1" s="409"/>
      <c r="BOQ1" s="409"/>
      <c r="BOR1" s="409"/>
      <c r="BOS1" s="409"/>
      <c r="BOT1" s="409"/>
      <c r="BOU1" s="409"/>
      <c r="BOV1" s="409"/>
      <c r="BOW1" s="409"/>
      <c r="BOX1" s="409"/>
      <c r="BOY1" s="409"/>
      <c r="BOZ1" s="409"/>
      <c r="BPA1" s="409"/>
      <c r="BPB1" s="409"/>
      <c r="BPC1" s="409"/>
      <c r="BPD1" s="409"/>
      <c r="BPE1" s="409"/>
      <c r="BPF1" s="409"/>
      <c r="BPG1" s="409"/>
      <c r="BPH1" s="409"/>
      <c r="BPI1" s="409"/>
      <c r="BPJ1" s="409"/>
      <c r="BPK1" s="409"/>
      <c r="BPL1" s="409"/>
      <c r="BPM1" s="409"/>
      <c r="BPN1" s="409"/>
      <c r="BPO1" s="409"/>
      <c r="BPP1" s="409"/>
      <c r="BPQ1" s="409"/>
      <c r="BPR1" s="409"/>
      <c r="BPS1" s="409"/>
      <c r="BPT1" s="409"/>
      <c r="BPU1" s="409"/>
      <c r="BPV1" s="409"/>
      <c r="BPW1" s="409"/>
      <c r="BPX1" s="409"/>
      <c r="BPY1" s="409"/>
      <c r="BPZ1" s="409"/>
      <c r="BQA1" s="409"/>
      <c r="BQB1" s="409"/>
      <c r="BQC1" s="409"/>
      <c r="BQD1" s="409"/>
      <c r="BQE1" s="409"/>
      <c r="BQF1" s="409"/>
      <c r="BQG1" s="409"/>
      <c r="BQH1" s="409"/>
      <c r="BQI1" s="409"/>
      <c r="BQJ1" s="409"/>
      <c r="BQK1" s="409"/>
      <c r="BQL1" s="409"/>
      <c r="BQM1" s="409"/>
      <c r="BQN1" s="409"/>
      <c r="BQO1" s="409"/>
      <c r="BQP1" s="409"/>
      <c r="BQQ1" s="409"/>
      <c r="BQR1" s="409"/>
      <c r="BQS1" s="409"/>
      <c r="BQT1" s="409"/>
      <c r="BQU1" s="409"/>
      <c r="BQV1" s="409"/>
      <c r="BQW1" s="409"/>
      <c r="BQX1" s="409"/>
      <c r="BQY1" s="409"/>
      <c r="BQZ1" s="409"/>
      <c r="BRA1" s="409"/>
      <c r="BRB1" s="409"/>
      <c r="BRC1" s="409"/>
      <c r="BRD1" s="409"/>
      <c r="BRE1" s="409"/>
      <c r="BRF1" s="409"/>
      <c r="BRG1" s="409"/>
      <c r="BRH1" s="409"/>
      <c r="BRI1" s="409"/>
      <c r="BRJ1" s="409"/>
      <c r="BRK1" s="409"/>
      <c r="BRL1" s="409"/>
      <c r="BRM1" s="409"/>
      <c r="BRN1" s="409"/>
      <c r="BRO1" s="409"/>
      <c r="BRP1" s="409"/>
      <c r="BRQ1" s="409"/>
      <c r="BRR1" s="409"/>
      <c r="BRS1" s="409"/>
      <c r="BRT1" s="409"/>
      <c r="BRU1" s="409"/>
      <c r="BRV1" s="409"/>
      <c r="BRW1" s="409"/>
      <c r="BRX1" s="409"/>
      <c r="BRY1" s="409"/>
      <c r="BRZ1" s="409"/>
      <c r="BSA1" s="409"/>
      <c r="BSB1" s="409"/>
      <c r="BSC1" s="409"/>
      <c r="BSD1" s="409"/>
      <c r="BSE1" s="409"/>
      <c r="BSF1" s="409"/>
      <c r="BSG1" s="409"/>
      <c r="BSH1" s="409"/>
      <c r="BSI1" s="409"/>
      <c r="BSJ1" s="409"/>
      <c r="BSK1" s="409"/>
      <c r="BSL1" s="409"/>
      <c r="BSM1" s="409"/>
      <c r="BSN1" s="409"/>
      <c r="BSO1" s="409"/>
      <c r="BSP1" s="409"/>
      <c r="BSQ1" s="409"/>
      <c r="BSR1" s="409"/>
      <c r="BSS1" s="409"/>
      <c r="BST1" s="409"/>
      <c r="BSU1" s="409"/>
      <c r="BSV1" s="409"/>
      <c r="BSW1" s="409"/>
      <c r="BSX1" s="409"/>
      <c r="BSY1" s="409"/>
      <c r="BSZ1" s="409"/>
      <c r="BTA1" s="409"/>
      <c r="BTB1" s="409"/>
      <c r="BTC1" s="409"/>
      <c r="BTD1" s="409"/>
      <c r="BTE1" s="409"/>
      <c r="BTF1" s="409"/>
      <c r="BTG1" s="409"/>
      <c r="BTH1" s="409"/>
      <c r="BTI1" s="409"/>
      <c r="BTJ1" s="409"/>
      <c r="BTK1" s="409"/>
      <c r="BTL1" s="409"/>
      <c r="BTM1" s="409"/>
      <c r="BTN1" s="409"/>
      <c r="BTO1" s="409"/>
      <c r="BTP1" s="409"/>
      <c r="BTQ1" s="409"/>
      <c r="BTR1" s="409"/>
      <c r="BTS1" s="409"/>
      <c r="BTT1" s="409"/>
      <c r="BTU1" s="409"/>
      <c r="BTV1" s="409"/>
      <c r="BTW1" s="409"/>
      <c r="BTX1" s="409"/>
      <c r="BTY1" s="409"/>
      <c r="BTZ1" s="409"/>
      <c r="BUA1" s="409"/>
      <c r="BUB1" s="409"/>
      <c r="BUC1" s="409"/>
      <c r="BUD1" s="409"/>
      <c r="BUE1" s="409"/>
      <c r="BUF1" s="409"/>
      <c r="BUG1" s="409"/>
      <c r="BUH1" s="409"/>
      <c r="BUI1" s="409"/>
      <c r="BUJ1" s="409"/>
      <c r="BUK1" s="409"/>
      <c r="BUL1" s="409"/>
      <c r="BUM1" s="409"/>
      <c r="BUN1" s="409"/>
      <c r="BUO1" s="409"/>
      <c r="BUP1" s="409"/>
      <c r="BUQ1" s="409"/>
      <c r="BUR1" s="409"/>
      <c r="BUS1" s="409"/>
      <c r="BUT1" s="409"/>
      <c r="BUU1" s="409"/>
      <c r="BUV1" s="409"/>
      <c r="BUW1" s="409"/>
      <c r="BUX1" s="409"/>
      <c r="BUY1" s="409"/>
      <c r="BUZ1" s="409"/>
      <c r="BVA1" s="409"/>
      <c r="BVB1" s="409"/>
      <c r="BVC1" s="409"/>
      <c r="BVD1" s="409"/>
      <c r="BVE1" s="409"/>
      <c r="BVF1" s="409"/>
      <c r="BVG1" s="409"/>
      <c r="BVH1" s="409"/>
      <c r="BVI1" s="409"/>
      <c r="BVJ1" s="409"/>
      <c r="BVK1" s="409"/>
      <c r="BVL1" s="409"/>
      <c r="BVM1" s="409"/>
      <c r="BVN1" s="409"/>
      <c r="BVO1" s="409"/>
      <c r="BVP1" s="409"/>
      <c r="BVQ1" s="409"/>
      <c r="BVR1" s="409"/>
      <c r="BVS1" s="409"/>
      <c r="BVT1" s="409"/>
      <c r="BVU1" s="409"/>
      <c r="BVV1" s="409"/>
      <c r="BVW1" s="409"/>
      <c r="BVX1" s="409"/>
      <c r="BVY1" s="409"/>
      <c r="BVZ1" s="409"/>
      <c r="BWA1" s="409"/>
      <c r="BWB1" s="409"/>
      <c r="BWC1" s="409"/>
      <c r="BWD1" s="409"/>
      <c r="BWE1" s="409"/>
      <c r="BWF1" s="409"/>
      <c r="BWG1" s="409"/>
      <c r="BWH1" s="409"/>
      <c r="BWI1" s="409"/>
      <c r="BWJ1" s="409"/>
      <c r="BWK1" s="409"/>
      <c r="BWL1" s="409"/>
      <c r="BWM1" s="409"/>
      <c r="BWN1" s="409"/>
      <c r="BWO1" s="409"/>
      <c r="BWP1" s="409"/>
      <c r="BWQ1" s="409"/>
      <c r="BWR1" s="409"/>
      <c r="BWS1" s="409"/>
      <c r="BWT1" s="409"/>
      <c r="BWU1" s="409"/>
      <c r="BWV1" s="409"/>
      <c r="BWW1" s="409"/>
      <c r="BWX1" s="409"/>
      <c r="BWY1" s="409"/>
      <c r="BWZ1" s="409"/>
      <c r="BXA1" s="409"/>
      <c r="BXB1" s="409"/>
      <c r="BXC1" s="409"/>
      <c r="BXD1" s="409"/>
      <c r="BXE1" s="409"/>
      <c r="BXF1" s="409"/>
      <c r="BXG1" s="409"/>
      <c r="BXH1" s="409"/>
      <c r="BXI1" s="409"/>
      <c r="BXJ1" s="409"/>
      <c r="BXK1" s="409"/>
      <c r="BXL1" s="409"/>
      <c r="BXM1" s="409"/>
      <c r="BXN1" s="409"/>
      <c r="BXO1" s="409"/>
      <c r="BXP1" s="409"/>
      <c r="BXQ1" s="409"/>
      <c r="BXR1" s="409"/>
      <c r="BXS1" s="409"/>
      <c r="BXT1" s="409"/>
      <c r="BXU1" s="409"/>
      <c r="BXV1" s="409"/>
      <c r="BXW1" s="409"/>
      <c r="BXX1" s="409"/>
      <c r="BXY1" s="409"/>
      <c r="BXZ1" s="409"/>
      <c r="BYA1" s="409"/>
      <c r="BYB1" s="409"/>
      <c r="BYC1" s="409"/>
      <c r="BYD1" s="409"/>
      <c r="BYE1" s="409"/>
      <c r="BYF1" s="409"/>
      <c r="BYG1" s="409"/>
      <c r="BYH1" s="409"/>
      <c r="BYI1" s="409"/>
      <c r="BYJ1" s="409"/>
      <c r="BYK1" s="409"/>
      <c r="BYL1" s="409"/>
      <c r="BYM1" s="409"/>
      <c r="BYN1" s="409"/>
      <c r="BYO1" s="409"/>
      <c r="BYP1" s="409"/>
      <c r="BYQ1" s="409"/>
      <c r="BYR1" s="409"/>
      <c r="BYS1" s="409"/>
      <c r="BYT1" s="409"/>
      <c r="BYU1" s="409"/>
      <c r="BYV1" s="409"/>
      <c r="BYW1" s="409"/>
      <c r="BYX1" s="409"/>
      <c r="BYY1" s="409"/>
      <c r="BYZ1" s="409"/>
      <c r="BZA1" s="409"/>
      <c r="BZB1" s="409"/>
      <c r="BZC1" s="409"/>
      <c r="BZD1" s="409"/>
      <c r="BZE1" s="409"/>
      <c r="BZF1" s="409"/>
      <c r="BZG1" s="409"/>
      <c r="BZH1" s="409"/>
      <c r="BZI1" s="409"/>
      <c r="BZJ1" s="409"/>
      <c r="BZK1" s="409"/>
      <c r="BZL1" s="409"/>
      <c r="BZM1" s="409"/>
      <c r="BZN1" s="409"/>
      <c r="BZO1" s="409"/>
      <c r="BZP1" s="409"/>
      <c r="BZQ1" s="409"/>
      <c r="BZR1" s="409"/>
      <c r="BZS1" s="409"/>
      <c r="BZT1" s="409"/>
      <c r="BZU1" s="409"/>
      <c r="BZV1" s="409"/>
      <c r="BZW1" s="409"/>
      <c r="BZX1" s="409"/>
      <c r="BZY1" s="409"/>
      <c r="BZZ1" s="409"/>
      <c r="CAA1" s="409"/>
      <c r="CAB1" s="409"/>
      <c r="CAC1" s="409"/>
      <c r="CAD1" s="409"/>
      <c r="CAE1" s="409"/>
      <c r="CAF1" s="409"/>
      <c r="CAG1" s="409"/>
      <c r="CAH1" s="409"/>
      <c r="CAI1" s="409"/>
      <c r="CAJ1" s="409"/>
      <c r="CAK1" s="409"/>
      <c r="CAL1" s="409"/>
      <c r="CAM1" s="409"/>
      <c r="CAN1" s="409"/>
      <c r="CAO1" s="409"/>
      <c r="CAP1" s="409"/>
      <c r="CAQ1" s="409"/>
      <c r="CAR1" s="409"/>
      <c r="CAS1" s="409"/>
      <c r="CAT1" s="409"/>
      <c r="CAU1" s="409"/>
      <c r="CAV1" s="409"/>
      <c r="CAW1" s="409"/>
      <c r="CAX1" s="409"/>
      <c r="CAY1" s="409"/>
      <c r="CAZ1" s="409"/>
      <c r="CBA1" s="409"/>
      <c r="CBB1" s="409"/>
      <c r="CBC1" s="409"/>
      <c r="CBD1" s="409"/>
      <c r="CBE1" s="409"/>
      <c r="CBF1" s="409"/>
      <c r="CBG1" s="409"/>
      <c r="CBH1" s="409"/>
      <c r="CBI1" s="409"/>
      <c r="CBJ1" s="409"/>
      <c r="CBK1" s="409"/>
      <c r="CBL1" s="409"/>
      <c r="CBM1" s="409"/>
      <c r="CBN1" s="409"/>
      <c r="CBO1" s="409"/>
      <c r="CBP1" s="409"/>
      <c r="CBQ1" s="409"/>
      <c r="CBR1" s="409"/>
      <c r="CBS1" s="409"/>
      <c r="CBT1" s="409"/>
      <c r="CBU1" s="409"/>
      <c r="CBV1" s="409"/>
      <c r="CBW1" s="409"/>
      <c r="CBX1" s="409"/>
      <c r="CBY1" s="409"/>
      <c r="CBZ1" s="409"/>
      <c r="CCA1" s="409"/>
      <c r="CCB1" s="409"/>
      <c r="CCC1" s="409"/>
      <c r="CCD1" s="409"/>
      <c r="CCE1" s="409"/>
      <c r="CCF1" s="409"/>
      <c r="CCG1" s="409"/>
      <c r="CCH1" s="409"/>
      <c r="CCI1" s="409"/>
      <c r="CCJ1" s="409"/>
      <c r="CCK1" s="409"/>
      <c r="CCL1" s="409"/>
      <c r="CCM1" s="409"/>
      <c r="CCN1" s="409"/>
      <c r="CCO1" s="409"/>
      <c r="CCP1" s="409"/>
      <c r="CCQ1" s="409"/>
      <c r="CCR1" s="409"/>
      <c r="CCS1" s="409"/>
      <c r="CCT1" s="409"/>
      <c r="CCU1" s="409"/>
      <c r="CCV1" s="409"/>
      <c r="CCW1" s="409"/>
      <c r="CCX1" s="409"/>
      <c r="CCY1" s="409"/>
      <c r="CCZ1" s="409"/>
      <c r="CDA1" s="409"/>
      <c r="CDB1" s="409"/>
      <c r="CDC1" s="409"/>
      <c r="CDD1" s="409"/>
      <c r="CDE1" s="409"/>
      <c r="CDF1" s="409"/>
      <c r="CDG1" s="409"/>
      <c r="CDH1" s="409"/>
      <c r="CDI1" s="409"/>
      <c r="CDJ1" s="409"/>
      <c r="CDK1" s="409"/>
      <c r="CDL1" s="409"/>
      <c r="CDM1" s="409"/>
      <c r="CDN1" s="409"/>
      <c r="CDO1" s="409"/>
      <c r="CDP1" s="409"/>
      <c r="CDQ1" s="409"/>
      <c r="CDR1" s="409"/>
      <c r="CDS1" s="409"/>
      <c r="CDT1" s="409"/>
      <c r="CDU1" s="409"/>
      <c r="CDV1" s="409"/>
      <c r="CDW1" s="409"/>
      <c r="CDX1" s="409"/>
      <c r="CDY1" s="409"/>
      <c r="CDZ1" s="409"/>
      <c r="CEA1" s="409"/>
      <c r="CEB1" s="409"/>
      <c r="CEC1" s="409"/>
      <c r="CED1" s="409"/>
      <c r="CEE1" s="409"/>
      <c r="CEF1" s="409"/>
      <c r="CEG1" s="409"/>
      <c r="CEH1" s="409"/>
      <c r="CEI1" s="409"/>
      <c r="CEJ1" s="409"/>
      <c r="CEK1" s="409"/>
      <c r="CEL1" s="409"/>
      <c r="CEM1" s="409"/>
      <c r="CEN1" s="409"/>
      <c r="CEO1" s="409"/>
      <c r="CEP1" s="409"/>
      <c r="CEQ1" s="409"/>
      <c r="CER1" s="409"/>
      <c r="CES1" s="409"/>
      <c r="CET1" s="409"/>
      <c r="CEU1" s="409"/>
      <c r="CEV1" s="409"/>
      <c r="CEW1" s="409"/>
      <c r="CEX1" s="409"/>
      <c r="CEY1" s="409"/>
      <c r="CEZ1" s="409"/>
      <c r="CFA1" s="409"/>
      <c r="CFB1" s="409"/>
      <c r="CFC1" s="409"/>
      <c r="CFD1" s="409"/>
      <c r="CFE1" s="409"/>
      <c r="CFF1" s="409"/>
      <c r="CFG1" s="409"/>
      <c r="CFH1" s="409"/>
      <c r="CFI1" s="409"/>
      <c r="CFJ1" s="409"/>
      <c r="CFK1" s="409"/>
      <c r="CFL1" s="409"/>
      <c r="CFM1" s="409"/>
      <c r="CFN1" s="409"/>
      <c r="CFO1" s="409"/>
      <c r="CFP1" s="409"/>
      <c r="CFQ1" s="409"/>
      <c r="CFR1" s="409"/>
      <c r="CFS1" s="409"/>
      <c r="CFT1" s="409"/>
      <c r="CFU1" s="409"/>
      <c r="CFV1" s="409"/>
      <c r="CFW1" s="409"/>
      <c r="CFX1" s="409"/>
      <c r="CFY1" s="409"/>
      <c r="CFZ1" s="409"/>
      <c r="CGA1" s="409"/>
      <c r="CGB1" s="409"/>
      <c r="CGC1" s="409"/>
      <c r="CGD1" s="409"/>
      <c r="CGE1" s="409"/>
      <c r="CGF1" s="409"/>
      <c r="CGG1" s="409"/>
      <c r="CGH1" s="409"/>
      <c r="CGI1" s="409"/>
      <c r="CGJ1" s="409"/>
      <c r="CGK1" s="409"/>
      <c r="CGL1" s="409"/>
      <c r="CGM1" s="409"/>
      <c r="CGN1" s="409"/>
      <c r="CGO1" s="409"/>
      <c r="CGP1" s="409"/>
      <c r="CGQ1" s="409"/>
      <c r="CGR1" s="409"/>
      <c r="CGS1" s="409"/>
      <c r="CGT1" s="409"/>
      <c r="CGU1" s="409"/>
      <c r="CGV1" s="409"/>
      <c r="CGW1" s="409"/>
      <c r="CGX1" s="409"/>
      <c r="CGY1" s="409"/>
      <c r="CGZ1" s="409"/>
      <c r="CHA1" s="409"/>
      <c r="CHB1" s="409"/>
      <c r="CHC1" s="409"/>
      <c r="CHD1" s="409"/>
      <c r="CHE1" s="409"/>
      <c r="CHF1" s="409"/>
      <c r="CHG1" s="409"/>
      <c r="CHH1" s="409"/>
      <c r="CHI1" s="409"/>
      <c r="CHJ1" s="409"/>
      <c r="CHK1" s="409"/>
      <c r="CHL1" s="409"/>
      <c r="CHM1" s="409"/>
      <c r="CHN1" s="409"/>
      <c r="CHO1" s="409"/>
      <c r="CHP1" s="409"/>
      <c r="CHQ1" s="409"/>
      <c r="CHR1" s="409"/>
      <c r="CHS1" s="409"/>
      <c r="CHT1" s="409"/>
      <c r="CHU1" s="409"/>
      <c r="CHV1" s="409"/>
      <c r="CHW1" s="409"/>
      <c r="CHX1" s="409"/>
      <c r="CHY1" s="409"/>
      <c r="CHZ1" s="409"/>
      <c r="CIA1" s="409"/>
      <c r="CIB1" s="409"/>
      <c r="CIC1" s="409"/>
      <c r="CID1" s="409"/>
      <c r="CIE1" s="409"/>
      <c r="CIF1" s="409"/>
      <c r="CIG1" s="409"/>
      <c r="CIH1" s="409"/>
      <c r="CII1" s="409"/>
      <c r="CIJ1" s="409"/>
      <c r="CIK1" s="409"/>
      <c r="CIL1" s="409"/>
      <c r="CIM1" s="409"/>
      <c r="CIN1" s="409"/>
      <c r="CIO1" s="409"/>
      <c r="CIP1" s="409"/>
      <c r="CIQ1" s="409"/>
      <c r="CIR1" s="409"/>
      <c r="CIS1" s="409"/>
      <c r="CIT1" s="409"/>
      <c r="CIU1" s="409"/>
      <c r="CIV1" s="409"/>
      <c r="CIW1" s="409"/>
      <c r="CIX1" s="409"/>
      <c r="CIY1" s="409"/>
      <c r="CIZ1" s="409"/>
      <c r="CJA1" s="409"/>
      <c r="CJB1" s="409"/>
      <c r="CJC1" s="409"/>
      <c r="CJD1" s="409"/>
      <c r="CJE1" s="409"/>
      <c r="CJF1" s="409"/>
      <c r="CJG1" s="409"/>
      <c r="CJH1" s="409"/>
      <c r="CJI1" s="409"/>
      <c r="CJJ1" s="409"/>
      <c r="CJK1" s="409"/>
      <c r="CJL1" s="409"/>
      <c r="CJM1" s="409"/>
      <c r="CJN1" s="409"/>
      <c r="CJO1" s="409"/>
      <c r="CJP1" s="409"/>
      <c r="CJQ1" s="409"/>
      <c r="CJR1" s="409"/>
      <c r="CJS1" s="409"/>
      <c r="CJT1" s="409"/>
      <c r="CJU1" s="409"/>
      <c r="CJV1" s="409"/>
      <c r="CJW1" s="409"/>
      <c r="CJX1" s="409"/>
      <c r="CJY1" s="409"/>
      <c r="CJZ1" s="409"/>
      <c r="CKA1" s="409"/>
      <c r="CKB1" s="409"/>
      <c r="CKC1" s="409"/>
      <c r="CKD1" s="409"/>
      <c r="CKE1" s="409"/>
      <c r="CKF1" s="409"/>
      <c r="CKG1" s="409"/>
      <c r="CKH1" s="409"/>
      <c r="CKI1" s="409"/>
      <c r="CKJ1" s="409"/>
      <c r="CKK1" s="409"/>
      <c r="CKL1" s="409"/>
      <c r="CKM1" s="409"/>
      <c r="CKN1" s="409"/>
      <c r="CKO1" s="409"/>
      <c r="CKP1" s="409"/>
      <c r="CKQ1" s="409"/>
      <c r="CKR1" s="409"/>
      <c r="CKS1" s="409"/>
      <c r="CKT1" s="409"/>
      <c r="CKU1" s="409"/>
      <c r="CKV1" s="409"/>
      <c r="CKW1" s="409"/>
      <c r="CKX1" s="409"/>
      <c r="CKY1" s="409"/>
      <c r="CKZ1" s="409"/>
      <c r="CLA1" s="409"/>
      <c r="CLB1" s="409"/>
      <c r="CLC1" s="409"/>
      <c r="CLD1" s="409"/>
      <c r="CLE1" s="409"/>
      <c r="CLF1" s="409"/>
      <c r="CLG1" s="409"/>
      <c r="CLH1" s="409"/>
      <c r="CLI1" s="409"/>
      <c r="CLJ1" s="409"/>
      <c r="CLK1" s="409"/>
      <c r="CLL1" s="409"/>
      <c r="CLM1" s="409"/>
      <c r="CLN1" s="409"/>
      <c r="CLO1" s="409"/>
      <c r="CLP1" s="409"/>
      <c r="CLQ1" s="409"/>
      <c r="CLR1" s="409"/>
      <c r="CLS1" s="409"/>
      <c r="CLT1" s="409"/>
      <c r="CLU1" s="409"/>
      <c r="CLV1" s="409"/>
      <c r="CLW1" s="409"/>
      <c r="CLX1" s="409"/>
      <c r="CLY1" s="409"/>
      <c r="CLZ1" s="409"/>
      <c r="CMA1" s="409"/>
      <c r="CMB1" s="409"/>
      <c r="CMC1" s="409"/>
      <c r="CMD1" s="409"/>
      <c r="CME1" s="409"/>
      <c r="CMF1" s="409"/>
      <c r="CMG1" s="409"/>
      <c r="CMH1" s="409"/>
      <c r="CMI1" s="409"/>
      <c r="CMJ1" s="409"/>
      <c r="CMK1" s="409"/>
      <c r="CML1" s="409"/>
      <c r="CMM1" s="409"/>
      <c r="CMN1" s="409"/>
      <c r="CMO1" s="409"/>
      <c r="CMP1" s="409"/>
      <c r="CMQ1" s="409"/>
      <c r="CMR1" s="409"/>
      <c r="CMS1" s="409"/>
      <c r="CMT1" s="409"/>
      <c r="CMU1" s="409"/>
      <c r="CMV1" s="409"/>
      <c r="CMW1" s="409"/>
      <c r="CMX1" s="409"/>
      <c r="CMY1" s="409"/>
      <c r="CMZ1" s="409"/>
      <c r="CNA1" s="409"/>
      <c r="CNB1" s="409"/>
      <c r="CNC1" s="409"/>
      <c r="CND1" s="409"/>
      <c r="CNE1" s="409"/>
      <c r="CNF1" s="409"/>
      <c r="CNG1" s="409"/>
      <c r="CNH1" s="409"/>
      <c r="CNI1" s="409"/>
      <c r="CNJ1" s="409"/>
      <c r="CNK1" s="409"/>
      <c r="CNL1" s="409"/>
      <c r="CNM1" s="409"/>
      <c r="CNN1" s="409"/>
      <c r="CNO1" s="409"/>
      <c r="CNP1" s="409"/>
      <c r="CNQ1" s="409"/>
      <c r="CNR1" s="409"/>
      <c r="CNS1" s="409"/>
      <c r="CNT1" s="409"/>
      <c r="CNU1" s="409"/>
      <c r="CNV1" s="409"/>
      <c r="CNW1" s="409"/>
      <c r="CNX1" s="409"/>
      <c r="CNY1" s="409"/>
      <c r="CNZ1" s="409"/>
      <c r="COA1" s="409"/>
      <c r="COB1" s="409"/>
      <c r="COC1" s="409"/>
      <c r="COD1" s="409"/>
      <c r="COE1" s="409"/>
      <c r="COF1" s="409"/>
      <c r="COG1" s="409"/>
      <c r="COH1" s="409"/>
      <c r="COI1" s="409"/>
      <c r="COJ1" s="409"/>
      <c r="COK1" s="409"/>
      <c r="COL1" s="409"/>
      <c r="COM1" s="409"/>
      <c r="CON1" s="409"/>
      <c r="COO1" s="409"/>
      <c r="COP1" s="409"/>
      <c r="COQ1" s="409"/>
      <c r="COR1" s="409"/>
      <c r="COS1" s="409"/>
      <c r="COT1" s="409"/>
      <c r="COU1" s="409"/>
      <c r="COV1" s="409"/>
      <c r="COW1" s="409"/>
      <c r="COX1" s="409"/>
      <c r="COY1" s="409"/>
      <c r="COZ1" s="409"/>
      <c r="CPA1" s="409"/>
      <c r="CPB1" s="409"/>
      <c r="CPC1" s="409"/>
      <c r="CPD1" s="409"/>
      <c r="CPE1" s="409"/>
      <c r="CPF1" s="409"/>
      <c r="CPG1" s="409"/>
      <c r="CPH1" s="409"/>
      <c r="CPI1" s="409"/>
      <c r="CPJ1" s="409"/>
      <c r="CPK1" s="409"/>
      <c r="CPL1" s="409"/>
      <c r="CPM1" s="409"/>
      <c r="CPN1" s="409"/>
      <c r="CPO1" s="409"/>
      <c r="CPP1" s="409"/>
      <c r="CPQ1" s="409"/>
      <c r="CPR1" s="409"/>
      <c r="CPS1" s="409"/>
      <c r="CPT1" s="409"/>
      <c r="CPU1" s="409"/>
      <c r="CPV1" s="409"/>
      <c r="CPW1" s="409"/>
      <c r="CPX1" s="409"/>
      <c r="CPY1" s="409"/>
      <c r="CPZ1" s="409"/>
      <c r="CQA1" s="409"/>
      <c r="CQB1" s="409"/>
      <c r="CQC1" s="409"/>
      <c r="CQD1" s="409"/>
      <c r="CQE1" s="409"/>
      <c r="CQF1" s="409"/>
      <c r="CQG1" s="409"/>
      <c r="CQH1" s="409"/>
      <c r="CQI1" s="409"/>
      <c r="CQJ1" s="409"/>
      <c r="CQK1" s="409"/>
      <c r="CQL1" s="409"/>
      <c r="CQM1" s="409"/>
      <c r="CQN1" s="409"/>
      <c r="CQO1" s="409"/>
      <c r="CQP1" s="409"/>
      <c r="CQQ1" s="409"/>
      <c r="CQR1" s="409"/>
      <c r="CQS1" s="409"/>
      <c r="CQT1" s="409"/>
      <c r="CQU1" s="409"/>
      <c r="CQV1" s="409"/>
      <c r="CQW1" s="409"/>
      <c r="CQX1" s="409"/>
      <c r="CQY1" s="409"/>
      <c r="CQZ1" s="409"/>
      <c r="CRA1" s="409"/>
      <c r="CRB1" s="409"/>
      <c r="CRC1" s="409"/>
      <c r="CRD1" s="409"/>
      <c r="CRE1" s="409"/>
      <c r="CRF1" s="409"/>
      <c r="CRG1" s="409"/>
      <c r="CRH1" s="409"/>
      <c r="CRI1" s="409"/>
      <c r="CRJ1" s="409"/>
      <c r="CRK1" s="409"/>
      <c r="CRL1" s="409"/>
      <c r="CRM1" s="409"/>
      <c r="CRN1" s="409"/>
      <c r="CRO1" s="409"/>
      <c r="CRP1" s="409"/>
      <c r="CRQ1" s="409"/>
      <c r="CRR1" s="409"/>
      <c r="CRS1" s="409"/>
      <c r="CRT1" s="409"/>
      <c r="CRU1" s="409"/>
      <c r="CRV1" s="409"/>
      <c r="CRW1" s="409"/>
      <c r="CRX1" s="409"/>
      <c r="CRY1" s="409"/>
      <c r="CRZ1" s="409"/>
      <c r="CSA1" s="409"/>
      <c r="CSB1" s="409"/>
      <c r="CSC1" s="409"/>
      <c r="CSD1" s="409"/>
      <c r="CSE1" s="409"/>
      <c r="CSF1" s="409"/>
      <c r="CSG1" s="409"/>
      <c r="CSH1" s="409"/>
      <c r="CSI1" s="409"/>
      <c r="CSJ1" s="409"/>
      <c r="CSK1" s="409"/>
      <c r="CSL1" s="409"/>
      <c r="CSM1" s="409"/>
      <c r="CSN1" s="409"/>
      <c r="CSO1" s="409"/>
      <c r="CSP1" s="409"/>
      <c r="CSQ1" s="409"/>
      <c r="CSR1" s="409"/>
      <c r="CSS1" s="409"/>
      <c r="CST1" s="409"/>
      <c r="CSU1" s="409"/>
      <c r="CSV1" s="409"/>
      <c r="CSW1" s="409"/>
      <c r="CSX1" s="409"/>
      <c r="CSY1" s="409"/>
      <c r="CSZ1" s="409"/>
      <c r="CTA1" s="409"/>
      <c r="CTB1" s="409"/>
      <c r="CTC1" s="409"/>
      <c r="CTD1" s="409"/>
      <c r="CTE1" s="409"/>
      <c r="CTF1" s="409"/>
      <c r="CTG1" s="409"/>
      <c r="CTH1" s="409"/>
      <c r="CTI1" s="409"/>
      <c r="CTJ1" s="409"/>
      <c r="CTK1" s="409"/>
      <c r="CTL1" s="409"/>
      <c r="CTM1" s="409"/>
      <c r="CTN1" s="409"/>
      <c r="CTO1" s="409"/>
      <c r="CTP1" s="409"/>
      <c r="CTQ1" s="409"/>
      <c r="CTR1" s="409"/>
      <c r="CTS1" s="409"/>
      <c r="CTT1" s="409"/>
      <c r="CTU1" s="409"/>
      <c r="CTV1" s="409"/>
      <c r="CTW1" s="409"/>
      <c r="CTX1" s="409"/>
      <c r="CTY1" s="409"/>
      <c r="CTZ1" s="409"/>
      <c r="CUA1" s="409"/>
      <c r="CUB1" s="409"/>
      <c r="CUC1" s="409"/>
      <c r="CUD1" s="409"/>
      <c r="CUE1" s="409"/>
      <c r="CUF1" s="409"/>
      <c r="CUG1" s="409"/>
      <c r="CUH1" s="409"/>
      <c r="CUI1" s="409"/>
      <c r="CUJ1" s="409"/>
      <c r="CUK1" s="409"/>
      <c r="CUL1" s="409"/>
      <c r="CUM1" s="409"/>
      <c r="CUN1" s="409"/>
      <c r="CUO1" s="409"/>
      <c r="CUP1" s="409"/>
      <c r="CUQ1" s="409"/>
      <c r="CUR1" s="409"/>
      <c r="CUS1" s="409"/>
      <c r="CUT1" s="409"/>
      <c r="CUU1" s="409"/>
      <c r="CUV1" s="409"/>
      <c r="CUW1" s="409"/>
      <c r="CUX1" s="409"/>
      <c r="CUY1" s="409"/>
      <c r="CUZ1" s="409"/>
      <c r="CVA1" s="409"/>
      <c r="CVB1" s="409"/>
      <c r="CVC1" s="409"/>
      <c r="CVD1" s="409"/>
      <c r="CVE1" s="409"/>
      <c r="CVF1" s="409"/>
      <c r="CVG1" s="409"/>
      <c r="CVH1" s="409"/>
      <c r="CVI1" s="409"/>
      <c r="CVJ1" s="409"/>
      <c r="CVK1" s="409"/>
      <c r="CVL1" s="409"/>
      <c r="CVM1" s="409"/>
      <c r="CVN1" s="409"/>
      <c r="CVO1" s="409"/>
      <c r="CVP1" s="409"/>
      <c r="CVQ1" s="409"/>
      <c r="CVR1" s="409"/>
      <c r="CVS1" s="409"/>
      <c r="CVT1" s="409"/>
      <c r="CVU1" s="409"/>
      <c r="CVV1" s="409"/>
      <c r="CVW1" s="409"/>
      <c r="CVX1" s="409"/>
      <c r="CVY1" s="409"/>
      <c r="CVZ1" s="409"/>
      <c r="CWA1" s="409"/>
      <c r="CWB1" s="409"/>
      <c r="CWC1" s="409"/>
      <c r="CWD1" s="409"/>
      <c r="CWE1" s="409"/>
      <c r="CWF1" s="409"/>
      <c r="CWG1" s="409"/>
      <c r="CWH1" s="409"/>
      <c r="CWI1" s="409"/>
      <c r="CWJ1" s="409"/>
      <c r="CWK1" s="409"/>
      <c r="CWL1" s="409"/>
      <c r="CWM1" s="409"/>
      <c r="CWN1" s="409"/>
      <c r="CWO1" s="409"/>
      <c r="CWP1" s="409"/>
      <c r="CWQ1" s="409"/>
      <c r="CWR1" s="409"/>
      <c r="CWS1" s="409"/>
      <c r="CWT1" s="409"/>
      <c r="CWU1" s="409"/>
      <c r="CWV1" s="409"/>
      <c r="CWW1" s="409"/>
      <c r="CWX1" s="409"/>
      <c r="CWY1" s="409"/>
      <c r="CWZ1" s="409"/>
      <c r="CXA1" s="409"/>
      <c r="CXB1" s="409"/>
      <c r="CXC1" s="409"/>
      <c r="CXD1" s="409"/>
      <c r="CXE1" s="409"/>
      <c r="CXF1" s="409"/>
      <c r="CXG1" s="409"/>
      <c r="CXH1" s="409"/>
      <c r="CXI1" s="409"/>
      <c r="CXJ1" s="409"/>
      <c r="CXK1" s="409"/>
      <c r="CXL1" s="409"/>
      <c r="CXM1" s="409"/>
      <c r="CXN1" s="409"/>
      <c r="CXO1" s="409"/>
      <c r="CXP1" s="409"/>
      <c r="CXQ1" s="409"/>
      <c r="CXR1" s="409"/>
      <c r="CXS1" s="409"/>
      <c r="CXT1" s="409"/>
      <c r="CXU1" s="409"/>
      <c r="CXV1" s="409"/>
      <c r="CXW1" s="409"/>
      <c r="CXX1" s="409"/>
      <c r="CXY1" s="409"/>
      <c r="CXZ1" s="409"/>
      <c r="CYA1" s="409"/>
      <c r="CYB1" s="409"/>
      <c r="CYC1" s="409"/>
      <c r="CYD1" s="409"/>
      <c r="CYE1" s="409"/>
      <c r="CYF1" s="409"/>
      <c r="CYG1" s="409"/>
      <c r="CYH1" s="409"/>
      <c r="CYI1" s="409"/>
      <c r="CYJ1" s="409"/>
      <c r="CYK1" s="409"/>
      <c r="CYL1" s="409"/>
      <c r="CYM1" s="409"/>
      <c r="CYN1" s="409"/>
      <c r="CYO1" s="409"/>
      <c r="CYP1" s="409"/>
      <c r="CYQ1" s="409"/>
      <c r="CYR1" s="409"/>
      <c r="CYS1" s="409"/>
      <c r="CYT1" s="409"/>
      <c r="CYU1" s="409"/>
      <c r="CYV1" s="409"/>
      <c r="CYW1" s="409"/>
      <c r="CYX1" s="409"/>
      <c r="CYY1" s="409"/>
      <c r="CYZ1" s="409"/>
      <c r="CZA1" s="409"/>
      <c r="CZB1" s="409"/>
      <c r="CZC1" s="409"/>
      <c r="CZD1" s="409"/>
      <c r="CZE1" s="409"/>
      <c r="CZF1" s="409"/>
      <c r="CZG1" s="409"/>
      <c r="CZH1" s="409"/>
      <c r="CZI1" s="409"/>
      <c r="CZJ1" s="409"/>
      <c r="CZK1" s="409"/>
      <c r="CZL1" s="409"/>
      <c r="CZM1" s="409"/>
      <c r="CZN1" s="409"/>
      <c r="CZO1" s="409"/>
      <c r="CZP1" s="409"/>
      <c r="CZQ1" s="409"/>
      <c r="CZR1" s="409"/>
      <c r="CZS1" s="409"/>
      <c r="CZT1" s="409"/>
      <c r="CZU1" s="409"/>
      <c r="CZV1" s="409"/>
      <c r="CZW1" s="409"/>
      <c r="CZX1" s="409"/>
      <c r="CZY1" s="409"/>
      <c r="CZZ1" s="409"/>
      <c r="DAA1" s="409"/>
      <c r="DAB1" s="409"/>
      <c r="DAC1" s="409"/>
      <c r="DAD1" s="409"/>
      <c r="DAE1" s="409"/>
      <c r="DAF1" s="409"/>
      <c r="DAG1" s="409"/>
      <c r="DAH1" s="409"/>
      <c r="DAI1" s="409"/>
      <c r="DAJ1" s="409"/>
      <c r="DAK1" s="409"/>
      <c r="DAL1" s="409"/>
      <c r="DAM1" s="409"/>
      <c r="DAN1" s="409"/>
      <c r="DAO1" s="409"/>
      <c r="DAP1" s="409"/>
      <c r="DAQ1" s="409"/>
      <c r="DAR1" s="409"/>
      <c r="DAS1" s="409"/>
      <c r="DAT1" s="409"/>
      <c r="DAU1" s="409"/>
      <c r="DAV1" s="409"/>
      <c r="DAW1" s="409"/>
      <c r="DAX1" s="409"/>
      <c r="DAY1" s="409"/>
      <c r="DAZ1" s="409"/>
      <c r="DBA1" s="409"/>
      <c r="DBB1" s="409"/>
      <c r="DBC1" s="409"/>
      <c r="DBD1" s="409"/>
      <c r="DBE1" s="409"/>
      <c r="DBF1" s="409"/>
      <c r="DBG1" s="409"/>
      <c r="DBH1" s="409"/>
      <c r="DBI1" s="409"/>
      <c r="DBJ1" s="409"/>
      <c r="DBK1" s="409"/>
      <c r="DBL1" s="409"/>
      <c r="DBM1" s="409"/>
      <c r="DBN1" s="409"/>
      <c r="DBO1" s="409"/>
      <c r="DBP1" s="409"/>
      <c r="DBQ1" s="409"/>
      <c r="DBR1" s="409"/>
      <c r="DBS1" s="409"/>
      <c r="DBT1" s="409"/>
      <c r="DBU1" s="409"/>
      <c r="DBV1" s="409"/>
      <c r="DBW1" s="409"/>
      <c r="DBX1" s="409"/>
      <c r="DBY1" s="409"/>
      <c r="DBZ1" s="409"/>
      <c r="DCA1" s="409"/>
      <c r="DCB1" s="409"/>
      <c r="DCC1" s="409"/>
      <c r="DCD1" s="409"/>
      <c r="DCE1" s="409"/>
      <c r="DCF1" s="409"/>
      <c r="DCG1" s="409"/>
      <c r="DCH1" s="409"/>
      <c r="DCI1" s="409"/>
      <c r="DCJ1" s="409"/>
      <c r="DCK1" s="409"/>
      <c r="DCL1" s="409"/>
      <c r="DCM1" s="409"/>
      <c r="DCN1" s="409"/>
      <c r="DCO1" s="409"/>
      <c r="DCP1" s="409"/>
      <c r="DCQ1" s="409"/>
      <c r="DCR1" s="409"/>
      <c r="DCS1" s="409"/>
      <c r="DCT1" s="409"/>
      <c r="DCU1" s="409"/>
      <c r="DCV1" s="409"/>
      <c r="DCW1" s="409"/>
      <c r="DCX1" s="409"/>
      <c r="DCY1" s="409"/>
      <c r="DCZ1" s="409"/>
      <c r="DDA1" s="409"/>
      <c r="DDB1" s="409"/>
      <c r="DDC1" s="409"/>
      <c r="DDD1" s="409"/>
      <c r="DDE1" s="409"/>
      <c r="DDF1" s="409"/>
      <c r="DDG1" s="409"/>
      <c r="DDH1" s="409"/>
      <c r="DDI1" s="409"/>
      <c r="DDJ1" s="409"/>
      <c r="DDK1" s="409"/>
      <c r="DDL1" s="409"/>
      <c r="DDM1" s="409"/>
      <c r="DDN1" s="409"/>
      <c r="DDO1" s="409"/>
      <c r="DDP1" s="409"/>
      <c r="DDQ1" s="409"/>
      <c r="DDR1" s="409"/>
      <c r="DDS1" s="409"/>
      <c r="DDT1" s="409"/>
      <c r="DDU1" s="409"/>
      <c r="DDV1" s="409"/>
      <c r="DDW1" s="409"/>
      <c r="DDX1" s="409"/>
      <c r="DDY1" s="409"/>
      <c r="DDZ1" s="409"/>
      <c r="DEA1" s="409"/>
      <c r="DEB1" s="409"/>
      <c r="DEC1" s="409"/>
      <c r="DED1" s="409"/>
      <c r="DEE1" s="409"/>
      <c r="DEF1" s="409"/>
      <c r="DEG1" s="409"/>
      <c r="DEH1" s="409"/>
      <c r="DEI1" s="409"/>
      <c r="DEJ1" s="409"/>
      <c r="DEK1" s="409"/>
      <c r="DEL1" s="409"/>
      <c r="DEM1" s="409"/>
      <c r="DEN1" s="409"/>
      <c r="DEO1" s="409"/>
      <c r="DEP1" s="409"/>
      <c r="DEQ1" s="409"/>
      <c r="DER1" s="409"/>
      <c r="DES1" s="409"/>
      <c r="DET1" s="409"/>
      <c r="DEU1" s="409"/>
      <c r="DEV1" s="409"/>
      <c r="DEW1" s="409"/>
      <c r="DEX1" s="409"/>
      <c r="DEY1" s="409"/>
      <c r="DEZ1" s="409"/>
      <c r="DFA1" s="409"/>
      <c r="DFB1" s="409"/>
      <c r="DFC1" s="409"/>
      <c r="DFD1" s="409"/>
      <c r="DFE1" s="409"/>
      <c r="DFF1" s="409"/>
      <c r="DFG1" s="409"/>
      <c r="DFH1" s="409"/>
      <c r="DFI1" s="409"/>
      <c r="DFJ1" s="409"/>
      <c r="DFK1" s="409"/>
      <c r="DFL1" s="409"/>
      <c r="DFM1" s="409"/>
      <c r="DFN1" s="409"/>
      <c r="DFO1" s="409"/>
      <c r="DFP1" s="409"/>
      <c r="DFQ1" s="409"/>
      <c r="DFR1" s="409"/>
      <c r="DFS1" s="409"/>
      <c r="DFT1" s="409"/>
      <c r="DFU1" s="409"/>
      <c r="DFV1" s="409"/>
      <c r="DFW1" s="409"/>
      <c r="DFX1" s="409"/>
      <c r="DFY1" s="409"/>
      <c r="DFZ1" s="409"/>
      <c r="DGA1" s="409"/>
      <c r="DGB1" s="409"/>
      <c r="DGC1" s="409"/>
      <c r="DGD1" s="409"/>
      <c r="DGE1" s="409"/>
      <c r="DGF1" s="409"/>
      <c r="DGG1" s="409"/>
      <c r="DGH1" s="409"/>
      <c r="DGI1" s="409"/>
      <c r="DGJ1" s="409"/>
      <c r="DGK1" s="409"/>
      <c r="DGL1" s="409"/>
      <c r="DGM1" s="409"/>
      <c r="DGN1" s="409"/>
      <c r="DGO1" s="409"/>
      <c r="DGP1" s="409"/>
      <c r="DGQ1" s="409"/>
      <c r="DGR1" s="409"/>
      <c r="DGS1" s="409"/>
      <c r="DGT1" s="409"/>
      <c r="DGU1" s="409"/>
      <c r="DGV1" s="409"/>
      <c r="DGW1" s="409"/>
      <c r="DGX1" s="409"/>
      <c r="DGY1" s="409"/>
      <c r="DGZ1" s="409"/>
      <c r="DHA1" s="409"/>
      <c r="DHB1" s="409"/>
      <c r="DHC1" s="409"/>
      <c r="DHD1" s="409"/>
      <c r="DHE1" s="409"/>
      <c r="DHF1" s="409"/>
      <c r="DHG1" s="409"/>
      <c r="DHH1" s="409"/>
      <c r="DHI1" s="409"/>
      <c r="DHJ1" s="409"/>
      <c r="DHK1" s="409"/>
      <c r="DHL1" s="409"/>
      <c r="DHM1" s="409"/>
      <c r="DHN1" s="409"/>
      <c r="DHO1" s="409"/>
      <c r="DHP1" s="409"/>
      <c r="DHQ1" s="409"/>
      <c r="DHR1" s="409"/>
      <c r="DHS1" s="409"/>
      <c r="DHT1" s="409"/>
      <c r="DHU1" s="409"/>
      <c r="DHV1" s="409"/>
      <c r="DHW1" s="409"/>
      <c r="DHX1" s="409"/>
      <c r="DHY1" s="409"/>
      <c r="DHZ1" s="409"/>
      <c r="DIA1" s="409"/>
      <c r="DIB1" s="409"/>
      <c r="DIC1" s="409"/>
      <c r="DID1" s="409"/>
      <c r="DIE1" s="409"/>
      <c r="DIF1" s="409"/>
      <c r="DIG1" s="409"/>
      <c r="DIH1" s="409"/>
      <c r="DII1" s="409"/>
      <c r="DIJ1" s="409"/>
      <c r="DIK1" s="409"/>
      <c r="DIL1" s="409"/>
      <c r="DIM1" s="409"/>
      <c r="DIN1" s="409"/>
      <c r="DIO1" s="409"/>
      <c r="DIP1" s="409"/>
      <c r="DIQ1" s="409"/>
      <c r="DIR1" s="409"/>
      <c r="DIS1" s="409"/>
      <c r="DIT1" s="409"/>
      <c r="DIU1" s="409"/>
      <c r="DIV1" s="409"/>
      <c r="DIW1" s="409"/>
      <c r="DIX1" s="409"/>
      <c r="DIY1" s="409"/>
      <c r="DIZ1" s="409"/>
      <c r="DJA1" s="409"/>
      <c r="DJB1" s="409"/>
      <c r="DJC1" s="409"/>
      <c r="DJD1" s="409"/>
      <c r="DJE1" s="409"/>
      <c r="DJF1" s="409"/>
      <c r="DJG1" s="409"/>
      <c r="DJH1" s="409"/>
      <c r="DJI1" s="409"/>
      <c r="DJJ1" s="409"/>
      <c r="DJK1" s="409"/>
      <c r="DJL1" s="409"/>
      <c r="DJM1" s="409"/>
      <c r="DJN1" s="409"/>
      <c r="DJO1" s="409"/>
      <c r="DJP1" s="409"/>
      <c r="DJQ1" s="409"/>
      <c r="DJR1" s="409"/>
      <c r="DJS1" s="409"/>
      <c r="DJT1" s="409"/>
      <c r="DJU1" s="409"/>
      <c r="DJV1" s="409"/>
      <c r="DJW1" s="409"/>
      <c r="DJX1" s="409"/>
      <c r="DJY1" s="409"/>
      <c r="DJZ1" s="409"/>
      <c r="DKA1" s="409"/>
      <c r="DKB1" s="409"/>
      <c r="DKC1" s="409"/>
      <c r="DKD1" s="409"/>
      <c r="DKE1" s="409"/>
      <c r="DKF1" s="409"/>
      <c r="DKG1" s="409"/>
      <c r="DKH1" s="409"/>
      <c r="DKI1" s="409"/>
      <c r="DKJ1" s="409"/>
      <c r="DKK1" s="409"/>
      <c r="DKL1" s="409"/>
      <c r="DKM1" s="409"/>
      <c r="DKN1" s="409"/>
      <c r="DKO1" s="409"/>
      <c r="DKP1" s="409"/>
      <c r="DKQ1" s="409"/>
      <c r="DKR1" s="409"/>
      <c r="DKS1" s="409"/>
      <c r="DKT1" s="409"/>
      <c r="DKU1" s="409"/>
      <c r="DKV1" s="409"/>
      <c r="DKW1" s="409"/>
      <c r="DKX1" s="409"/>
      <c r="DKY1" s="409"/>
      <c r="DKZ1" s="409"/>
      <c r="DLA1" s="409"/>
      <c r="DLB1" s="409"/>
      <c r="DLC1" s="409"/>
      <c r="DLD1" s="409"/>
      <c r="DLE1" s="409"/>
      <c r="DLF1" s="409"/>
      <c r="DLG1" s="409"/>
      <c r="DLH1" s="409"/>
      <c r="DLI1" s="409"/>
      <c r="DLJ1" s="409"/>
      <c r="DLK1" s="409"/>
      <c r="DLL1" s="409"/>
      <c r="DLM1" s="409"/>
      <c r="DLN1" s="409"/>
      <c r="DLO1" s="409"/>
      <c r="DLP1" s="409"/>
      <c r="DLQ1" s="409"/>
      <c r="DLR1" s="409"/>
      <c r="DLS1" s="409"/>
      <c r="DLT1" s="409"/>
      <c r="DLU1" s="409"/>
      <c r="DLV1" s="409"/>
      <c r="DLW1" s="409"/>
      <c r="DLX1" s="409"/>
      <c r="DLY1" s="409"/>
      <c r="DLZ1" s="409"/>
      <c r="DMA1" s="409"/>
      <c r="DMB1" s="409"/>
      <c r="DMC1" s="409"/>
      <c r="DMD1" s="409"/>
      <c r="DME1" s="409"/>
      <c r="DMF1" s="409"/>
      <c r="DMG1" s="409"/>
      <c r="DMH1" s="409"/>
      <c r="DMI1" s="409"/>
      <c r="DMJ1" s="409"/>
      <c r="DMK1" s="409"/>
      <c r="DML1" s="409"/>
      <c r="DMM1" s="409"/>
      <c r="DMN1" s="409"/>
      <c r="DMO1" s="409"/>
      <c r="DMP1" s="409"/>
      <c r="DMQ1" s="409"/>
      <c r="DMR1" s="409"/>
      <c r="DMS1" s="409"/>
      <c r="DMT1" s="409"/>
      <c r="DMU1" s="409"/>
      <c r="DMV1" s="409"/>
      <c r="DMW1" s="409"/>
      <c r="DMX1" s="409"/>
      <c r="DMY1" s="409"/>
      <c r="DMZ1" s="409"/>
      <c r="DNA1" s="409"/>
      <c r="DNB1" s="409"/>
      <c r="DNC1" s="409"/>
      <c r="DND1" s="409"/>
      <c r="DNE1" s="409"/>
      <c r="DNF1" s="409"/>
      <c r="DNG1" s="409"/>
      <c r="DNH1" s="409"/>
      <c r="DNI1" s="409"/>
      <c r="DNJ1" s="409"/>
      <c r="DNK1" s="409"/>
      <c r="DNL1" s="409"/>
      <c r="DNM1" s="409"/>
      <c r="DNN1" s="409"/>
      <c r="DNO1" s="409"/>
      <c r="DNP1" s="409"/>
      <c r="DNQ1" s="409"/>
      <c r="DNR1" s="409"/>
      <c r="DNS1" s="409"/>
      <c r="DNT1" s="409"/>
      <c r="DNU1" s="409"/>
      <c r="DNV1" s="409"/>
      <c r="DNW1" s="409"/>
      <c r="DNX1" s="409"/>
      <c r="DNY1" s="409"/>
      <c r="DNZ1" s="409"/>
      <c r="DOA1" s="409"/>
      <c r="DOB1" s="409"/>
      <c r="DOC1" s="409"/>
      <c r="DOD1" s="409"/>
      <c r="DOE1" s="409"/>
      <c r="DOF1" s="409"/>
      <c r="DOG1" s="409"/>
      <c r="DOH1" s="409"/>
      <c r="DOI1" s="409"/>
      <c r="DOJ1" s="409"/>
      <c r="DOK1" s="409"/>
      <c r="DOL1" s="409"/>
      <c r="DOM1" s="409"/>
      <c r="DON1" s="409"/>
      <c r="DOO1" s="409"/>
      <c r="DOP1" s="409"/>
      <c r="DOQ1" s="409"/>
      <c r="DOR1" s="409"/>
      <c r="DOS1" s="409"/>
      <c r="DOT1" s="409"/>
      <c r="DOU1" s="409"/>
      <c r="DOV1" s="409"/>
      <c r="DOW1" s="409"/>
      <c r="DOX1" s="409"/>
      <c r="DOY1" s="409"/>
      <c r="DOZ1" s="409"/>
      <c r="DPA1" s="409"/>
      <c r="DPB1" s="409"/>
      <c r="DPC1" s="409"/>
      <c r="DPD1" s="409"/>
      <c r="DPE1" s="409"/>
      <c r="DPF1" s="409"/>
      <c r="DPG1" s="409"/>
      <c r="DPH1" s="409"/>
      <c r="DPI1" s="409"/>
      <c r="DPJ1" s="409"/>
      <c r="DPK1" s="409"/>
      <c r="DPL1" s="409"/>
      <c r="DPM1" s="409"/>
      <c r="DPN1" s="409"/>
      <c r="DPO1" s="409"/>
      <c r="DPP1" s="409"/>
      <c r="DPQ1" s="409"/>
      <c r="DPR1" s="409"/>
      <c r="DPS1" s="409"/>
      <c r="DPT1" s="409"/>
      <c r="DPU1" s="409"/>
      <c r="DPV1" s="409"/>
      <c r="DPW1" s="409"/>
      <c r="DPX1" s="409"/>
      <c r="DPY1" s="409"/>
      <c r="DPZ1" s="409"/>
      <c r="DQA1" s="409"/>
      <c r="DQB1" s="409"/>
      <c r="DQC1" s="409"/>
      <c r="DQD1" s="409"/>
      <c r="DQE1" s="409"/>
      <c r="DQF1" s="409"/>
      <c r="DQG1" s="409"/>
      <c r="DQH1" s="409"/>
      <c r="DQI1" s="409"/>
      <c r="DQJ1" s="409"/>
      <c r="DQK1" s="409"/>
      <c r="DQL1" s="409"/>
      <c r="DQM1" s="409"/>
      <c r="DQN1" s="409"/>
      <c r="DQO1" s="409"/>
      <c r="DQP1" s="409"/>
      <c r="DQQ1" s="409"/>
      <c r="DQR1" s="409"/>
      <c r="DQS1" s="409"/>
      <c r="DQT1" s="409"/>
      <c r="DQU1" s="409"/>
      <c r="DQV1" s="409"/>
      <c r="DQW1" s="409"/>
      <c r="DQX1" s="409"/>
      <c r="DQY1" s="409"/>
      <c r="DQZ1" s="409"/>
      <c r="DRA1" s="409"/>
      <c r="DRB1" s="409"/>
      <c r="DRC1" s="409"/>
      <c r="DRD1" s="409"/>
      <c r="DRE1" s="409"/>
      <c r="DRF1" s="409"/>
      <c r="DRG1" s="409"/>
      <c r="DRH1" s="409"/>
      <c r="DRI1" s="409"/>
      <c r="DRJ1" s="409"/>
      <c r="DRK1" s="409"/>
      <c r="DRL1" s="409"/>
      <c r="DRM1" s="409"/>
      <c r="DRN1" s="409"/>
      <c r="DRO1" s="409"/>
      <c r="DRP1" s="409"/>
      <c r="DRQ1" s="409"/>
      <c r="DRR1" s="409"/>
      <c r="DRS1" s="409"/>
      <c r="DRT1" s="409"/>
      <c r="DRU1" s="409"/>
      <c r="DRV1" s="409"/>
      <c r="DRW1" s="409"/>
      <c r="DRX1" s="409"/>
      <c r="DRY1" s="409"/>
      <c r="DRZ1" s="409"/>
      <c r="DSA1" s="409"/>
      <c r="DSB1" s="409"/>
      <c r="DSC1" s="409"/>
      <c r="DSD1" s="409"/>
      <c r="DSE1" s="409"/>
      <c r="DSF1" s="409"/>
      <c r="DSG1" s="409"/>
      <c r="DSH1" s="409"/>
      <c r="DSI1" s="409"/>
      <c r="DSJ1" s="409"/>
      <c r="DSK1" s="409"/>
      <c r="DSL1" s="409"/>
      <c r="DSM1" s="409"/>
      <c r="DSN1" s="409"/>
      <c r="DSO1" s="409"/>
      <c r="DSP1" s="409"/>
      <c r="DSQ1" s="409"/>
      <c r="DSR1" s="409"/>
      <c r="DSS1" s="409"/>
      <c r="DST1" s="409"/>
      <c r="DSU1" s="409"/>
      <c r="DSV1" s="409"/>
      <c r="DSW1" s="409"/>
      <c r="DSX1" s="409"/>
      <c r="DSY1" s="409"/>
      <c r="DSZ1" s="409"/>
      <c r="DTA1" s="409"/>
      <c r="DTB1" s="409"/>
      <c r="DTC1" s="409"/>
      <c r="DTD1" s="409"/>
      <c r="DTE1" s="409"/>
      <c r="DTF1" s="409"/>
      <c r="DTG1" s="409"/>
      <c r="DTH1" s="409"/>
      <c r="DTI1" s="409"/>
      <c r="DTJ1" s="409"/>
      <c r="DTK1" s="409"/>
      <c r="DTL1" s="409"/>
      <c r="DTM1" s="409"/>
      <c r="DTN1" s="409"/>
      <c r="DTO1" s="409"/>
      <c r="DTP1" s="409"/>
      <c r="DTQ1" s="409"/>
      <c r="DTR1" s="409"/>
      <c r="DTS1" s="409"/>
      <c r="DTT1" s="409"/>
      <c r="DTU1" s="409"/>
      <c r="DTV1" s="409"/>
      <c r="DTW1" s="409"/>
      <c r="DTX1" s="409"/>
      <c r="DTY1" s="409"/>
      <c r="DTZ1" s="409"/>
      <c r="DUA1" s="409"/>
      <c r="DUB1" s="409"/>
      <c r="DUC1" s="409"/>
      <c r="DUD1" s="409"/>
      <c r="DUE1" s="409"/>
      <c r="DUF1" s="409"/>
      <c r="DUG1" s="409"/>
      <c r="DUH1" s="409"/>
      <c r="DUI1" s="409"/>
      <c r="DUJ1" s="409"/>
      <c r="DUK1" s="409"/>
      <c r="DUL1" s="409"/>
      <c r="DUM1" s="409"/>
      <c r="DUN1" s="409"/>
      <c r="DUO1" s="409"/>
      <c r="DUP1" s="409"/>
      <c r="DUQ1" s="409"/>
      <c r="DUR1" s="409"/>
      <c r="DUS1" s="409"/>
      <c r="DUT1" s="409"/>
      <c r="DUU1" s="409"/>
      <c r="DUV1" s="409"/>
      <c r="DUW1" s="409"/>
      <c r="DUX1" s="409"/>
      <c r="DUY1" s="409"/>
      <c r="DUZ1" s="409"/>
      <c r="DVA1" s="409"/>
      <c r="DVB1" s="409"/>
      <c r="DVC1" s="409"/>
      <c r="DVD1" s="409"/>
      <c r="DVE1" s="409"/>
      <c r="DVF1" s="409"/>
      <c r="DVG1" s="409"/>
      <c r="DVH1" s="409"/>
      <c r="DVI1" s="409"/>
      <c r="DVJ1" s="409"/>
      <c r="DVK1" s="409"/>
      <c r="DVL1" s="409"/>
      <c r="DVM1" s="409"/>
      <c r="DVN1" s="409"/>
      <c r="DVO1" s="409"/>
      <c r="DVP1" s="409"/>
      <c r="DVQ1" s="409"/>
      <c r="DVR1" s="409"/>
      <c r="DVS1" s="409"/>
      <c r="DVT1" s="409"/>
      <c r="DVU1" s="409"/>
      <c r="DVV1" s="409"/>
      <c r="DVW1" s="409"/>
      <c r="DVX1" s="409"/>
      <c r="DVY1" s="409"/>
      <c r="DVZ1" s="409"/>
      <c r="DWA1" s="409"/>
      <c r="DWB1" s="409"/>
      <c r="DWC1" s="409"/>
      <c r="DWD1" s="409"/>
      <c r="DWE1" s="409"/>
      <c r="DWF1" s="409"/>
      <c r="DWG1" s="409"/>
      <c r="DWH1" s="409"/>
      <c r="DWI1" s="409"/>
      <c r="DWJ1" s="409"/>
      <c r="DWK1" s="409"/>
      <c r="DWL1" s="409"/>
      <c r="DWM1" s="409"/>
      <c r="DWN1" s="409"/>
      <c r="DWO1" s="409"/>
      <c r="DWP1" s="409"/>
      <c r="DWQ1" s="409"/>
      <c r="DWR1" s="409"/>
      <c r="DWS1" s="409"/>
      <c r="DWT1" s="409"/>
      <c r="DWU1" s="409"/>
      <c r="DWV1" s="409"/>
      <c r="DWW1" s="409"/>
      <c r="DWX1" s="409"/>
      <c r="DWY1" s="409"/>
      <c r="DWZ1" s="409"/>
      <c r="DXA1" s="409"/>
      <c r="DXB1" s="409"/>
      <c r="DXC1" s="409"/>
      <c r="DXD1" s="409"/>
      <c r="DXE1" s="409"/>
      <c r="DXF1" s="409"/>
      <c r="DXG1" s="409"/>
      <c r="DXH1" s="409"/>
      <c r="DXI1" s="409"/>
      <c r="DXJ1" s="409"/>
      <c r="DXK1" s="409"/>
      <c r="DXL1" s="409"/>
      <c r="DXM1" s="409"/>
      <c r="DXN1" s="409"/>
      <c r="DXO1" s="409"/>
      <c r="DXP1" s="409"/>
      <c r="DXQ1" s="409"/>
      <c r="DXR1" s="409"/>
      <c r="DXS1" s="409"/>
      <c r="DXT1" s="409"/>
      <c r="DXU1" s="409"/>
      <c r="DXV1" s="409"/>
      <c r="DXW1" s="409"/>
      <c r="DXX1" s="409"/>
      <c r="DXY1" s="409"/>
      <c r="DXZ1" s="409"/>
      <c r="DYA1" s="409"/>
      <c r="DYB1" s="409"/>
      <c r="DYC1" s="409"/>
      <c r="DYD1" s="409"/>
      <c r="DYE1" s="409"/>
      <c r="DYF1" s="409"/>
      <c r="DYG1" s="409"/>
      <c r="DYH1" s="409"/>
      <c r="DYI1" s="409"/>
      <c r="DYJ1" s="409"/>
      <c r="DYK1" s="409"/>
      <c r="DYL1" s="409"/>
      <c r="DYM1" s="409"/>
      <c r="DYN1" s="409"/>
      <c r="DYO1" s="409"/>
      <c r="DYP1" s="409"/>
      <c r="DYQ1" s="409"/>
      <c r="DYR1" s="409"/>
      <c r="DYS1" s="409"/>
      <c r="DYT1" s="409"/>
      <c r="DYU1" s="409"/>
      <c r="DYV1" s="409"/>
      <c r="DYW1" s="409"/>
      <c r="DYX1" s="409"/>
      <c r="DYY1" s="409"/>
      <c r="DYZ1" s="409"/>
      <c r="DZA1" s="409"/>
      <c r="DZB1" s="409"/>
      <c r="DZC1" s="409"/>
      <c r="DZD1" s="409"/>
      <c r="DZE1" s="409"/>
      <c r="DZF1" s="409"/>
      <c r="DZG1" s="409"/>
      <c r="DZH1" s="409"/>
      <c r="DZI1" s="409"/>
      <c r="DZJ1" s="409"/>
      <c r="DZK1" s="409"/>
      <c r="DZL1" s="409"/>
      <c r="DZM1" s="409"/>
      <c r="DZN1" s="409"/>
      <c r="DZO1" s="409"/>
      <c r="DZP1" s="409"/>
      <c r="DZQ1" s="409"/>
      <c r="DZR1" s="409"/>
      <c r="DZS1" s="409"/>
      <c r="DZT1" s="409"/>
      <c r="DZU1" s="409"/>
      <c r="DZV1" s="409"/>
      <c r="DZW1" s="409"/>
      <c r="DZX1" s="409"/>
      <c r="DZY1" s="409"/>
      <c r="DZZ1" s="409"/>
      <c r="EAA1" s="409"/>
      <c r="EAB1" s="409"/>
      <c r="EAC1" s="409"/>
      <c r="EAD1" s="409"/>
      <c r="EAE1" s="409"/>
      <c r="EAF1" s="409"/>
      <c r="EAG1" s="409"/>
      <c r="EAH1" s="409"/>
      <c r="EAI1" s="409"/>
      <c r="EAJ1" s="409"/>
      <c r="EAK1" s="409"/>
      <c r="EAL1" s="409"/>
      <c r="EAM1" s="409"/>
      <c r="EAN1" s="409"/>
      <c r="EAO1" s="409"/>
      <c r="EAP1" s="409"/>
      <c r="EAQ1" s="409"/>
      <c r="EAR1" s="409"/>
      <c r="EAS1" s="409"/>
      <c r="EAT1" s="409"/>
      <c r="EAU1" s="409"/>
      <c r="EAV1" s="409"/>
      <c r="EAW1" s="409"/>
      <c r="EAX1" s="409"/>
      <c r="EAY1" s="409"/>
      <c r="EAZ1" s="409"/>
      <c r="EBA1" s="409"/>
      <c r="EBB1" s="409"/>
      <c r="EBC1" s="409"/>
      <c r="EBD1" s="409"/>
      <c r="EBE1" s="409"/>
      <c r="EBF1" s="409"/>
      <c r="EBG1" s="409"/>
      <c r="EBH1" s="409"/>
      <c r="EBI1" s="409"/>
      <c r="EBJ1" s="409"/>
      <c r="EBK1" s="409"/>
      <c r="EBL1" s="409"/>
      <c r="EBM1" s="409"/>
      <c r="EBN1" s="409"/>
      <c r="EBO1" s="409"/>
      <c r="EBP1" s="409"/>
      <c r="EBQ1" s="409"/>
      <c r="EBR1" s="409"/>
      <c r="EBS1" s="409"/>
      <c r="EBT1" s="409"/>
      <c r="EBU1" s="409"/>
      <c r="EBV1" s="409"/>
      <c r="EBW1" s="409"/>
      <c r="EBX1" s="409"/>
      <c r="EBY1" s="409"/>
      <c r="EBZ1" s="409"/>
      <c r="ECA1" s="409"/>
      <c r="ECB1" s="409"/>
      <c r="ECC1" s="409"/>
      <c r="ECD1" s="409"/>
      <c r="ECE1" s="409"/>
      <c r="ECF1" s="409"/>
      <c r="ECG1" s="409"/>
      <c r="ECH1" s="409"/>
      <c r="ECI1" s="409"/>
      <c r="ECJ1" s="409"/>
      <c r="ECK1" s="409"/>
      <c r="ECL1" s="409"/>
      <c r="ECM1" s="409"/>
      <c r="ECN1" s="409"/>
      <c r="ECO1" s="409"/>
      <c r="ECP1" s="409"/>
      <c r="ECQ1" s="409"/>
      <c r="ECR1" s="409"/>
      <c r="ECS1" s="409"/>
      <c r="ECT1" s="409"/>
      <c r="ECU1" s="409"/>
      <c r="ECV1" s="409"/>
      <c r="ECW1" s="409"/>
      <c r="ECX1" s="409"/>
      <c r="ECY1" s="409"/>
      <c r="ECZ1" s="409"/>
      <c r="EDA1" s="409"/>
      <c r="EDB1" s="409"/>
      <c r="EDC1" s="409"/>
      <c r="EDD1" s="409"/>
      <c r="EDE1" s="409"/>
      <c r="EDF1" s="409"/>
      <c r="EDG1" s="409"/>
      <c r="EDH1" s="409"/>
      <c r="EDI1" s="409"/>
      <c r="EDJ1" s="409"/>
      <c r="EDK1" s="409"/>
      <c r="EDL1" s="409"/>
      <c r="EDM1" s="409"/>
      <c r="EDN1" s="409"/>
      <c r="EDO1" s="409"/>
      <c r="EDP1" s="409"/>
      <c r="EDQ1" s="409"/>
      <c r="EDR1" s="409"/>
      <c r="EDS1" s="409"/>
      <c r="EDT1" s="409"/>
      <c r="EDU1" s="409"/>
      <c r="EDV1" s="409"/>
      <c r="EDW1" s="409"/>
      <c r="EDX1" s="409"/>
      <c r="EDY1" s="409"/>
      <c r="EDZ1" s="409"/>
      <c r="EEA1" s="409"/>
      <c r="EEB1" s="409"/>
      <c r="EEC1" s="409"/>
      <c r="EED1" s="409"/>
      <c r="EEE1" s="409"/>
      <c r="EEF1" s="409"/>
      <c r="EEG1" s="409"/>
      <c r="EEH1" s="409"/>
      <c r="EEI1" s="409"/>
      <c r="EEJ1" s="409"/>
      <c r="EEK1" s="409"/>
      <c r="EEL1" s="409"/>
      <c r="EEM1" s="409"/>
      <c r="EEN1" s="409"/>
      <c r="EEO1" s="409"/>
      <c r="EEP1" s="409"/>
      <c r="EEQ1" s="409"/>
      <c r="EER1" s="409"/>
      <c r="EES1" s="409"/>
      <c r="EET1" s="409"/>
      <c r="EEU1" s="409"/>
      <c r="EEV1" s="409"/>
      <c r="EEW1" s="409"/>
      <c r="EEX1" s="409"/>
      <c r="EEY1" s="409"/>
      <c r="EEZ1" s="409"/>
      <c r="EFA1" s="409"/>
      <c r="EFB1" s="409"/>
      <c r="EFC1" s="409"/>
      <c r="EFD1" s="409"/>
      <c r="EFE1" s="409"/>
      <c r="EFF1" s="409"/>
      <c r="EFG1" s="409"/>
      <c r="EFH1" s="409"/>
      <c r="EFI1" s="409"/>
      <c r="EFJ1" s="409"/>
      <c r="EFK1" s="409"/>
      <c r="EFL1" s="409"/>
      <c r="EFM1" s="409"/>
      <c r="EFN1" s="409"/>
      <c r="EFO1" s="409"/>
      <c r="EFP1" s="409"/>
      <c r="EFQ1" s="409"/>
      <c r="EFR1" s="409"/>
      <c r="EFS1" s="409"/>
      <c r="EFT1" s="409"/>
      <c r="EFU1" s="409"/>
      <c r="EFV1" s="409"/>
      <c r="EFW1" s="409"/>
      <c r="EFX1" s="409"/>
      <c r="EFY1" s="409"/>
      <c r="EFZ1" s="409"/>
      <c r="EGA1" s="409"/>
      <c r="EGB1" s="409"/>
      <c r="EGC1" s="409"/>
      <c r="EGD1" s="409"/>
      <c r="EGE1" s="409"/>
      <c r="EGF1" s="409"/>
      <c r="EGG1" s="409"/>
      <c r="EGH1" s="409"/>
      <c r="EGI1" s="409"/>
      <c r="EGJ1" s="409"/>
      <c r="EGK1" s="409"/>
      <c r="EGL1" s="409"/>
      <c r="EGM1" s="409"/>
      <c r="EGN1" s="409"/>
      <c r="EGO1" s="409"/>
      <c r="EGP1" s="409"/>
      <c r="EGQ1" s="409"/>
      <c r="EGR1" s="409"/>
      <c r="EGS1" s="409"/>
      <c r="EGT1" s="409"/>
      <c r="EGU1" s="409"/>
      <c r="EGV1" s="409"/>
      <c r="EGW1" s="409"/>
      <c r="EGX1" s="409"/>
      <c r="EGY1" s="409"/>
      <c r="EGZ1" s="409"/>
      <c r="EHA1" s="409"/>
      <c r="EHB1" s="409"/>
      <c r="EHC1" s="409"/>
      <c r="EHD1" s="409"/>
      <c r="EHE1" s="409"/>
      <c r="EHF1" s="409"/>
      <c r="EHG1" s="409"/>
      <c r="EHH1" s="409"/>
      <c r="EHI1" s="409"/>
      <c r="EHJ1" s="409"/>
      <c r="EHK1" s="409"/>
      <c r="EHL1" s="409"/>
      <c r="EHM1" s="409"/>
      <c r="EHN1" s="409"/>
      <c r="EHO1" s="409"/>
      <c r="EHP1" s="409"/>
      <c r="EHQ1" s="409"/>
      <c r="EHR1" s="409"/>
      <c r="EHS1" s="409"/>
      <c r="EHT1" s="409"/>
      <c r="EHU1" s="409"/>
      <c r="EHV1" s="409"/>
      <c r="EHW1" s="409"/>
      <c r="EHX1" s="409"/>
      <c r="EHY1" s="409"/>
      <c r="EHZ1" s="409"/>
      <c r="EIA1" s="409"/>
      <c r="EIB1" s="409"/>
      <c r="EIC1" s="409"/>
      <c r="EID1" s="409"/>
      <c r="EIE1" s="409"/>
      <c r="EIF1" s="409"/>
      <c r="EIG1" s="409"/>
      <c r="EIH1" s="409"/>
      <c r="EII1" s="409"/>
      <c r="EIJ1" s="409"/>
      <c r="EIK1" s="409"/>
      <c r="EIL1" s="409"/>
      <c r="EIM1" s="409"/>
      <c r="EIN1" s="409"/>
      <c r="EIO1" s="409"/>
      <c r="EIP1" s="409"/>
      <c r="EIQ1" s="409"/>
      <c r="EIR1" s="409"/>
      <c r="EIS1" s="409"/>
      <c r="EIT1" s="409"/>
      <c r="EIU1" s="409"/>
      <c r="EIV1" s="409"/>
      <c r="EIW1" s="409"/>
      <c r="EIX1" s="409"/>
      <c r="EIY1" s="409"/>
      <c r="EIZ1" s="409"/>
      <c r="EJA1" s="409"/>
      <c r="EJB1" s="409"/>
      <c r="EJC1" s="409"/>
      <c r="EJD1" s="409"/>
      <c r="EJE1" s="409"/>
      <c r="EJF1" s="409"/>
      <c r="EJG1" s="409"/>
      <c r="EJH1" s="409"/>
      <c r="EJI1" s="409"/>
      <c r="EJJ1" s="409"/>
      <c r="EJK1" s="409"/>
      <c r="EJL1" s="409"/>
      <c r="EJM1" s="409"/>
      <c r="EJN1" s="409"/>
      <c r="EJO1" s="409"/>
      <c r="EJP1" s="409"/>
      <c r="EJQ1" s="409"/>
      <c r="EJR1" s="409"/>
      <c r="EJS1" s="409"/>
      <c r="EJT1" s="409"/>
      <c r="EJU1" s="409"/>
      <c r="EJV1" s="409"/>
      <c r="EJW1" s="409"/>
      <c r="EJX1" s="409"/>
      <c r="EJY1" s="409"/>
      <c r="EJZ1" s="409"/>
      <c r="EKA1" s="409"/>
      <c r="EKB1" s="409"/>
      <c r="EKC1" s="409"/>
      <c r="EKD1" s="409"/>
      <c r="EKE1" s="409"/>
      <c r="EKF1" s="409"/>
      <c r="EKG1" s="409"/>
      <c r="EKH1" s="409"/>
      <c r="EKI1" s="409"/>
      <c r="EKJ1" s="409"/>
      <c r="EKK1" s="409"/>
      <c r="EKL1" s="409"/>
      <c r="EKM1" s="409"/>
      <c r="EKN1" s="409"/>
      <c r="EKO1" s="409"/>
      <c r="EKP1" s="409"/>
      <c r="EKQ1" s="409"/>
      <c r="EKR1" s="409"/>
      <c r="EKS1" s="409"/>
      <c r="EKT1" s="409"/>
      <c r="EKU1" s="409"/>
      <c r="EKV1" s="409"/>
      <c r="EKW1" s="409"/>
      <c r="EKX1" s="409"/>
      <c r="EKY1" s="409"/>
      <c r="EKZ1" s="409"/>
      <c r="ELA1" s="409"/>
      <c r="ELB1" s="409"/>
      <c r="ELC1" s="409"/>
      <c r="ELD1" s="409"/>
      <c r="ELE1" s="409"/>
      <c r="ELF1" s="409"/>
      <c r="ELG1" s="409"/>
      <c r="ELH1" s="409"/>
      <c r="ELI1" s="409"/>
      <c r="ELJ1" s="409"/>
      <c r="ELK1" s="409"/>
      <c r="ELL1" s="409"/>
      <c r="ELM1" s="409"/>
      <c r="ELN1" s="409"/>
      <c r="ELO1" s="409"/>
      <c r="ELP1" s="409"/>
      <c r="ELQ1" s="409"/>
      <c r="ELR1" s="409"/>
      <c r="ELS1" s="409"/>
      <c r="ELT1" s="409"/>
      <c r="ELU1" s="409"/>
      <c r="ELV1" s="409"/>
      <c r="ELW1" s="409"/>
      <c r="ELX1" s="409"/>
      <c r="ELY1" s="409"/>
      <c r="ELZ1" s="409"/>
      <c r="EMA1" s="409"/>
      <c r="EMB1" s="409"/>
      <c r="EMC1" s="409"/>
      <c r="EMD1" s="409"/>
      <c r="EME1" s="409"/>
      <c r="EMF1" s="409"/>
      <c r="EMG1" s="409"/>
      <c r="EMH1" s="409"/>
      <c r="EMI1" s="409"/>
      <c r="EMJ1" s="409"/>
      <c r="EMK1" s="409"/>
      <c r="EML1" s="409"/>
      <c r="EMM1" s="409"/>
      <c r="EMN1" s="409"/>
      <c r="EMO1" s="409"/>
      <c r="EMP1" s="409"/>
      <c r="EMQ1" s="409"/>
      <c r="EMR1" s="409"/>
      <c r="EMS1" s="409"/>
      <c r="EMT1" s="409"/>
      <c r="EMU1" s="409"/>
      <c r="EMV1" s="409"/>
      <c r="EMW1" s="409"/>
      <c r="EMX1" s="409"/>
      <c r="EMY1" s="409"/>
      <c r="EMZ1" s="409"/>
      <c r="ENA1" s="409"/>
      <c r="ENB1" s="409"/>
      <c r="ENC1" s="409"/>
      <c r="END1" s="409"/>
      <c r="ENE1" s="409"/>
      <c r="ENF1" s="409"/>
      <c r="ENG1" s="409"/>
      <c r="ENH1" s="409"/>
      <c r="ENI1" s="409"/>
      <c r="ENJ1" s="409"/>
      <c r="ENK1" s="409"/>
      <c r="ENL1" s="409"/>
      <c r="ENM1" s="409"/>
      <c r="ENN1" s="409"/>
      <c r="ENO1" s="409"/>
      <c r="ENP1" s="409"/>
      <c r="ENQ1" s="409"/>
      <c r="ENR1" s="409"/>
      <c r="ENS1" s="409"/>
      <c r="ENT1" s="409"/>
      <c r="ENU1" s="409"/>
      <c r="ENV1" s="409"/>
      <c r="ENW1" s="409"/>
      <c r="ENX1" s="409"/>
      <c r="ENY1" s="409"/>
      <c r="ENZ1" s="409"/>
      <c r="EOA1" s="409"/>
      <c r="EOB1" s="409"/>
      <c r="EOC1" s="409"/>
      <c r="EOD1" s="409"/>
      <c r="EOE1" s="409"/>
      <c r="EOF1" s="409"/>
      <c r="EOG1" s="409"/>
      <c r="EOH1" s="409"/>
      <c r="EOI1" s="409"/>
      <c r="EOJ1" s="409"/>
      <c r="EOK1" s="409"/>
      <c r="EOL1" s="409"/>
      <c r="EOM1" s="409"/>
      <c r="EON1" s="409"/>
      <c r="EOO1" s="409"/>
      <c r="EOP1" s="409"/>
      <c r="EOQ1" s="409"/>
      <c r="EOR1" s="409"/>
      <c r="EOS1" s="409"/>
      <c r="EOT1" s="409"/>
      <c r="EOU1" s="409"/>
      <c r="EOV1" s="409"/>
      <c r="EOW1" s="409"/>
      <c r="EOX1" s="409"/>
      <c r="EOY1" s="409"/>
      <c r="EOZ1" s="409"/>
      <c r="EPA1" s="409"/>
      <c r="EPB1" s="409"/>
      <c r="EPC1" s="409"/>
      <c r="EPD1" s="409"/>
      <c r="EPE1" s="409"/>
      <c r="EPF1" s="409"/>
      <c r="EPG1" s="409"/>
      <c r="EPH1" s="409"/>
      <c r="EPI1" s="409"/>
      <c r="EPJ1" s="409"/>
      <c r="EPK1" s="409"/>
      <c r="EPL1" s="409"/>
      <c r="EPM1" s="409"/>
      <c r="EPN1" s="409"/>
      <c r="EPO1" s="409"/>
      <c r="EPP1" s="409"/>
      <c r="EPQ1" s="409"/>
      <c r="EPR1" s="409"/>
      <c r="EPS1" s="409"/>
      <c r="EPT1" s="409"/>
      <c r="EPU1" s="409"/>
      <c r="EPV1" s="409"/>
      <c r="EPW1" s="409"/>
      <c r="EPX1" s="409"/>
      <c r="EPY1" s="409"/>
      <c r="EPZ1" s="409"/>
      <c r="EQA1" s="409"/>
      <c r="EQB1" s="409"/>
      <c r="EQC1" s="409"/>
      <c r="EQD1" s="409"/>
      <c r="EQE1" s="409"/>
      <c r="EQF1" s="409"/>
      <c r="EQG1" s="409"/>
      <c r="EQH1" s="409"/>
      <c r="EQI1" s="409"/>
      <c r="EQJ1" s="409"/>
      <c r="EQK1" s="409"/>
      <c r="EQL1" s="409"/>
      <c r="EQM1" s="409"/>
      <c r="EQN1" s="409"/>
      <c r="EQO1" s="409"/>
      <c r="EQP1" s="409"/>
      <c r="EQQ1" s="409"/>
      <c r="EQR1" s="409"/>
      <c r="EQS1" s="409"/>
      <c r="EQT1" s="409"/>
      <c r="EQU1" s="409"/>
      <c r="EQV1" s="409"/>
      <c r="EQW1" s="409"/>
      <c r="EQX1" s="409"/>
      <c r="EQY1" s="409"/>
      <c r="EQZ1" s="409"/>
      <c r="ERA1" s="409"/>
      <c r="ERB1" s="409"/>
      <c r="ERC1" s="409"/>
      <c r="ERD1" s="409"/>
      <c r="ERE1" s="409"/>
      <c r="ERF1" s="409"/>
      <c r="ERG1" s="409"/>
      <c r="ERH1" s="409"/>
      <c r="ERI1" s="409"/>
      <c r="ERJ1" s="409"/>
      <c r="ERK1" s="409"/>
      <c r="ERL1" s="409"/>
      <c r="ERM1" s="409"/>
      <c r="ERN1" s="409"/>
      <c r="ERO1" s="409"/>
      <c r="ERP1" s="409"/>
      <c r="ERQ1" s="409"/>
      <c r="ERR1" s="409"/>
      <c r="ERS1" s="409"/>
      <c r="ERT1" s="409"/>
      <c r="ERU1" s="409"/>
      <c r="ERV1" s="409"/>
      <c r="ERW1" s="409"/>
      <c r="ERX1" s="409"/>
      <c r="ERY1" s="409"/>
      <c r="ERZ1" s="409"/>
      <c r="ESA1" s="409"/>
      <c r="ESB1" s="409"/>
      <c r="ESC1" s="409"/>
      <c r="ESD1" s="409"/>
      <c r="ESE1" s="409"/>
      <c r="ESF1" s="409"/>
      <c r="ESG1" s="409"/>
      <c r="ESH1" s="409"/>
      <c r="ESI1" s="409"/>
      <c r="ESJ1" s="409"/>
      <c r="ESK1" s="409"/>
      <c r="ESL1" s="409"/>
      <c r="ESM1" s="409"/>
      <c r="ESN1" s="409"/>
      <c r="ESO1" s="409"/>
      <c r="ESP1" s="409"/>
      <c r="ESQ1" s="409"/>
      <c r="ESR1" s="409"/>
      <c r="ESS1" s="409"/>
      <c r="EST1" s="409"/>
      <c r="ESU1" s="409"/>
      <c r="ESV1" s="409"/>
      <c r="ESW1" s="409"/>
      <c r="ESX1" s="409"/>
      <c r="ESY1" s="409"/>
      <c r="ESZ1" s="409"/>
      <c r="ETA1" s="409"/>
      <c r="ETB1" s="409"/>
      <c r="ETC1" s="409"/>
      <c r="ETD1" s="409"/>
      <c r="ETE1" s="409"/>
      <c r="ETF1" s="409"/>
      <c r="ETG1" s="409"/>
      <c r="ETH1" s="409"/>
      <c r="ETI1" s="409"/>
      <c r="ETJ1" s="409"/>
      <c r="ETK1" s="409"/>
      <c r="ETL1" s="409"/>
      <c r="ETM1" s="409"/>
      <c r="ETN1" s="409"/>
      <c r="ETO1" s="409"/>
      <c r="ETP1" s="409"/>
      <c r="ETQ1" s="409"/>
      <c r="ETR1" s="409"/>
      <c r="ETS1" s="409"/>
      <c r="ETT1" s="409"/>
      <c r="ETU1" s="409"/>
      <c r="ETV1" s="409"/>
      <c r="ETW1" s="409"/>
      <c r="ETX1" s="409"/>
      <c r="ETY1" s="409"/>
      <c r="ETZ1" s="409"/>
      <c r="EUA1" s="409"/>
      <c r="EUB1" s="409"/>
      <c r="EUC1" s="409"/>
      <c r="EUD1" s="409"/>
      <c r="EUE1" s="409"/>
      <c r="EUF1" s="409"/>
      <c r="EUG1" s="409"/>
      <c r="EUH1" s="409"/>
      <c r="EUI1" s="409"/>
      <c r="EUJ1" s="409"/>
      <c r="EUK1" s="409"/>
      <c r="EUL1" s="409"/>
      <c r="EUM1" s="409"/>
      <c r="EUN1" s="409"/>
      <c r="EUO1" s="409"/>
      <c r="EUP1" s="409"/>
      <c r="EUQ1" s="409"/>
      <c r="EUR1" s="409"/>
      <c r="EUS1" s="409"/>
      <c r="EUT1" s="409"/>
      <c r="EUU1" s="409"/>
      <c r="EUV1" s="409"/>
      <c r="EUW1" s="409"/>
      <c r="EUX1" s="409"/>
      <c r="EUY1" s="409"/>
      <c r="EUZ1" s="409"/>
      <c r="EVA1" s="409"/>
      <c r="EVB1" s="409"/>
      <c r="EVC1" s="409"/>
      <c r="EVD1" s="409"/>
      <c r="EVE1" s="409"/>
      <c r="EVF1" s="409"/>
      <c r="EVG1" s="409"/>
      <c r="EVH1" s="409"/>
      <c r="EVI1" s="409"/>
      <c r="EVJ1" s="409"/>
      <c r="EVK1" s="409"/>
      <c r="EVL1" s="409"/>
      <c r="EVM1" s="409"/>
      <c r="EVN1" s="409"/>
      <c r="EVO1" s="409"/>
      <c r="EVP1" s="409"/>
      <c r="EVQ1" s="409"/>
      <c r="EVR1" s="409"/>
      <c r="EVS1" s="409"/>
      <c r="EVT1" s="409"/>
      <c r="EVU1" s="409"/>
      <c r="EVV1" s="409"/>
      <c r="EVW1" s="409"/>
      <c r="EVX1" s="409"/>
      <c r="EVY1" s="409"/>
      <c r="EVZ1" s="409"/>
      <c r="EWA1" s="409"/>
      <c r="EWB1" s="409"/>
      <c r="EWC1" s="409"/>
      <c r="EWD1" s="409"/>
      <c r="EWE1" s="409"/>
      <c r="EWF1" s="409"/>
      <c r="EWG1" s="409"/>
      <c r="EWH1" s="409"/>
      <c r="EWI1" s="409"/>
      <c r="EWJ1" s="409"/>
      <c r="EWK1" s="409"/>
      <c r="EWL1" s="409"/>
      <c r="EWM1" s="409"/>
      <c r="EWN1" s="409"/>
      <c r="EWO1" s="409"/>
      <c r="EWP1" s="409"/>
      <c r="EWQ1" s="409"/>
      <c r="EWR1" s="409"/>
      <c r="EWS1" s="409"/>
      <c r="EWT1" s="409"/>
      <c r="EWU1" s="409"/>
      <c r="EWV1" s="409"/>
      <c r="EWW1" s="409"/>
      <c r="EWX1" s="409"/>
      <c r="EWY1" s="409"/>
      <c r="EWZ1" s="409"/>
      <c r="EXA1" s="409"/>
      <c r="EXB1" s="409"/>
      <c r="EXC1" s="409"/>
      <c r="EXD1" s="409"/>
      <c r="EXE1" s="409"/>
      <c r="EXF1" s="409"/>
      <c r="EXG1" s="409"/>
      <c r="EXH1" s="409"/>
      <c r="EXI1" s="409"/>
      <c r="EXJ1" s="409"/>
      <c r="EXK1" s="409"/>
      <c r="EXL1" s="409"/>
      <c r="EXM1" s="409"/>
      <c r="EXN1" s="409"/>
      <c r="EXO1" s="409"/>
      <c r="EXP1" s="409"/>
      <c r="EXQ1" s="409"/>
      <c r="EXR1" s="409"/>
      <c r="EXS1" s="409"/>
      <c r="EXT1" s="409"/>
      <c r="EXU1" s="409"/>
      <c r="EXV1" s="409"/>
      <c r="EXW1" s="409"/>
      <c r="EXX1" s="409"/>
      <c r="EXY1" s="409"/>
      <c r="EXZ1" s="409"/>
      <c r="EYA1" s="409"/>
      <c r="EYB1" s="409"/>
      <c r="EYC1" s="409"/>
      <c r="EYD1" s="409"/>
      <c r="EYE1" s="409"/>
      <c r="EYF1" s="409"/>
      <c r="EYG1" s="409"/>
      <c r="EYH1" s="409"/>
      <c r="EYI1" s="409"/>
      <c r="EYJ1" s="409"/>
      <c r="EYK1" s="409"/>
      <c r="EYL1" s="409"/>
      <c r="EYM1" s="409"/>
      <c r="EYN1" s="409"/>
      <c r="EYO1" s="409"/>
      <c r="EYP1" s="409"/>
      <c r="EYQ1" s="409"/>
      <c r="EYR1" s="409"/>
      <c r="EYS1" s="409"/>
      <c r="EYT1" s="409"/>
      <c r="EYU1" s="409"/>
      <c r="EYV1" s="409"/>
      <c r="EYW1" s="409"/>
      <c r="EYX1" s="409"/>
      <c r="EYY1" s="409"/>
      <c r="EYZ1" s="409"/>
      <c r="EZA1" s="409"/>
      <c r="EZB1" s="409"/>
      <c r="EZC1" s="409"/>
      <c r="EZD1" s="409"/>
      <c r="EZE1" s="409"/>
      <c r="EZF1" s="409"/>
      <c r="EZG1" s="409"/>
      <c r="EZH1" s="409"/>
      <c r="EZI1" s="409"/>
      <c r="EZJ1" s="409"/>
      <c r="EZK1" s="409"/>
      <c r="EZL1" s="409"/>
      <c r="EZM1" s="409"/>
      <c r="EZN1" s="409"/>
      <c r="EZO1" s="409"/>
      <c r="EZP1" s="409"/>
      <c r="EZQ1" s="409"/>
      <c r="EZR1" s="409"/>
      <c r="EZS1" s="409"/>
      <c r="EZT1" s="409"/>
      <c r="EZU1" s="409"/>
      <c r="EZV1" s="409"/>
      <c r="EZW1" s="409"/>
      <c r="EZX1" s="409"/>
      <c r="EZY1" s="409"/>
      <c r="EZZ1" s="409"/>
      <c r="FAA1" s="409"/>
      <c r="FAB1" s="409"/>
      <c r="FAC1" s="409"/>
      <c r="FAD1" s="409"/>
      <c r="FAE1" s="409"/>
      <c r="FAF1" s="409"/>
      <c r="FAG1" s="409"/>
      <c r="FAH1" s="409"/>
      <c r="FAI1" s="409"/>
      <c r="FAJ1" s="409"/>
      <c r="FAK1" s="409"/>
      <c r="FAL1" s="409"/>
      <c r="FAM1" s="409"/>
      <c r="FAN1" s="409"/>
      <c r="FAO1" s="409"/>
      <c r="FAP1" s="409"/>
      <c r="FAQ1" s="409"/>
      <c r="FAR1" s="409"/>
      <c r="FAS1" s="409"/>
      <c r="FAT1" s="409"/>
      <c r="FAU1" s="409"/>
      <c r="FAV1" s="409"/>
      <c r="FAW1" s="409"/>
      <c r="FAX1" s="409"/>
      <c r="FAY1" s="409"/>
      <c r="FAZ1" s="409"/>
      <c r="FBA1" s="409"/>
      <c r="FBB1" s="409"/>
      <c r="FBC1" s="409"/>
      <c r="FBD1" s="409"/>
      <c r="FBE1" s="409"/>
      <c r="FBF1" s="409"/>
      <c r="FBG1" s="409"/>
      <c r="FBH1" s="409"/>
      <c r="FBI1" s="409"/>
      <c r="FBJ1" s="409"/>
      <c r="FBK1" s="409"/>
      <c r="FBL1" s="409"/>
      <c r="FBM1" s="409"/>
      <c r="FBN1" s="409"/>
      <c r="FBO1" s="409"/>
      <c r="FBP1" s="409"/>
      <c r="FBQ1" s="409"/>
      <c r="FBR1" s="409"/>
      <c r="FBS1" s="409"/>
      <c r="FBT1" s="409"/>
      <c r="FBU1" s="409"/>
      <c r="FBV1" s="409"/>
      <c r="FBW1" s="409"/>
      <c r="FBX1" s="409"/>
      <c r="FBY1" s="409"/>
      <c r="FBZ1" s="409"/>
      <c r="FCA1" s="409"/>
      <c r="FCB1" s="409"/>
      <c r="FCC1" s="409"/>
      <c r="FCD1" s="409"/>
      <c r="FCE1" s="409"/>
      <c r="FCF1" s="409"/>
      <c r="FCG1" s="409"/>
      <c r="FCH1" s="409"/>
      <c r="FCI1" s="409"/>
      <c r="FCJ1" s="409"/>
      <c r="FCK1" s="409"/>
      <c r="FCL1" s="409"/>
      <c r="FCM1" s="409"/>
      <c r="FCN1" s="409"/>
      <c r="FCO1" s="409"/>
      <c r="FCP1" s="409"/>
      <c r="FCQ1" s="409"/>
      <c r="FCR1" s="409"/>
      <c r="FCS1" s="409"/>
      <c r="FCT1" s="409"/>
      <c r="FCU1" s="409"/>
      <c r="FCV1" s="409"/>
      <c r="FCW1" s="409"/>
      <c r="FCX1" s="409"/>
      <c r="FCY1" s="409"/>
      <c r="FCZ1" s="409"/>
      <c r="FDA1" s="409"/>
      <c r="FDB1" s="409"/>
      <c r="FDC1" s="409"/>
      <c r="FDD1" s="409"/>
      <c r="FDE1" s="409"/>
      <c r="FDF1" s="409"/>
      <c r="FDG1" s="409"/>
      <c r="FDH1" s="409"/>
      <c r="FDI1" s="409"/>
      <c r="FDJ1" s="409"/>
      <c r="FDK1" s="409"/>
      <c r="FDL1" s="409"/>
      <c r="FDM1" s="409"/>
      <c r="FDN1" s="409"/>
      <c r="FDO1" s="409"/>
      <c r="FDP1" s="409"/>
      <c r="FDQ1" s="409"/>
      <c r="FDR1" s="409"/>
      <c r="FDS1" s="409"/>
      <c r="FDT1" s="409"/>
      <c r="FDU1" s="409"/>
      <c r="FDV1" s="409"/>
      <c r="FDW1" s="409"/>
      <c r="FDX1" s="409"/>
      <c r="FDY1" s="409"/>
      <c r="FDZ1" s="409"/>
      <c r="FEA1" s="409"/>
      <c r="FEB1" s="409"/>
      <c r="FEC1" s="409"/>
      <c r="FED1" s="409"/>
      <c r="FEE1" s="409"/>
      <c r="FEF1" s="409"/>
      <c r="FEG1" s="409"/>
      <c r="FEH1" s="409"/>
      <c r="FEI1" s="409"/>
      <c r="FEJ1" s="409"/>
      <c r="FEK1" s="409"/>
      <c r="FEL1" s="409"/>
      <c r="FEM1" s="409"/>
      <c r="FEN1" s="409"/>
      <c r="FEO1" s="409"/>
      <c r="FEP1" s="409"/>
      <c r="FEQ1" s="409"/>
      <c r="FER1" s="409"/>
      <c r="FES1" s="409"/>
      <c r="FET1" s="409"/>
      <c r="FEU1" s="409"/>
      <c r="FEV1" s="409"/>
      <c r="FEW1" s="409"/>
      <c r="FEX1" s="409"/>
      <c r="FEY1" s="409"/>
      <c r="FEZ1" s="409"/>
      <c r="FFA1" s="409"/>
      <c r="FFB1" s="409"/>
      <c r="FFC1" s="409"/>
      <c r="FFD1" s="409"/>
      <c r="FFE1" s="409"/>
      <c r="FFF1" s="409"/>
      <c r="FFG1" s="409"/>
      <c r="FFH1" s="409"/>
      <c r="FFI1" s="409"/>
      <c r="FFJ1" s="409"/>
      <c r="FFK1" s="409"/>
      <c r="FFL1" s="409"/>
      <c r="FFM1" s="409"/>
      <c r="FFN1" s="409"/>
      <c r="FFO1" s="409"/>
      <c r="FFP1" s="409"/>
      <c r="FFQ1" s="409"/>
      <c r="FFR1" s="409"/>
      <c r="FFS1" s="409"/>
      <c r="FFT1" s="409"/>
      <c r="FFU1" s="409"/>
      <c r="FFV1" s="409"/>
      <c r="FFW1" s="409"/>
      <c r="FFX1" s="409"/>
      <c r="FFY1" s="409"/>
      <c r="FFZ1" s="409"/>
      <c r="FGA1" s="409"/>
      <c r="FGB1" s="409"/>
      <c r="FGC1" s="409"/>
      <c r="FGD1" s="409"/>
      <c r="FGE1" s="409"/>
      <c r="FGF1" s="409"/>
      <c r="FGG1" s="409"/>
      <c r="FGH1" s="409"/>
      <c r="FGI1" s="409"/>
      <c r="FGJ1" s="409"/>
      <c r="FGK1" s="409"/>
      <c r="FGL1" s="409"/>
      <c r="FGM1" s="409"/>
      <c r="FGN1" s="409"/>
      <c r="FGO1" s="409"/>
      <c r="FGP1" s="409"/>
      <c r="FGQ1" s="409"/>
      <c r="FGR1" s="409"/>
      <c r="FGS1" s="409"/>
      <c r="FGT1" s="409"/>
      <c r="FGU1" s="409"/>
      <c r="FGV1" s="409"/>
      <c r="FGW1" s="409"/>
      <c r="FGX1" s="409"/>
      <c r="FGY1" s="409"/>
      <c r="FGZ1" s="409"/>
      <c r="FHA1" s="409"/>
      <c r="FHB1" s="409"/>
      <c r="FHC1" s="409"/>
      <c r="FHD1" s="409"/>
      <c r="FHE1" s="409"/>
      <c r="FHF1" s="409"/>
      <c r="FHG1" s="409"/>
      <c r="FHH1" s="409"/>
      <c r="FHI1" s="409"/>
      <c r="FHJ1" s="409"/>
      <c r="FHK1" s="409"/>
      <c r="FHL1" s="409"/>
      <c r="FHM1" s="409"/>
      <c r="FHN1" s="409"/>
      <c r="FHO1" s="409"/>
      <c r="FHP1" s="409"/>
      <c r="FHQ1" s="409"/>
      <c r="FHR1" s="409"/>
      <c r="FHS1" s="409"/>
      <c r="FHT1" s="409"/>
      <c r="FHU1" s="409"/>
      <c r="FHV1" s="409"/>
      <c r="FHW1" s="409"/>
      <c r="FHX1" s="409"/>
      <c r="FHY1" s="409"/>
      <c r="FHZ1" s="409"/>
      <c r="FIA1" s="409"/>
      <c r="FIB1" s="409"/>
      <c r="FIC1" s="409"/>
      <c r="FID1" s="409"/>
      <c r="FIE1" s="409"/>
      <c r="FIF1" s="409"/>
      <c r="FIG1" s="409"/>
      <c r="FIH1" s="409"/>
      <c r="FII1" s="409"/>
      <c r="FIJ1" s="409"/>
      <c r="FIK1" s="409"/>
      <c r="FIL1" s="409"/>
      <c r="FIM1" s="409"/>
      <c r="FIN1" s="409"/>
      <c r="FIO1" s="409"/>
      <c r="FIP1" s="409"/>
      <c r="FIQ1" s="409"/>
      <c r="FIR1" s="409"/>
      <c r="FIS1" s="409"/>
      <c r="FIT1" s="409"/>
      <c r="FIU1" s="409"/>
      <c r="FIV1" s="409"/>
      <c r="FIW1" s="409"/>
      <c r="FIX1" s="409"/>
      <c r="FIY1" s="409"/>
      <c r="FIZ1" s="409"/>
      <c r="FJA1" s="409"/>
      <c r="FJB1" s="409"/>
      <c r="FJC1" s="409"/>
      <c r="FJD1" s="409"/>
      <c r="FJE1" s="409"/>
      <c r="FJF1" s="409"/>
      <c r="FJG1" s="409"/>
      <c r="FJH1" s="409"/>
      <c r="FJI1" s="409"/>
      <c r="FJJ1" s="409"/>
      <c r="FJK1" s="409"/>
      <c r="FJL1" s="409"/>
      <c r="FJM1" s="409"/>
      <c r="FJN1" s="409"/>
      <c r="FJO1" s="409"/>
      <c r="FJP1" s="409"/>
      <c r="FJQ1" s="409"/>
      <c r="FJR1" s="409"/>
      <c r="FJS1" s="409"/>
      <c r="FJT1" s="409"/>
      <c r="FJU1" s="409"/>
      <c r="FJV1" s="409"/>
      <c r="FJW1" s="409"/>
      <c r="FJX1" s="409"/>
      <c r="FJY1" s="409"/>
      <c r="FJZ1" s="409"/>
      <c r="FKA1" s="409"/>
      <c r="FKB1" s="409"/>
      <c r="FKC1" s="409"/>
      <c r="FKD1" s="409"/>
      <c r="FKE1" s="409"/>
      <c r="FKF1" s="409"/>
      <c r="FKG1" s="409"/>
      <c r="FKH1" s="409"/>
      <c r="FKI1" s="409"/>
      <c r="FKJ1" s="409"/>
      <c r="FKK1" s="409"/>
      <c r="FKL1" s="409"/>
      <c r="FKM1" s="409"/>
      <c r="FKN1" s="409"/>
      <c r="FKO1" s="409"/>
      <c r="FKP1" s="409"/>
      <c r="FKQ1" s="409"/>
      <c r="FKR1" s="409"/>
      <c r="FKS1" s="409"/>
      <c r="FKT1" s="409"/>
      <c r="FKU1" s="409"/>
      <c r="FKV1" s="409"/>
      <c r="FKW1" s="409"/>
      <c r="FKX1" s="409"/>
      <c r="FKY1" s="409"/>
      <c r="FKZ1" s="409"/>
      <c r="FLA1" s="409"/>
      <c r="FLB1" s="409"/>
      <c r="FLC1" s="409"/>
      <c r="FLD1" s="409"/>
      <c r="FLE1" s="409"/>
      <c r="FLF1" s="409"/>
      <c r="FLG1" s="409"/>
      <c r="FLH1" s="409"/>
      <c r="FLI1" s="409"/>
      <c r="FLJ1" s="409"/>
      <c r="FLK1" s="409"/>
      <c r="FLL1" s="409"/>
      <c r="FLM1" s="409"/>
      <c r="FLN1" s="409"/>
      <c r="FLO1" s="409"/>
      <c r="FLP1" s="409"/>
      <c r="FLQ1" s="409"/>
      <c r="FLR1" s="409"/>
      <c r="FLS1" s="409"/>
      <c r="FLT1" s="409"/>
      <c r="FLU1" s="409"/>
      <c r="FLV1" s="409"/>
      <c r="FLW1" s="409"/>
      <c r="FLX1" s="409"/>
      <c r="FLY1" s="409"/>
      <c r="FLZ1" s="409"/>
      <c r="FMA1" s="409"/>
      <c r="FMB1" s="409"/>
      <c r="FMC1" s="409"/>
      <c r="FMD1" s="409"/>
      <c r="FME1" s="409"/>
      <c r="FMF1" s="409"/>
      <c r="FMG1" s="409"/>
      <c r="FMH1" s="409"/>
      <c r="FMI1" s="409"/>
      <c r="FMJ1" s="409"/>
      <c r="FMK1" s="409"/>
      <c r="FML1" s="409"/>
      <c r="FMM1" s="409"/>
      <c r="FMN1" s="409"/>
      <c r="FMO1" s="409"/>
      <c r="FMP1" s="409"/>
      <c r="FMQ1" s="409"/>
      <c r="FMR1" s="409"/>
      <c r="FMS1" s="409"/>
      <c r="FMT1" s="409"/>
      <c r="FMU1" s="409"/>
      <c r="FMV1" s="409"/>
      <c r="FMW1" s="409"/>
      <c r="FMX1" s="409"/>
      <c r="FMY1" s="409"/>
      <c r="FMZ1" s="409"/>
      <c r="FNA1" s="409"/>
      <c r="FNB1" s="409"/>
      <c r="FNC1" s="409"/>
      <c r="FND1" s="409"/>
      <c r="FNE1" s="409"/>
      <c r="FNF1" s="409"/>
      <c r="FNG1" s="409"/>
      <c r="FNH1" s="409"/>
      <c r="FNI1" s="409"/>
      <c r="FNJ1" s="409"/>
      <c r="FNK1" s="409"/>
      <c r="FNL1" s="409"/>
      <c r="FNM1" s="409"/>
      <c r="FNN1" s="409"/>
      <c r="FNO1" s="409"/>
      <c r="FNP1" s="409"/>
      <c r="FNQ1" s="409"/>
      <c r="FNR1" s="409"/>
      <c r="FNS1" s="409"/>
      <c r="FNT1" s="409"/>
      <c r="FNU1" s="409"/>
      <c r="FNV1" s="409"/>
      <c r="FNW1" s="409"/>
      <c r="FNX1" s="409"/>
      <c r="FNY1" s="409"/>
      <c r="FNZ1" s="409"/>
      <c r="FOA1" s="409"/>
      <c r="FOB1" s="409"/>
      <c r="FOC1" s="409"/>
      <c r="FOD1" s="409"/>
      <c r="FOE1" s="409"/>
      <c r="FOF1" s="409"/>
      <c r="FOG1" s="409"/>
      <c r="FOH1" s="409"/>
      <c r="FOI1" s="409"/>
      <c r="FOJ1" s="409"/>
      <c r="FOK1" s="409"/>
      <c r="FOL1" s="409"/>
      <c r="FOM1" s="409"/>
      <c r="FON1" s="409"/>
      <c r="FOO1" s="409"/>
      <c r="FOP1" s="409"/>
      <c r="FOQ1" s="409"/>
      <c r="FOR1" s="409"/>
      <c r="FOS1" s="409"/>
      <c r="FOT1" s="409"/>
      <c r="FOU1" s="409"/>
      <c r="FOV1" s="409"/>
      <c r="FOW1" s="409"/>
      <c r="FOX1" s="409"/>
      <c r="FOY1" s="409"/>
      <c r="FOZ1" s="409"/>
      <c r="FPA1" s="409"/>
      <c r="FPB1" s="409"/>
      <c r="FPC1" s="409"/>
      <c r="FPD1" s="409"/>
      <c r="FPE1" s="409"/>
      <c r="FPF1" s="409"/>
      <c r="FPG1" s="409"/>
      <c r="FPH1" s="409"/>
      <c r="FPI1" s="409"/>
      <c r="FPJ1" s="409"/>
      <c r="FPK1" s="409"/>
      <c r="FPL1" s="409"/>
      <c r="FPM1" s="409"/>
      <c r="FPN1" s="409"/>
      <c r="FPO1" s="409"/>
      <c r="FPP1" s="409"/>
      <c r="FPQ1" s="409"/>
      <c r="FPR1" s="409"/>
      <c r="FPS1" s="409"/>
      <c r="FPT1" s="409"/>
      <c r="FPU1" s="409"/>
      <c r="FPV1" s="409"/>
      <c r="FPW1" s="409"/>
      <c r="FPX1" s="409"/>
      <c r="FPY1" s="409"/>
      <c r="FPZ1" s="409"/>
      <c r="FQA1" s="409"/>
      <c r="FQB1" s="409"/>
      <c r="FQC1" s="409"/>
      <c r="FQD1" s="409"/>
      <c r="FQE1" s="409"/>
      <c r="FQF1" s="409"/>
      <c r="FQG1" s="409"/>
      <c r="FQH1" s="409"/>
      <c r="FQI1" s="409"/>
      <c r="FQJ1" s="409"/>
      <c r="FQK1" s="409"/>
      <c r="FQL1" s="409"/>
      <c r="FQM1" s="409"/>
      <c r="FQN1" s="409"/>
      <c r="FQO1" s="409"/>
      <c r="FQP1" s="409"/>
      <c r="FQQ1" s="409"/>
      <c r="FQR1" s="409"/>
      <c r="FQS1" s="409"/>
      <c r="FQT1" s="409"/>
      <c r="FQU1" s="409"/>
      <c r="FQV1" s="409"/>
      <c r="FQW1" s="409"/>
      <c r="FQX1" s="409"/>
      <c r="FQY1" s="409"/>
      <c r="FQZ1" s="409"/>
      <c r="FRA1" s="409"/>
      <c r="FRB1" s="409"/>
      <c r="FRC1" s="409"/>
      <c r="FRD1" s="409"/>
      <c r="FRE1" s="409"/>
      <c r="FRF1" s="409"/>
      <c r="FRG1" s="409"/>
      <c r="FRH1" s="409"/>
      <c r="FRI1" s="409"/>
      <c r="FRJ1" s="409"/>
      <c r="FRK1" s="409"/>
      <c r="FRL1" s="409"/>
      <c r="FRM1" s="409"/>
      <c r="FRN1" s="409"/>
      <c r="FRO1" s="409"/>
      <c r="FRP1" s="409"/>
      <c r="FRQ1" s="409"/>
      <c r="FRR1" s="409"/>
      <c r="FRS1" s="409"/>
      <c r="FRT1" s="409"/>
      <c r="FRU1" s="409"/>
      <c r="FRV1" s="409"/>
      <c r="FRW1" s="409"/>
      <c r="FRX1" s="409"/>
      <c r="FRY1" s="409"/>
      <c r="FRZ1" s="409"/>
      <c r="FSA1" s="409"/>
      <c r="FSB1" s="409"/>
      <c r="FSC1" s="409"/>
      <c r="FSD1" s="409"/>
      <c r="FSE1" s="409"/>
      <c r="FSF1" s="409"/>
      <c r="FSG1" s="409"/>
      <c r="FSH1" s="409"/>
      <c r="FSI1" s="409"/>
      <c r="FSJ1" s="409"/>
      <c r="FSK1" s="409"/>
      <c r="FSL1" s="409"/>
      <c r="FSM1" s="409"/>
      <c r="FSN1" s="409"/>
      <c r="FSO1" s="409"/>
      <c r="FSP1" s="409"/>
      <c r="FSQ1" s="409"/>
      <c r="FSR1" s="409"/>
      <c r="FSS1" s="409"/>
      <c r="FST1" s="409"/>
      <c r="FSU1" s="409"/>
      <c r="FSV1" s="409"/>
      <c r="FSW1" s="409"/>
      <c r="FSX1" s="409"/>
      <c r="FSY1" s="409"/>
      <c r="FSZ1" s="409"/>
      <c r="FTA1" s="409"/>
      <c r="FTB1" s="409"/>
      <c r="FTC1" s="409"/>
      <c r="FTD1" s="409"/>
      <c r="FTE1" s="409"/>
      <c r="FTF1" s="409"/>
      <c r="FTG1" s="409"/>
      <c r="FTH1" s="409"/>
      <c r="FTI1" s="409"/>
      <c r="FTJ1" s="409"/>
      <c r="FTK1" s="409"/>
      <c r="FTL1" s="409"/>
      <c r="FTM1" s="409"/>
      <c r="FTN1" s="409"/>
      <c r="FTO1" s="409"/>
      <c r="FTP1" s="409"/>
      <c r="FTQ1" s="409"/>
      <c r="FTR1" s="409"/>
      <c r="FTS1" s="409"/>
      <c r="FTT1" s="409"/>
      <c r="FTU1" s="409"/>
      <c r="FTV1" s="409"/>
      <c r="FTW1" s="409"/>
      <c r="FTX1" s="409"/>
      <c r="FTY1" s="409"/>
      <c r="FTZ1" s="409"/>
      <c r="FUA1" s="409"/>
      <c r="FUB1" s="409"/>
      <c r="FUC1" s="409"/>
      <c r="FUD1" s="409"/>
      <c r="FUE1" s="409"/>
      <c r="FUF1" s="409"/>
      <c r="FUG1" s="409"/>
      <c r="FUH1" s="409"/>
      <c r="FUI1" s="409"/>
      <c r="FUJ1" s="409"/>
      <c r="FUK1" s="409"/>
      <c r="FUL1" s="409"/>
      <c r="FUM1" s="409"/>
      <c r="FUN1" s="409"/>
      <c r="FUO1" s="409"/>
      <c r="FUP1" s="409"/>
      <c r="FUQ1" s="409"/>
      <c r="FUR1" s="409"/>
      <c r="FUS1" s="409"/>
      <c r="FUT1" s="409"/>
      <c r="FUU1" s="409"/>
      <c r="FUV1" s="409"/>
      <c r="FUW1" s="409"/>
      <c r="FUX1" s="409"/>
      <c r="FUY1" s="409"/>
      <c r="FUZ1" s="409"/>
      <c r="FVA1" s="409"/>
      <c r="FVB1" s="409"/>
      <c r="FVC1" s="409"/>
      <c r="FVD1" s="409"/>
      <c r="FVE1" s="409"/>
      <c r="FVF1" s="409"/>
      <c r="FVG1" s="409"/>
      <c r="FVH1" s="409"/>
      <c r="FVI1" s="409"/>
      <c r="FVJ1" s="409"/>
      <c r="FVK1" s="409"/>
      <c r="FVL1" s="409"/>
      <c r="FVM1" s="409"/>
      <c r="FVN1" s="409"/>
      <c r="FVO1" s="409"/>
      <c r="FVP1" s="409"/>
      <c r="FVQ1" s="409"/>
      <c r="FVR1" s="409"/>
      <c r="FVS1" s="409"/>
      <c r="FVT1" s="409"/>
      <c r="FVU1" s="409"/>
      <c r="FVV1" s="409"/>
      <c r="FVW1" s="409"/>
      <c r="FVX1" s="409"/>
      <c r="FVY1" s="409"/>
      <c r="FVZ1" s="409"/>
      <c r="FWA1" s="409"/>
      <c r="FWB1" s="409"/>
      <c r="FWC1" s="409"/>
      <c r="FWD1" s="409"/>
      <c r="FWE1" s="409"/>
      <c r="FWF1" s="409"/>
      <c r="FWG1" s="409"/>
      <c r="FWH1" s="409"/>
      <c r="FWI1" s="409"/>
      <c r="FWJ1" s="409"/>
      <c r="FWK1" s="409"/>
      <c r="FWL1" s="409"/>
      <c r="FWM1" s="409"/>
      <c r="FWN1" s="409"/>
      <c r="FWO1" s="409"/>
      <c r="FWP1" s="409"/>
      <c r="FWQ1" s="409"/>
      <c r="FWR1" s="409"/>
      <c r="FWS1" s="409"/>
      <c r="FWT1" s="409"/>
      <c r="FWU1" s="409"/>
      <c r="FWV1" s="409"/>
      <c r="FWW1" s="409"/>
      <c r="FWX1" s="409"/>
      <c r="FWY1" s="409"/>
      <c r="FWZ1" s="409"/>
      <c r="FXA1" s="409"/>
      <c r="FXB1" s="409"/>
      <c r="FXC1" s="409"/>
      <c r="FXD1" s="409"/>
      <c r="FXE1" s="409"/>
      <c r="FXF1" s="409"/>
      <c r="FXG1" s="409"/>
      <c r="FXH1" s="409"/>
      <c r="FXI1" s="409"/>
      <c r="FXJ1" s="409"/>
      <c r="FXK1" s="409"/>
      <c r="FXL1" s="409"/>
      <c r="FXM1" s="409"/>
      <c r="FXN1" s="409"/>
      <c r="FXO1" s="409"/>
      <c r="FXP1" s="409"/>
      <c r="FXQ1" s="409"/>
      <c r="FXR1" s="409"/>
      <c r="FXS1" s="409"/>
      <c r="FXT1" s="409"/>
      <c r="FXU1" s="409"/>
      <c r="FXV1" s="409"/>
      <c r="FXW1" s="409"/>
      <c r="FXX1" s="409"/>
      <c r="FXY1" s="409"/>
      <c r="FXZ1" s="409"/>
      <c r="FYA1" s="409"/>
      <c r="FYB1" s="409"/>
      <c r="FYC1" s="409"/>
      <c r="FYD1" s="409"/>
      <c r="FYE1" s="409"/>
      <c r="FYF1" s="409"/>
      <c r="FYG1" s="409"/>
      <c r="FYH1" s="409"/>
      <c r="FYI1" s="409"/>
      <c r="FYJ1" s="409"/>
      <c r="FYK1" s="409"/>
      <c r="FYL1" s="409"/>
      <c r="FYM1" s="409"/>
      <c r="FYN1" s="409"/>
      <c r="FYO1" s="409"/>
      <c r="FYP1" s="409"/>
      <c r="FYQ1" s="409"/>
      <c r="FYR1" s="409"/>
      <c r="FYS1" s="409"/>
      <c r="FYT1" s="409"/>
      <c r="FYU1" s="409"/>
      <c r="FYV1" s="409"/>
      <c r="FYW1" s="409"/>
      <c r="FYX1" s="409"/>
      <c r="FYY1" s="409"/>
      <c r="FYZ1" s="409"/>
      <c r="FZA1" s="409"/>
      <c r="FZB1" s="409"/>
      <c r="FZC1" s="409"/>
      <c r="FZD1" s="409"/>
      <c r="FZE1" s="409"/>
      <c r="FZF1" s="409"/>
      <c r="FZG1" s="409"/>
      <c r="FZH1" s="409"/>
      <c r="FZI1" s="409"/>
      <c r="FZJ1" s="409"/>
      <c r="FZK1" s="409"/>
      <c r="FZL1" s="409"/>
      <c r="FZM1" s="409"/>
      <c r="FZN1" s="409"/>
      <c r="FZO1" s="409"/>
      <c r="FZP1" s="409"/>
      <c r="FZQ1" s="409"/>
      <c r="FZR1" s="409"/>
      <c r="FZS1" s="409"/>
      <c r="FZT1" s="409"/>
      <c r="FZU1" s="409"/>
      <c r="FZV1" s="409"/>
      <c r="FZW1" s="409"/>
      <c r="FZX1" s="409"/>
      <c r="FZY1" s="409"/>
      <c r="FZZ1" s="409"/>
      <c r="GAA1" s="409"/>
      <c r="GAB1" s="409"/>
      <c r="GAC1" s="409"/>
      <c r="GAD1" s="409"/>
      <c r="GAE1" s="409"/>
      <c r="GAF1" s="409"/>
      <c r="GAG1" s="409"/>
      <c r="GAH1" s="409"/>
      <c r="GAI1" s="409"/>
      <c r="GAJ1" s="409"/>
      <c r="GAK1" s="409"/>
      <c r="GAL1" s="409"/>
      <c r="GAM1" s="409"/>
      <c r="GAN1" s="409"/>
      <c r="GAO1" s="409"/>
      <c r="GAP1" s="409"/>
      <c r="GAQ1" s="409"/>
      <c r="GAR1" s="409"/>
      <c r="GAS1" s="409"/>
      <c r="GAT1" s="409"/>
      <c r="GAU1" s="409"/>
      <c r="GAV1" s="409"/>
      <c r="GAW1" s="409"/>
      <c r="GAX1" s="409"/>
      <c r="GAY1" s="409"/>
      <c r="GAZ1" s="409"/>
      <c r="GBA1" s="409"/>
      <c r="GBB1" s="409"/>
      <c r="GBC1" s="409"/>
      <c r="GBD1" s="409"/>
      <c r="GBE1" s="409"/>
      <c r="GBF1" s="409"/>
      <c r="GBG1" s="409"/>
      <c r="GBH1" s="409"/>
      <c r="GBI1" s="409"/>
      <c r="GBJ1" s="409"/>
      <c r="GBK1" s="409"/>
      <c r="GBL1" s="409"/>
      <c r="GBM1" s="409"/>
      <c r="GBN1" s="409"/>
      <c r="GBO1" s="409"/>
      <c r="GBP1" s="409"/>
      <c r="GBQ1" s="409"/>
      <c r="GBR1" s="409"/>
      <c r="GBS1" s="409"/>
      <c r="GBT1" s="409"/>
      <c r="GBU1" s="409"/>
      <c r="GBV1" s="409"/>
      <c r="GBW1" s="409"/>
      <c r="GBX1" s="409"/>
      <c r="GBY1" s="409"/>
      <c r="GBZ1" s="409"/>
      <c r="GCA1" s="409"/>
      <c r="GCB1" s="409"/>
      <c r="GCC1" s="409"/>
      <c r="GCD1" s="409"/>
      <c r="GCE1" s="409"/>
      <c r="GCF1" s="409"/>
      <c r="GCG1" s="409"/>
      <c r="GCH1" s="409"/>
      <c r="GCI1" s="409"/>
      <c r="GCJ1" s="409"/>
      <c r="GCK1" s="409"/>
      <c r="GCL1" s="409"/>
      <c r="GCM1" s="409"/>
      <c r="GCN1" s="409"/>
      <c r="GCO1" s="409"/>
      <c r="GCP1" s="409"/>
      <c r="GCQ1" s="409"/>
      <c r="GCR1" s="409"/>
      <c r="GCS1" s="409"/>
      <c r="GCT1" s="409"/>
      <c r="GCU1" s="409"/>
      <c r="GCV1" s="409"/>
      <c r="GCW1" s="409"/>
      <c r="GCX1" s="409"/>
      <c r="GCY1" s="409"/>
      <c r="GCZ1" s="409"/>
      <c r="GDA1" s="409"/>
      <c r="GDB1" s="409"/>
      <c r="GDC1" s="409"/>
      <c r="GDD1" s="409"/>
      <c r="GDE1" s="409"/>
      <c r="GDF1" s="409"/>
      <c r="GDG1" s="409"/>
      <c r="GDH1" s="409"/>
      <c r="GDI1" s="409"/>
      <c r="GDJ1" s="409"/>
      <c r="GDK1" s="409"/>
      <c r="GDL1" s="409"/>
      <c r="GDM1" s="409"/>
      <c r="GDN1" s="409"/>
      <c r="GDO1" s="409"/>
      <c r="GDP1" s="409"/>
      <c r="GDQ1" s="409"/>
      <c r="GDR1" s="409"/>
      <c r="GDS1" s="409"/>
      <c r="GDT1" s="409"/>
      <c r="GDU1" s="409"/>
      <c r="GDV1" s="409"/>
      <c r="GDW1" s="409"/>
      <c r="GDX1" s="409"/>
      <c r="GDY1" s="409"/>
      <c r="GDZ1" s="409"/>
      <c r="GEA1" s="409"/>
      <c r="GEB1" s="409"/>
      <c r="GEC1" s="409"/>
      <c r="GED1" s="409"/>
      <c r="GEE1" s="409"/>
      <c r="GEF1" s="409"/>
      <c r="GEG1" s="409"/>
      <c r="GEH1" s="409"/>
      <c r="GEI1" s="409"/>
      <c r="GEJ1" s="409"/>
      <c r="GEK1" s="409"/>
      <c r="GEL1" s="409"/>
      <c r="GEM1" s="409"/>
      <c r="GEN1" s="409"/>
      <c r="GEO1" s="409"/>
      <c r="GEP1" s="409"/>
      <c r="GEQ1" s="409"/>
      <c r="GER1" s="409"/>
      <c r="GES1" s="409"/>
      <c r="GET1" s="409"/>
      <c r="GEU1" s="409"/>
      <c r="GEV1" s="409"/>
      <c r="GEW1" s="409"/>
      <c r="GEX1" s="409"/>
      <c r="GEY1" s="409"/>
      <c r="GEZ1" s="409"/>
      <c r="GFA1" s="409"/>
      <c r="GFB1" s="409"/>
      <c r="GFC1" s="409"/>
      <c r="GFD1" s="409"/>
      <c r="GFE1" s="409"/>
      <c r="GFF1" s="409"/>
      <c r="GFG1" s="409"/>
      <c r="GFH1" s="409"/>
      <c r="GFI1" s="409"/>
      <c r="GFJ1" s="409"/>
      <c r="GFK1" s="409"/>
      <c r="GFL1" s="409"/>
      <c r="GFM1" s="409"/>
      <c r="GFN1" s="409"/>
      <c r="GFO1" s="409"/>
      <c r="GFP1" s="409"/>
      <c r="GFQ1" s="409"/>
      <c r="GFR1" s="409"/>
      <c r="GFS1" s="409"/>
      <c r="GFT1" s="409"/>
      <c r="GFU1" s="409"/>
      <c r="GFV1" s="409"/>
      <c r="GFW1" s="409"/>
      <c r="GFX1" s="409"/>
      <c r="GFY1" s="409"/>
      <c r="GFZ1" s="409"/>
      <c r="GGA1" s="409"/>
      <c r="GGB1" s="409"/>
      <c r="GGC1" s="409"/>
      <c r="GGD1" s="409"/>
      <c r="GGE1" s="409"/>
      <c r="GGF1" s="409"/>
      <c r="GGG1" s="409"/>
      <c r="GGH1" s="409"/>
      <c r="GGI1" s="409"/>
      <c r="GGJ1" s="409"/>
      <c r="GGK1" s="409"/>
      <c r="GGL1" s="409"/>
      <c r="GGM1" s="409"/>
      <c r="GGN1" s="409"/>
      <c r="GGO1" s="409"/>
      <c r="GGP1" s="409"/>
      <c r="GGQ1" s="409"/>
      <c r="GGR1" s="409"/>
      <c r="GGS1" s="409"/>
      <c r="GGT1" s="409"/>
      <c r="GGU1" s="409"/>
      <c r="GGV1" s="409"/>
      <c r="GGW1" s="409"/>
      <c r="GGX1" s="409"/>
      <c r="GGY1" s="409"/>
      <c r="GGZ1" s="409"/>
      <c r="GHA1" s="409"/>
      <c r="GHB1" s="409"/>
      <c r="GHC1" s="409"/>
      <c r="GHD1" s="409"/>
      <c r="GHE1" s="409"/>
      <c r="GHF1" s="409"/>
      <c r="GHG1" s="409"/>
      <c r="GHH1" s="409"/>
      <c r="GHI1" s="409"/>
      <c r="GHJ1" s="409"/>
      <c r="GHK1" s="409"/>
      <c r="GHL1" s="409"/>
      <c r="GHM1" s="409"/>
      <c r="GHN1" s="409"/>
      <c r="GHO1" s="409"/>
      <c r="GHP1" s="409"/>
      <c r="GHQ1" s="409"/>
      <c r="GHR1" s="409"/>
      <c r="GHS1" s="409"/>
      <c r="GHT1" s="409"/>
      <c r="GHU1" s="409"/>
      <c r="GHV1" s="409"/>
      <c r="GHW1" s="409"/>
      <c r="GHX1" s="409"/>
      <c r="GHY1" s="409"/>
      <c r="GHZ1" s="409"/>
      <c r="GIA1" s="409"/>
      <c r="GIB1" s="409"/>
      <c r="GIC1" s="409"/>
      <c r="GID1" s="409"/>
      <c r="GIE1" s="409"/>
      <c r="GIF1" s="409"/>
      <c r="GIG1" s="409"/>
      <c r="GIH1" s="409"/>
      <c r="GII1" s="409"/>
      <c r="GIJ1" s="409"/>
      <c r="GIK1" s="409"/>
      <c r="GIL1" s="409"/>
      <c r="GIM1" s="409"/>
      <c r="GIN1" s="409"/>
      <c r="GIO1" s="409"/>
      <c r="GIP1" s="409"/>
      <c r="GIQ1" s="409"/>
      <c r="GIR1" s="409"/>
      <c r="GIS1" s="409"/>
      <c r="GIT1" s="409"/>
      <c r="GIU1" s="409"/>
      <c r="GIV1" s="409"/>
      <c r="GIW1" s="409"/>
      <c r="GIX1" s="409"/>
      <c r="GIY1" s="409"/>
      <c r="GIZ1" s="409"/>
      <c r="GJA1" s="409"/>
      <c r="GJB1" s="409"/>
      <c r="GJC1" s="409"/>
      <c r="GJD1" s="409"/>
      <c r="GJE1" s="409"/>
      <c r="GJF1" s="409"/>
      <c r="GJG1" s="409"/>
      <c r="GJH1" s="409"/>
      <c r="GJI1" s="409"/>
      <c r="GJJ1" s="409"/>
      <c r="GJK1" s="409"/>
      <c r="GJL1" s="409"/>
      <c r="GJM1" s="409"/>
      <c r="GJN1" s="409"/>
      <c r="GJO1" s="409"/>
      <c r="GJP1" s="409"/>
      <c r="GJQ1" s="409"/>
      <c r="GJR1" s="409"/>
      <c r="GJS1" s="409"/>
      <c r="GJT1" s="409"/>
      <c r="GJU1" s="409"/>
      <c r="GJV1" s="409"/>
      <c r="GJW1" s="409"/>
      <c r="GJX1" s="409"/>
      <c r="GJY1" s="409"/>
      <c r="GJZ1" s="409"/>
      <c r="GKA1" s="409"/>
      <c r="GKB1" s="409"/>
      <c r="GKC1" s="409"/>
      <c r="GKD1" s="409"/>
      <c r="GKE1" s="409"/>
      <c r="GKF1" s="409"/>
      <c r="GKG1" s="409"/>
      <c r="GKH1" s="409"/>
      <c r="GKI1" s="409"/>
      <c r="GKJ1" s="409"/>
      <c r="GKK1" s="409"/>
      <c r="GKL1" s="409"/>
      <c r="GKM1" s="409"/>
      <c r="GKN1" s="409"/>
      <c r="GKO1" s="409"/>
      <c r="GKP1" s="409"/>
      <c r="GKQ1" s="409"/>
      <c r="GKR1" s="409"/>
      <c r="GKS1" s="409"/>
      <c r="GKT1" s="409"/>
      <c r="GKU1" s="409"/>
      <c r="GKV1" s="409"/>
      <c r="GKW1" s="409"/>
      <c r="GKX1" s="409"/>
      <c r="GKY1" s="409"/>
      <c r="GKZ1" s="409"/>
      <c r="GLA1" s="409"/>
      <c r="GLB1" s="409"/>
      <c r="GLC1" s="409"/>
      <c r="GLD1" s="409"/>
      <c r="GLE1" s="409"/>
      <c r="GLF1" s="409"/>
      <c r="GLG1" s="409"/>
      <c r="GLH1" s="409"/>
      <c r="GLI1" s="409"/>
      <c r="GLJ1" s="409"/>
      <c r="GLK1" s="409"/>
      <c r="GLL1" s="409"/>
      <c r="GLM1" s="409"/>
      <c r="GLN1" s="409"/>
      <c r="GLO1" s="409"/>
      <c r="GLP1" s="409"/>
      <c r="GLQ1" s="409"/>
      <c r="GLR1" s="409"/>
      <c r="GLS1" s="409"/>
      <c r="GLT1" s="409"/>
      <c r="GLU1" s="409"/>
      <c r="GLV1" s="409"/>
      <c r="GLW1" s="409"/>
      <c r="GLX1" s="409"/>
      <c r="GLY1" s="409"/>
      <c r="GLZ1" s="409"/>
      <c r="GMA1" s="409"/>
      <c r="GMB1" s="409"/>
      <c r="GMC1" s="409"/>
      <c r="GMD1" s="409"/>
      <c r="GME1" s="409"/>
      <c r="GMF1" s="409"/>
      <c r="GMG1" s="409"/>
      <c r="GMH1" s="409"/>
      <c r="GMI1" s="409"/>
      <c r="GMJ1" s="409"/>
      <c r="GMK1" s="409"/>
      <c r="GML1" s="409"/>
      <c r="GMM1" s="409"/>
      <c r="GMN1" s="409"/>
      <c r="GMO1" s="409"/>
      <c r="GMP1" s="409"/>
      <c r="GMQ1" s="409"/>
      <c r="GMR1" s="409"/>
      <c r="GMS1" s="409"/>
      <c r="GMT1" s="409"/>
      <c r="GMU1" s="409"/>
      <c r="GMV1" s="409"/>
      <c r="GMW1" s="409"/>
      <c r="GMX1" s="409"/>
      <c r="GMY1" s="409"/>
      <c r="GMZ1" s="409"/>
      <c r="GNA1" s="409"/>
      <c r="GNB1" s="409"/>
      <c r="GNC1" s="409"/>
      <c r="GND1" s="409"/>
      <c r="GNE1" s="409"/>
      <c r="GNF1" s="409"/>
      <c r="GNG1" s="409"/>
      <c r="GNH1" s="409"/>
      <c r="GNI1" s="409"/>
      <c r="GNJ1" s="409"/>
      <c r="GNK1" s="409"/>
      <c r="GNL1" s="409"/>
      <c r="GNM1" s="409"/>
      <c r="GNN1" s="409"/>
      <c r="GNO1" s="409"/>
      <c r="GNP1" s="409"/>
      <c r="GNQ1" s="409"/>
      <c r="GNR1" s="409"/>
      <c r="GNS1" s="409"/>
      <c r="GNT1" s="409"/>
      <c r="GNU1" s="409"/>
      <c r="GNV1" s="409"/>
      <c r="GNW1" s="409"/>
      <c r="GNX1" s="409"/>
      <c r="GNY1" s="409"/>
      <c r="GNZ1" s="409"/>
      <c r="GOA1" s="409"/>
      <c r="GOB1" s="409"/>
      <c r="GOC1" s="409"/>
      <c r="GOD1" s="409"/>
      <c r="GOE1" s="409"/>
      <c r="GOF1" s="409"/>
      <c r="GOG1" s="409"/>
      <c r="GOH1" s="409"/>
      <c r="GOI1" s="409"/>
      <c r="GOJ1" s="409"/>
      <c r="GOK1" s="409"/>
      <c r="GOL1" s="409"/>
      <c r="GOM1" s="409"/>
      <c r="GON1" s="409"/>
      <c r="GOO1" s="409"/>
      <c r="GOP1" s="409"/>
      <c r="GOQ1" s="409"/>
      <c r="GOR1" s="409"/>
      <c r="GOS1" s="409"/>
      <c r="GOT1" s="409"/>
      <c r="GOU1" s="409"/>
      <c r="GOV1" s="409"/>
      <c r="GOW1" s="409"/>
      <c r="GOX1" s="409"/>
      <c r="GOY1" s="409"/>
      <c r="GOZ1" s="409"/>
      <c r="GPA1" s="409"/>
      <c r="GPB1" s="409"/>
      <c r="GPC1" s="409"/>
      <c r="GPD1" s="409"/>
      <c r="GPE1" s="409"/>
      <c r="GPF1" s="409"/>
      <c r="GPG1" s="409"/>
      <c r="GPH1" s="409"/>
      <c r="GPI1" s="409"/>
      <c r="GPJ1" s="409"/>
      <c r="GPK1" s="409"/>
      <c r="GPL1" s="409"/>
      <c r="GPM1" s="409"/>
      <c r="GPN1" s="409"/>
      <c r="GPO1" s="409"/>
      <c r="GPP1" s="409"/>
      <c r="GPQ1" s="409"/>
      <c r="GPR1" s="409"/>
      <c r="GPS1" s="409"/>
      <c r="GPT1" s="409"/>
      <c r="GPU1" s="409"/>
      <c r="GPV1" s="409"/>
      <c r="GPW1" s="409"/>
      <c r="GPX1" s="409"/>
      <c r="GPY1" s="409"/>
      <c r="GPZ1" s="409"/>
      <c r="GQA1" s="409"/>
      <c r="GQB1" s="409"/>
      <c r="GQC1" s="409"/>
      <c r="GQD1" s="409"/>
      <c r="GQE1" s="409"/>
      <c r="GQF1" s="409"/>
      <c r="GQG1" s="409"/>
      <c r="GQH1" s="409"/>
      <c r="GQI1" s="409"/>
      <c r="GQJ1" s="409"/>
      <c r="GQK1" s="409"/>
      <c r="GQL1" s="409"/>
      <c r="GQM1" s="409"/>
      <c r="GQN1" s="409"/>
      <c r="GQO1" s="409"/>
      <c r="GQP1" s="409"/>
      <c r="GQQ1" s="409"/>
      <c r="GQR1" s="409"/>
      <c r="GQS1" s="409"/>
      <c r="GQT1" s="409"/>
      <c r="GQU1" s="409"/>
      <c r="GQV1" s="409"/>
      <c r="GQW1" s="409"/>
      <c r="GQX1" s="409"/>
      <c r="GQY1" s="409"/>
      <c r="GQZ1" s="409"/>
      <c r="GRA1" s="409"/>
      <c r="GRB1" s="409"/>
      <c r="GRC1" s="409"/>
      <c r="GRD1" s="409"/>
      <c r="GRE1" s="409"/>
      <c r="GRF1" s="409"/>
      <c r="GRG1" s="409"/>
      <c r="GRH1" s="409"/>
      <c r="GRI1" s="409"/>
      <c r="GRJ1" s="409"/>
      <c r="GRK1" s="409"/>
      <c r="GRL1" s="409"/>
      <c r="GRM1" s="409"/>
      <c r="GRN1" s="409"/>
      <c r="GRO1" s="409"/>
      <c r="GRP1" s="409"/>
      <c r="GRQ1" s="409"/>
      <c r="GRR1" s="409"/>
      <c r="GRS1" s="409"/>
      <c r="GRT1" s="409"/>
      <c r="GRU1" s="409"/>
      <c r="GRV1" s="409"/>
      <c r="GRW1" s="409"/>
      <c r="GRX1" s="409"/>
      <c r="GRY1" s="409"/>
      <c r="GRZ1" s="409"/>
      <c r="GSA1" s="409"/>
      <c r="GSB1" s="409"/>
      <c r="GSC1" s="409"/>
      <c r="GSD1" s="409"/>
      <c r="GSE1" s="409"/>
      <c r="GSF1" s="409"/>
      <c r="GSG1" s="409"/>
      <c r="GSH1" s="409"/>
      <c r="GSI1" s="409"/>
      <c r="GSJ1" s="409"/>
      <c r="GSK1" s="409"/>
      <c r="GSL1" s="409"/>
      <c r="GSM1" s="409"/>
      <c r="GSN1" s="409"/>
      <c r="GSO1" s="409"/>
      <c r="GSP1" s="409"/>
      <c r="GSQ1" s="409"/>
      <c r="GSR1" s="409"/>
      <c r="GSS1" s="409"/>
      <c r="GST1" s="409"/>
      <c r="GSU1" s="409"/>
      <c r="GSV1" s="409"/>
      <c r="GSW1" s="409"/>
      <c r="GSX1" s="409"/>
      <c r="GSY1" s="409"/>
      <c r="GSZ1" s="409"/>
      <c r="GTA1" s="409"/>
      <c r="GTB1" s="409"/>
      <c r="GTC1" s="409"/>
      <c r="GTD1" s="409"/>
      <c r="GTE1" s="409"/>
      <c r="GTF1" s="409"/>
      <c r="GTG1" s="409"/>
      <c r="GTH1" s="409"/>
      <c r="GTI1" s="409"/>
      <c r="GTJ1" s="409"/>
      <c r="GTK1" s="409"/>
      <c r="GTL1" s="409"/>
      <c r="GTM1" s="409"/>
      <c r="GTN1" s="409"/>
      <c r="GTO1" s="409"/>
      <c r="GTP1" s="409"/>
      <c r="GTQ1" s="409"/>
      <c r="GTR1" s="409"/>
      <c r="GTS1" s="409"/>
      <c r="GTT1" s="409"/>
      <c r="GTU1" s="409"/>
      <c r="GTV1" s="409"/>
      <c r="GTW1" s="409"/>
      <c r="GTX1" s="409"/>
      <c r="GTY1" s="409"/>
      <c r="GTZ1" s="409"/>
      <c r="GUA1" s="409"/>
      <c r="GUB1" s="409"/>
      <c r="GUC1" s="409"/>
      <c r="GUD1" s="409"/>
      <c r="GUE1" s="409"/>
      <c r="GUF1" s="409"/>
      <c r="GUG1" s="409"/>
      <c r="GUH1" s="409"/>
      <c r="GUI1" s="409"/>
      <c r="GUJ1" s="409"/>
      <c r="GUK1" s="409"/>
      <c r="GUL1" s="409"/>
      <c r="GUM1" s="409"/>
      <c r="GUN1" s="409"/>
      <c r="GUO1" s="409"/>
      <c r="GUP1" s="409"/>
      <c r="GUQ1" s="409"/>
      <c r="GUR1" s="409"/>
      <c r="GUS1" s="409"/>
      <c r="GUT1" s="409"/>
      <c r="GUU1" s="409"/>
      <c r="GUV1" s="409"/>
      <c r="GUW1" s="409"/>
      <c r="GUX1" s="409"/>
      <c r="GUY1" s="409"/>
      <c r="GUZ1" s="409"/>
      <c r="GVA1" s="409"/>
      <c r="GVB1" s="409"/>
      <c r="GVC1" s="409"/>
      <c r="GVD1" s="409"/>
      <c r="GVE1" s="409"/>
      <c r="GVF1" s="409"/>
      <c r="GVG1" s="409"/>
      <c r="GVH1" s="409"/>
      <c r="GVI1" s="409"/>
      <c r="GVJ1" s="409"/>
      <c r="GVK1" s="409"/>
      <c r="GVL1" s="409"/>
      <c r="GVM1" s="409"/>
      <c r="GVN1" s="409"/>
      <c r="GVO1" s="409"/>
      <c r="GVP1" s="409"/>
      <c r="GVQ1" s="409"/>
      <c r="GVR1" s="409"/>
      <c r="GVS1" s="409"/>
      <c r="GVT1" s="409"/>
      <c r="GVU1" s="409"/>
      <c r="GVV1" s="409"/>
      <c r="GVW1" s="409"/>
      <c r="GVX1" s="409"/>
      <c r="GVY1" s="409"/>
      <c r="GVZ1" s="409"/>
      <c r="GWA1" s="409"/>
      <c r="GWB1" s="409"/>
      <c r="GWC1" s="409"/>
      <c r="GWD1" s="409"/>
      <c r="GWE1" s="409"/>
      <c r="GWF1" s="409"/>
      <c r="GWG1" s="409"/>
      <c r="GWH1" s="409"/>
      <c r="GWI1" s="409"/>
      <c r="GWJ1" s="409"/>
      <c r="GWK1" s="409"/>
      <c r="GWL1" s="409"/>
      <c r="GWM1" s="409"/>
      <c r="GWN1" s="409"/>
      <c r="GWO1" s="409"/>
      <c r="GWP1" s="409"/>
      <c r="GWQ1" s="409"/>
      <c r="GWR1" s="409"/>
      <c r="GWS1" s="409"/>
      <c r="GWT1" s="409"/>
      <c r="GWU1" s="409"/>
      <c r="GWV1" s="409"/>
      <c r="GWW1" s="409"/>
      <c r="GWX1" s="409"/>
      <c r="GWY1" s="409"/>
      <c r="GWZ1" s="409"/>
      <c r="GXA1" s="409"/>
      <c r="GXB1" s="409"/>
      <c r="GXC1" s="409"/>
      <c r="GXD1" s="409"/>
      <c r="GXE1" s="409"/>
      <c r="GXF1" s="409"/>
      <c r="GXG1" s="409"/>
      <c r="GXH1" s="409"/>
      <c r="GXI1" s="409"/>
      <c r="GXJ1" s="409"/>
      <c r="GXK1" s="409"/>
      <c r="GXL1" s="409"/>
      <c r="GXM1" s="409"/>
      <c r="GXN1" s="409"/>
      <c r="GXO1" s="409"/>
      <c r="GXP1" s="409"/>
      <c r="GXQ1" s="409"/>
      <c r="GXR1" s="409"/>
      <c r="GXS1" s="409"/>
      <c r="GXT1" s="409"/>
      <c r="GXU1" s="409"/>
      <c r="GXV1" s="409"/>
      <c r="GXW1" s="409"/>
      <c r="GXX1" s="409"/>
      <c r="GXY1" s="409"/>
      <c r="GXZ1" s="409"/>
      <c r="GYA1" s="409"/>
      <c r="GYB1" s="409"/>
      <c r="GYC1" s="409"/>
      <c r="GYD1" s="409"/>
      <c r="GYE1" s="409"/>
      <c r="GYF1" s="409"/>
      <c r="GYG1" s="409"/>
      <c r="GYH1" s="409"/>
      <c r="GYI1" s="409"/>
      <c r="GYJ1" s="409"/>
      <c r="GYK1" s="409"/>
      <c r="GYL1" s="409"/>
      <c r="GYM1" s="409"/>
      <c r="GYN1" s="409"/>
      <c r="GYO1" s="409"/>
      <c r="GYP1" s="409"/>
      <c r="GYQ1" s="409"/>
      <c r="GYR1" s="409"/>
      <c r="GYS1" s="409"/>
      <c r="GYT1" s="409"/>
      <c r="GYU1" s="409"/>
      <c r="GYV1" s="409"/>
      <c r="GYW1" s="409"/>
      <c r="GYX1" s="409"/>
      <c r="GYY1" s="409"/>
      <c r="GYZ1" s="409"/>
      <c r="GZA1" s="409"/>
      <c r="GZB1" s="409"/>
      <c r="GZC1" s="409"/>
      <c r="GZD1" s="409"/>
      <c r="GZE1" s="409"/>
      <c r="GZF1" s="409"/>
      <c r="GZG1" s="409"/>
      <c r="GZH1" s="409"/>
      <c r="GZI1" s="409"/>
      <c r="GZJ1" s="409"/>
      <c r="GZK1" s="409"/>
      <c r="GZL1" s="409"/>
      <c r="GZM1" s="409"/>
      <c r="GZN1" s="409"/>
      <c r="GZO1" s="409"/>
      <c r="GZP1" s="409"/>
      <c r="GZQ1" s="409"/>
      <c r="GZR1" s="409"/>
      <c r="GZS1" s="409"/>
      <c r="GZT1" s="409"/>
      <c r="GZU1" s="409"/>
      <c r="GZV1" s="409"/>
      <c r="GZW1" s="409"/>
      <c r="GZX1" s="409"/>
      <c r="GZY1" s="409"/>
      <c r="GZZ1" s="409"/>
      <c r="HAA1" s="409"/>
      <c r="HAB1" s="409"/>
      <c r="HAC1" s="409"/>
      <c r="HAD1" s="409"/>
      <c r="HAE1" s="409"/>
      <c r="HAF1" s="409"/>
      <c r="HAG1" s="409"/>
      <c r="HAH1" s="409"/>
      <c r="HAI1" s="409"/>
      <c r="HAJ1" s="409"/>
      <c r="HAK1" s="409"/>
      <c r="HAL1" s="409"/>
      <c r="HAM1" s="409"/>
      <c r="HAN1" s="409"/>
      <c r="HAO1" s="409"/>
      <c r="HAP1" s="409"/>
      <c r="HAQ1" s="409"/>
      <c r="HAR1" s="409"/>
      <c r="HAS1" s="409"/>
      <c r="HAT1" s="409"/>
      <c r="HAU1" s="409"/>
      <c r="HAV1" s="409"/>
      <c r="HAW1" s="409"/>
      <c r="HAX1" s="409"/>
      <c r="HAY1" s="409"/>
      <c r="HAZ1" s="409"/>
      <c r="HBA1" s="409"/>
      <c r="HBB1" s="409"/>
      <c r="HBC1" s="409"/>
      <c r="HBD1" s="409"/>
      <c r="HBE1" s="409"/>
      <c r="HBF1" s="409"/>
      <c r="HBG1" s="409"/>
      <c r="HBH1" s="409"/>
      <c r="HBI1" s="409"/>
      <c r="HBJ1" s="409"/>
      <c r="HBK1" s="409"/>
      <c r="HBL1" s="409"/>
      <c r="HBM1" s="409"/>
      <c r="HBN1" s="409"/>
      <c r="HBO1" s="409"/>
      <c r="HBP1" s="409"/>
      <c r="HBQ1" s="409"/>
      <c r="HBR1" s="409"/>
      <c r="HBS1" s="409"/>
      <c r="HBT1" s="409"/>
      <c r="HBU1" s="409"/>
      <c r="HBV1" s="409"/>
      <c r="HBW1" s="409"/>
      <c r="HBX1" s="409"/>
      <c r="HBY1" s="409"/>
      <c r="HBZ1" s="409"/>
      <c r="HCA1" s="409"/>
      <c r="HCB1" s="409"/>
      <c r="HCC1" s="409"/>
      <c r="HCD1" s="409"/>
      <c r="HCE1" s="409"/>
      <c r="HCF1" s="409"/>
      <c r="HCG1" s="409"/>
      <c r="HCH1" s="409"/>
      <c r="HCI1" s="409"/>
      <c r="HCJ1" s="409"/>
      <c r="HCK1" s="409"/>
      <c r="HCL1" s="409"/>
      <c r="HCM1" s="409"/>
      <c r="HCN1" s="409"/>
      <c r="HCO1" s="409"/>
      <c r="HCP1" s="409"/>
      <c r="HCQ1" s="409"/>
      <c r="HCR1" s="409"/>
      <c r="HCS1" s="409"/>
      <c r="HCT1" s="409"/>
      <c r="HCU1" s="409"/>
      <c r="HCV1" s="409"/>
      <c r="HCW1" s="409"/>
      <c r="HCX1" s="409"/>
      <c r="HCY1" s="409"/>
      <c r="HCZ1" s="409"/>
      <c r="HDA1" s="409"/>
      <c r="HDB1" s="409"/>
      <c r="HDC1" s="409"/>
      <c r="HDD1" s="409"/>
      <c r="HDE1" s="409"/>
      <c r="HDF1" s="409"/>
      <c r="HDG1" s="409"/>
      <c r="HDH1" s="409"/>
      <c r="HDI1" s="409"/>
      <c r="HDJ1" s="409"/>
      <c r="HDK1" s="409"/>
      <c r="HDL1" s="409"/>
      <c r="HDM1" s="409"/>
      <c r="HDN1" s="409"/>
      <c r="HDO1" s="409"/>
      <c r="HDP1" s="409"/>
      <c r="HDQ1" s="409"/>
      <c r="HDR1" s="409"/>
      <c r="HDS1" s="409"/>
      <c r="HDT1" s="409"/>
      <c r="HDU1" s="409"/>
      <c r="HDV1" s="409"/>
      <c r="HDW1" s="409"/>
      <c r="HDX1" s="409"/>
      <c r="HDY1" s="409"/>
      <c r="HDZ1" s="409"/>
      <c r="HEA1" s="409"/>
      <c r="HEB1" s="409"/>
      <c r="HEC1" s="409"/>
      <c r="HED1" s="409"/>
      <c r="HEE1" s="409"/>
      <c r="HEF1" s="409"/>
      <c r="HEG1" s="409"/>
      <c r="HEH1" s="409"/>
      <c r="HEI1" s="409"/>
      <c r="HEJ1" s="409"/>
      <c r="HEK1" s="409"/>
      <c r="HEL1" s="409"/>
      <c r="HEM1" s="409"/>
      <c r="HEN1" s="409"/>
      <c r="HEO1" s="409"/>
      <c r="HEP1" s="409"/>
      <c r="HEQ1" s="409"/>
      <c r="HER1" s="409"/>
      <c r="HES1" s="409"/>
      <c r="HET1" s="409"/>
      <c r="HEU1" s="409"/>
      <c r="HEV1" s="409"/>
      <c r="HEW1" s="409"/>
      <c r="HEX1" s="409"/>
      <c r="HEY1" s="409"/>
      <c r="HEZ1" s="409"/>
      <c r="HFA1" s="409"/>
      <c r="HFB1" s="409"/>
      <c r="HFC1" s="409"/>
      <c r="HFD1" s="409"/>
      <c r="HFE1" s="409"/>
      <c r="HFF1" s="409"/>
      <c r="HFG1" s="409"/>
      <c r="HFH1" s="409"/>
      <c r="HFI1" s="409"/>
      <c r="HFJ1" s="409"/>
      <c r="HFK1" s="409"/>
      <c r="HFL1" s="409"/>
      <c r="HFM1" s="409"/>
      <c r="HFN1" s="409"/>
      <c r="HFO1" s="409"/>
      <c r="HFP1" s="409"/>
      <c r="HFQ1" s="409"/>
      <c r="HFR1" s="409"/>
      <c r="HFS1" s="409"/>
      <c r="HFT1" s="409"/>
      <c r="HFU1" s="409"/>
      <c r="HFV1" s="409"/>
      <c r="HFW1" s="409"/>
      <c r="HFX1" s="409"/>
      <c r="HFY1" s="409"/>
      <c r="HFZ1" s="409"/>
      <c r="HGA1" s="409"/>
      <c r="HGB1" s="409"/>
      <c r="HGC1" s="409"/>
      <c r="HGD1" s="409"/>
      <c r="HGE1" s="409"/>
      <c r="HGF1" s="409"/>
      <c r="HGG1" s="409"/>
      <c r="HGH1" s="409"/>
      <c r="HGI1" s="409"/>
      <c r="HGJ1" s="409"/>
      <c r="HGK1" s="409"/>
      <c r="HGL1" s="409"/>
      <c r="HGM1" s="409"/>
      <c r="HGN1" s="409"/>
      <c r="HGO1" s="409"/>
      <c r="HGP1" s="409"/>
      <c r="HGQ1" s="409"/>
      <c r="HGR1" s="409"/>
      <c r="HGS1" s="409"/>
      <c r="HGT1" s="409"/>
      <c r="HGU1" s="409"/>
      <c r="HGV1" s="409"/>
      <c r="HGW1" s="409"/>
      <c r="HGX1" s="409"/>
      <c r="HGY1" s="409"/>
      <c r="HGZ1" s="409"/>
      <c r="HHA1" s="409"/>
      <c r="HHB1" s="409"/>
      <c r="HHC1" s="409"/>
      <c r="HHD1" s="409"/>
      <c r="HHE1" s="409"/>
      <c r="HHF1" s="409"/>
      <c r="HHG1" s="409"/>
      <c r="HHH1" s="409"/>
      <c r="HHI1" s="409"/>
      <c r="HHJ1" s="409"/>
      <c r="HHK1" s="409"/>
      <c r="HHL1" s="409"/>
      <c r="HHM1" s="409"/>
      <c r="HHN1" s="409"/>
      <c r="HHO1" s="409"/>
      <c r="HHP1" s="409"/>
      <c r="HHQ1" s="409"/>
      <c r="HHR1" s="409"/>
      <c r="HHS1" s="409"/>
      <c r="HHT1" s="409"/>
      <c r="HHU1" s="409"/>
      <c r="HHV1" s="409"/>
      <c r="HHW1" s="409"/>
      <c r="HHX1" s="409"/>
      <c r="HHY1" s="409"/>
      <c r="HHZ1" s="409"/>
      <c r="HIA1" s="409"/>
      <c r="HIB1" s="409"/>
      <c r="HIC1" s="409"/>
      <c r="HID1" s="409"/>
      <c r="HIE1" s="409"/>
      <c r="HIF1" s="409"/>
      <c r="HIG1" s="409"/>
      <c r="HIH1" s="409"/>
      <c r="HII1" s="409"/>
      <c r="HIJ1" s="409"/>
      <c r="HIK1" s="409"/>
      <c r="HIL1" s="409"/>
      <c r="HIM1" s="409"/>
      <c r="HIN1" s="409"/>
      <c r="HIO1" s="409"/>
      <c r="HIP1" s="409"/>
      <c r="HIQ1" s="409"/>
      <c r="HIR1" s="409"/>
      <c r="HIS1" s="409"/>
      <c r="HIT1" s="409"/>
      <c r="HIU1" s="409"/>
      <c r="HIV1" s="409"/>
      <c r="HIW1" s="409"/>
      <c r="HIX1" s="409"/>
      <c r="HIY1" s="409"/>
      <c r="HIZ1" s="409"/>
      <c r="HJA1" s="409"/>
      <c r="HJB1" s="409"/>
      <c r="HJC1" s="409"/>
      <c r="HJD1" s="409"/>
      <c r="HJE1" s="409"/>
      <c r="HJF1" s="409"/>
      <c r="HJG1" s="409"/>
      <c r="HJH1" s="409"/>
      <c r="HJI1" s="409"/>
      <c r="HJJ1" s="409"/>
      <c r="HJK1" s="409"/>
      <c r="HJL1" s="409"/>
      <c r="HJM1" s="409"/>
      <c r="HJN1" s="409"/>
      <c r="HJO1" s="409"/>
      <c r="HJP1" s="409"/>
      <c r="HJQ1" s="409"/>
      <c r="HJR1" s="409"/>
      <c r="HJS1" s="409"/>
      <c r="HJT1" s="409"/>
      <c r="HJU1" s="409"/>
      <c r="HJV1" s="409"/>
      <c r="HJW1" s="409"/>
      <c r="HJX1" s="409"/>
      <c r="HJY1" s="409"/>
      <c r="HJZ1" s="409"/>
      <c r="HKA1" s="409"/>
      <c r="HKB1" s="409"/>
      <c r="HKC1" s="409"/>
      <c r="HKD1" s="409"/>
      <c r="HKE1" s="409"/>
      <c r="HKF1" s="409"/>
      <c r="HKG1" s="409"/>
      <c r="HKH1" s="409"/>
      <c r="HKI1" s="409"/>
      <c r="HKJ1" s="409"/>
      <c r="HKK1" s="409"/>
      <c r="HKL1" s="409"/>
      <c r="HKM1" s="409"/>
      <c r="HKN1" s="409"/>
      <c r="HKO1" s="409"/>
      <c r="HKP1" s="409"/>
      <c r="HKQ1" s="409"/>
      <c r="HKR1" s="409"/>
      <c r="HKS1" s="409"/>
      <c r="HKT1" s="409"/>
      <c r="HKU1" s="409"/>
      <c r="HKV1" s="409"/>
      <c r="HKW1" s="409"/>
      <c r="HKX1" s="409"/>
      <c r="HKY1" s="409"/>
      <c r="HKZ1" s="409"/>
      <c r="HLA1" s="409"/>
      <c r="HLB1" s="409"/>
      <c r="HLC1" s="409"/>
      <c r="HLD1" s="409"/>
      <c r="HLE1" s="409"/>
      <c r="HLF1" s="409"/>
      <c r="HLG1" s="409"/>
      <c r="HLH1" s="409"/>
      <c r="HLI1" s="409"/>
      <c r="HLJ1" s="409"/>
      <c r="HLK1" s="409"/>
      <c r="HLL1" s="409"/>
      <c r="HLM1" s="409"/>
      <c r="HLN1" s="409"/>
      <c r="HLO1" s="409"/>
      <c r="HLP1" s="409"/>
      <c r="HLQ1" s="409"/>
      <c r="HLR1" s="409"/>
      <c r="HLS1" s="409"/>
      <c r="HLT1" s="409"/>
      <c r="HLU1" s="409"/>
      <c r="HLV1" s="409"/>
      <c r="HLW1" s="409"/>
      <c r="HLX1" s="409"/>
      <c r="HLY1" s="409"/>
      <c r="HLZ1" s="409"/>
      <c r="HMA1" s="409"/>
      <c r="HMB1" s="409"/>
      <c r="HMC1" s="409"/>
      <c r="HMD1" s="409"/>
      <c r="HME1" s="409"/>
      <c r="HMF1" s="409"/>
      <c r="HMG1" s="409"/>
      <c r="HMH1" s="409"/>
      <c r="HMI1" s="409"/>
      <c r="HMJ1" s="409"/>
      <c r="HMK1" s="409"/>
      <c r="HML1" s="409"/>
      <c r="HMM1" s="409"/>
      <c r="HMN1" s="409"/>
      <c r="HMO1" s="409"/>
      <c r="HMP1" s="409"/>
      <c r="HMQ1" s="409"/>
      <c r="HMR1" s="409"/>
      <c r="HMS1" s="409"/>
      <c r="HMT1" s="409"/>
      <c r="HMU1" s="409"/>
      <c r="HMV1" s="409"/>
      <c r="HMW1" s="409"/>
      <c r="HMX1" s="409"/>
      <c r="HMY1" s="409"/>
      <c r="HMZ1" s="409"/>
      <c r="HNA1" s="409"/>
      <c r="HNB1" s="409"/>
      <c r="HNC1" s="409"/>
      <c r="HND1" s="409"/>
      <c r="HNE1" s="409"/>
      <c r="HNF1" s="409"/>
      <c r="HNG1" s="409"/>
      <c r="HNH1" s="409"/>
      <c r="HNI1" s="409"/>
      <c r="HNJ1" s="409"/>
      <c r="HNK1" s="409"/>
      <c r="HNL1" s="409"/>
      <c r="HNM1" s="409"/>
      <c r="HNN1" s="409"/>
      <c r="HNO1" s="409"/>
      <c r="HNP1" s="409"/>
      <c r="HNQ1" s="409"/>
      <c r="HNR1" s="409"/>
      <c r="HNS1" s="409"/>
      <c r="HNT1" s="409"/>
      <c r="HNU1" s="409"/>
      <c r="HNV1" s="409"/>
      <c r="HNW1" s="409"/>
      <c r="HNX1" s="409"/>
      <c r="HNY1" s="409"/>
      <c r="HNZ1" s="409"/>
      <c r="HOA1" s="409"/>
      <c r="HOB1" s="409"/>
      <c r="HOC1" s="409"/>
      <c r="HOD1" s="409"/>
      <c r="HOE1" s="409"/>
      <c r="HOF1" s="409"/>
      <c r="HOG1" s="409"/>
      <c r="HOH1" s="409"/>
      <c r="HOI1" s="409"/>
      <c r="HOJ1" s="409"/>
      <c r="HOK1" s="409"/>
      <c r="HOL1" s="409"/>
      <c r="HOM1" s="409"/>
      <c r="HON1" s="409"/>
      <c r="HOO1" s="409"/>
      <c r="HOP1" s="409"/>
      <c r="HOQ1" s="409"/>
      <c r="HOR1" s="409"/>
      <c r="HOS1" s="409"/>
      <c r="HOT1" s="409"/>
      <c r="HOU1" s="409"/>
      <c r="HOV1" s="409"/>
      <c r="HOW1" s="409"/>
      <c r="HOX1" s="409"/>
      <c r="HOY1" s="409"/>
      <c r="HOZ1" s="409"/>
      <c r="HPA1" s="409"/>
      <c r="HPB1" s="409"/>
      <c r="HPC1" s="409"/>
      <c r="HPD1" s="409"/>
      <c r="HPE1" s="409"/>
      <c r="HPF1" s="409"/>
      <c r="HPG1" s="409"/>
      <c r="HPH1" s="409"/>
      <c r="HPI1" s="409"/>
      <c r="HPJ1" s="409"/>
      <c r="HPK1" s="409"/>
      <c r="HPL1" s="409"/>
      <c r="HPM1" s="409"/>
      <c r="HPN1" s="409"/>
      <c r="HPO1" s="409"/>
      <c r="HPP1" s="409"/>
      <c r="HPQ1" s="409"/>
      <c r="HPR1" s="409"/>
      <c r="HPS1" s="409"/>
      <c r="HPT1" s="409"/>
      <c r="HPU1" s="409"/>
      <c r="HPV1" s="409"/>
      <c r="HPW1" s="409"/>
      <c r="HPX1" s="409"/>
      <c r="HPY1" s="409"/>
      <c r="HPZ1" s="409"/>
      <c r="HQA1" s="409"/>
      <c r="HQB1" s="409"/>
      <c r="HQC1" s="409"/>
      <c r="HQD1" s="409"/>
      <c r="HQE1" s="409"/>
      <c r="HQF1" s="409"/>
      <c r="HQG1" s="409"/>
      <c r="HQH1" s="409"/>
      <c r="HQI1" s="409"/>
      <c r="HQJ1" s="409"/>
      <c r="HQK1" s="409"/>
      <c r="HQL1" s="409"/>
      <c r="HQM1" s="409"/>
      <c r="HQN1" s="409"/>
      <c r="HQO1" s="409"/>
      <c r="HQP1" s="409"/>
      <c r="HQQ1" s="409"/>
      <c r="HQR1" s="409"/>
      <c r="HQS1" s="409"/>
      <c r="HQT1" s="409"/>
      <c r="HQU1" s="409"/>
      <c r="HQV1" s="409"/>
      <c r="HQW1" s="409"/>
      <c r="HQX1" s="409"/>
      <c r="HQY1" s="409"/>
      <c r="HQZ1" s="409"/>
      <c r="HRA1" s="409"/>
      <c r="HRB1" s="409"/>
      <c r="HRC1" s="409"/>
      <c r="HRD1" s="409"/>
      <c r="HRE1" s="409"/>
      <c r="HRF1" s="409"/>
      <c r="HRG1" s="409"/>
      <c r="HRH1" s="409"/>
      <c r="HRI1" s="409"/>
      <c r="HRJ1" s="409"/>
      <c r="HRK1" s="409"/>
      <c r="HRL1" s="409"/>
      <c r="HRM1" s="409"/>
      <c r="HRN1" s="409"/>
      <c r="HRO1" s="409"/>
      <c r="HRP1" s="409"/>
      <c r="HRQ1" s="409"/>
      <c r="HRR1" s="409"/>
      <c r="HRS1" s="409"/>
      <c r="HRT1" s="409"/>
      <c r="HRU1" s="409"/>
      <c r="HRV1" s="409"/>
      <c r="HRW1" s="409"/>
      <c r="HRX1" s="409"/>
      <c r="HRY1" s="409"/>
      <c r="HRZ1" s="409"/>
      <c r="HSA1" s="409"/>
      <c r="HSB1" s="409"/>
      <c r="HSC1" s="409"/>
      <c r="HSD1" s="409"/>
      <c r="HSE1" s="409"/>
      <c r="HSF1" s="409"/>
      <c r="HSG1" s="409"/>
      <c r="HSH1" s="409"/>
      <c r="HSI1" s="409"/>
      <c r="HSJ1" s="409"/>
      <c r="HSK1" s="409"/>
      <c r="HSL1" s="409"/>
      <c r="HSM1" s="409"/>
      <c r="HSN1" s="409"/>
      <c r="HSO1" s="409"/>
      <c r="HSP1" s="409"/>
      <c r="HSQ1" s="409"/>
      <c r="HSR1" s="409"/>
      <c r="HSS1" s="409"/>
      <c r="HST1" s="409"/>
      <c r="HSU1" s="409"/>
      <c r="HSV1" s="409"/>
      <c r="HSW1" s="409"/>
      <c r="HSX1" s="409"/>
      <c r="HSY1" s="409"/>
      <c r="HSZ1" s="409"/>
      <c r="HTA1" s="409"/>
      <c r="HTB1" s="409"/>
      <c r="HTC1" s="409"/>
      <c r="HTD1" s="409"/>
      <c r="HTE1" s="409"/>
      <c r="HTF1" s="409"/>
      <c r="HTG1" s="409"/>
      <c r="HTH1" s="409"/>
      <c r="HTI1" s="409"/>
      <c r="HTJ1" s="409"/>
      <c r="HTK1" s="409"/>
      <c r="HTL1" s="409"/>
      <c r="HTM1" s="409"/>
      <c r="HTN1" s="409"/>
      <c r="HTO1" s="409"/>
      <c r="HTP1" s="409"/>
      <c r="HTQ1" s="409"/>
      <c r="HTR1" s="409"/>
      <c r="HTS1" s="409"/>
      <c r="HTT1" s="409"/>
      <c r="HTU1" s="409"/>
      <c r="HTV1" s="409"/>
      <c r="HTW1" s="409"/>
      <c r="HTX1" s="409"/>
      <c r="HTY1" s="409"/>
      <c r="HTZ1" s="409"/>
      <c r="HUA1" s="409"/>
      <c r="HUB1" s="409"/>
      <c r="HUC1" s="409"/>
      <c r="HUD1" s="409"/>
      <c r="HUE1" s="409"/>
      <c r="HUF1" s="409"/>
      <c r="HUG1" s="409"/>
      <c r="HUH1" s="409"/>
      <c r="HUI1" s="409"/>
      <c r="HUJ1" s="409"/>
      <c r="HUK1" s="409"/>
      <c r="HUL1" s="409"/>
      <c r="HUM1" s="409"/>
      <c r="HUN1" s="409"/>
      <c r="HUO1" s="409"/>
      <c r="HUP1" s="409"/>
      <c r="HUQ1" s="409"/>
      <c r="HUR1" s="409"/>
      <c r="HUS1" s="409"/>
      <c r="HUT1" s="409"/>
      <c r="HUU1" s="409"/>
      <c r="HUV1" s="409"/>
      <c r="HUW1" s="409"/>
      <c r="HUX1" s="409"/>
      <c r="HUY1" s="409"/>
      <c r="HUZ1" s="409"/>
      <c r="HVA1" s="409"/>
      <c r="HVB1" s="409"/>
      <c r="HVC1" s="409"/>
      <c r="HVD1" s="409"/>
      <c r="HVE1" s="409"/>
      <c r="HVF1" s="409"/>
      <c r="HVG1" s="409"/>
      <c r="HVH1" s="409"/>
      <c r="HVI1" s="409"/>
      <c r="HVJ1" s="409"/>
      <c r="HVK1" s="409"/>
      <c r="HVL1" s="409"/>
      <c r="HVM1" s="409"/>
      <c r="HVN1" s="409"/>
      <c r="HVO1" s="409"/>
      <c r="HVP1" s="409"/>
      <c r="HVQ1" s="409"/>
      <c r="HVR1" s="409"/>
      <c r="HVS1" s="409"/>
      <c r="HVT1" s="409"/>
      <c r="HVU1" s="409"/>
      <c r="HVV1" s="409"/>
      <c r="HVW1" s="409"/>
      <c r="HVX1" s="409"/>
      <c r="HVY1" s="409"/>
      <c r="HVZ1" s="409"/>
      <c r="HWA1" s="409"/>
      <c r="HWB1" s="409"/>
      <c r="HWC1" s="409"/>
      <c r="HWD1" s="409"/>
      <c r="HWE1" s="409"/>
      <c r="HWF1" s="409"/>
      <c r="HWG1" s="409"/>
      <c r="HWH1" s="409"/>
      <c r="HWI1" s="409"/>
      <c r="HWJ1" s="409"/>
      <c r="HWK1" s="409"/>
      <c r="HWL1" s="409"/>
      <c r="HWM1" s="409"/>
      <c r="HWN1" s="409"/>
      <c r="HWO1" s="409"/>
      <c r="HWP1" s="409"/>
      <c r="HWQ1" s="409"/>
      <c r="HWR1" s="409"/>
      <c r="HWS1" s="409"/>
      <c r="HWT1" s="409"/>
      <c r="HWU1" s="409"/>
      <c r="HWV1" s="409"/>
      <c r="HWW1" s="409"/>
      <c r="HWX1" s="409"/>
      <c r="HWY1" s="409"/>
      <c r="HWZ1" s="409"/>
      <c r="HXA1" s="409"/>
      <c r="HXB1" s="409"/>
      <c r="HXC1" s="409"/>
      <c r="HXD1" s="409"/>
      <c r="HXE1" s="409"/>
      <c r="HXF1" s="409"/>
      <c r="HXG1" s="409"/>
      <c r="HXH1" s="409"/>
      <c r="HXI1" s="409"/>
      <c r="HXJ1" s="409"/>
      <c r="HXK1" s="409"/>
      <c r="HXL1" s="409"/>
      <c r="HXM1" s="409"/>
      <c r="HXN1" s="409"/>
      <c r="HXO1" s="409"/>
    </row>
    <row r="2" spans="1:6047" x14ac:dyDescent="0.25">
      <c r="A2" s="410" t="s">
        <v>77</v>
      </c>
      <c r="B2" s="410"/>
      <c r="C2" s="410"/>
      <c r="D2" s="410"/>
      <c r="E2" s="410"/>
      <c r="F2" s="410"/>
      <c r="G2" s="410"/>
      <c r="H2" s="411"/>
      <c r="I2" s="411"/>
      <c r="J2" s="411"/>
      <c r="K2" s="410"/>
      <c r="L2" s="410"/>
      <c r="M2" s="410"/>
      <c r="N2" s="410"/>
      <c r="O2" s="410"/>
      <c r="P2" s="410"/>
      <c r="Q2" s="411"/>
      <c r="R2" s="411"/>
      <c r="S2" s="411"/>
      <c r="T2" s="410"/>
      <c r="U2" s="410"/>
      <c r="V2" s="410"/>
      <c r="W2" s="410"/>
      <c r="X2" s="410"/>
      <c r="Y2" s="410"/>
      <c r="Z2" s="411"/>
      <c r="AA2" s="411"/>
      <c r="AB2" s="411"/>
      <c r="AC2" s="410"/>
      <c r="AD2" s="410"/>
      <c r="AE2" s="410"/>
      <c r="AF2" s="410"/>
      <c r="AG2" s="410"/>
      <c r="AH2" s="410"/>
      <c r="AI2" s="411"/>
      <c r="AJ2" s="411"/>
      <c r="AK2" s="411"/>
      <c r="AL2" s="410"/>
      <c r="AM2" s="410"/>
      <c r="AN2" s="410"/>
      <c r="AO2" s="410"/>
      <c r="AP2" s="410"/>
      <c r="AQ2" s="410"/>
      <c r="AR2" s="411"/>
      <c r="AS2" s="411"/>
      <c r="AT2" s="411"/>
      <c r="AU2" s="410"/>
      <c r="AV2" s="410"/>
      <c r="AW2" s="411"/>
      <c r="AX2" s="410"/>
      <c r="AY2" s="410"/>
      <c r="AZ2" s="411"/>
      <c r="BA2" s="410"/>
      <c r="BB2" s="410"/>
      <c r="BC2" s="411"/>
      <c r="BD2" s="410"/>
      <c r="BE2" s="410"/>
      <c r="BF2" s="411"/>
      <c r="BG2" s="410"/>
      <c r="BH2" s="410"/>
      <c r="BI2" s="411"/>
      <c r="BJ2" s="410"/>
      <c r="BK2" s="410"/>
      <c r="BL2" s="411"/>
      <c r="BM2" s="410"/>
      <c r="BN2" s="410"/>
      <c r="BO2" s="411"/>
      <c r="BP2" s="410"/>
      <c r="BQ2" s="410"/>
      <c r="BR2" s="411"/>
      <c r="BS2" s="410"/>
      <c r="BT2" s="410"/>
      <c r="BU2" s="411"/>
      <c r="BV2" s="410"/>
      <c r="BW2" s="410"/>
      <c r="BX2" s="411"/>
      <c r="BY2" s="412"/>
      <c r="BZ2" s="412"/>
      <c r="CA2" s="413"/>
      <c r="CB2" s="412"/>
      <c r="CC2" s="412"/>
      <c r="CD2" s="413"/>
      <c r="CE2" s="412"/>
      <c r="CF2" s="412"/>
      <c r="CG2" s="412"/>
      <c r="CH2" s="414"/>
      <c r="CI2" s="414"/>
      <c r="CJ2" s="414"/>
      <c r="CK2" s="412"/>
      <c r="CL2" s="412"/>
      <c r="CM2" s="413"/>
      <c r="CV2" s="56"/>
      <c r="DB2" s="56"/>
    </row>
    <row r="4" spans="1:6047" ht="12.75" customHeight="1" x14ac:dyDescent="0.25">
      <c r="A4" s="1415" t="s">
        <v>189</v>
      </c>
      <c r="B4" s="1405" t="s">
        <v>238</v>
      </c>
      <c r="C4" s="1406"/>
      <c r="D4" s="1406"/>
      <c r="E4" s="1406"/>
      <c r="F4" s="1406"/>
      <c r="G4" s="1406"/>
      <c r="H4" s="1406"/>
      <c r="I4" s="1406"/>
      <c r="J4" s="1406"/>
      <c r="K4" s="1406"/>
      <c r="L4" s="1406"/>
      <c r="M4" s="1406"/>
      <c r="N4" s="1406"/>
      <c r="O4" s="1406"/>
      <c r="P4" s="1406"/>
      <c r="Q4" s="1406"/>
      <c r="R4" s="1406"/>
      <c r="S4" s="1406"/>
      <c r="T4" s="1406"/>
      <c r="U4" s="1406"/>
      <c r="V4" s="1406"/>
      <c r="W4" s="1406"/>
      <c r="X4" s="1406"/>
      <c r="Y4" s="1406"/>
      <c r="Z4" s="1406"/>
      <c r="AA4" s="1406"/>
      <c r="AB4" s="1406"/>
      <c r="AC4" s="1406"/>
      <c r="AD4" s="1406"/>
      <c r="AE4" s="1406"/>
      <c r="AF4" s="1406"/>
      <c r="AG4" s="1406"/>
      <c r="AH4" s="1406"/>
      <c r="AI4" s="1406"/>
      <c r="AJ4" s="1406"/>
      <c r="AK4" s="1406"/>
      <c r="AL4" s="1406"/>
      <c r="AM4" s="1406"/>
      <c r="AN4" s="1406"/>
      <c r="AO4" s="1406"/>
      <c r="AP4" s="1406"/>
      <c r="AQ4" s="1406"/>
      <c r="AR4" s="1406"/>
      <c r="AS4" s="1406"/>
      <c r="AT4" s="1407"/>
      <c r="AU4" s="1408" t="s">
        <v>225</v>
      </c>
      <c r="AV4" s="1409"/>
      <c r="AW4" s="1409"/>
      <c r="AX4" s="1409"/>
      <c r="AY4" s="1409"/>
      <c r="AZ4" s="1409"/>
      <c r="BA4" s="1409"/>
      <c r="BB4" s="1409"/>
      <c r="BC4" s="1409"/>
      <c r="BD4" s="1409"/>
      <c r="BE4" s="1409"/>
      <c r="BF4" s="1409"/>
      <c r="BG4" s="1409"/>
      <c r="BH4" s="1409"/>
      <c r="BI4" s="1409"/>
      <c r="BJ4" s="1408" t="s">
        <v>176</v>
      </c>
      <c r="BK4" s="1409"/>
      <c r="BL4" s="1409"/>
      <c r="BM4" s="1409"/>
      <c r="BN4" s="1409"/>
      <c r="BO4" s="1409"/>
      <c r="BP4" s="1409"/>
      <c r="BQ4" s="1409"/>
      <c r="BR4" s="1409"/>
      <c r="BS4" s="1409"/>
      <c r="BT4" s="1409"/>
      <c r="BU4" s="1409"/>
      <c r="BV4" s="1409"/>
      <c r="BW4" s="1409"/>
      <c r="BX4" s="1409"/>
      <c r="BY4" s="1408" t="s">
        <v>150</v>
      </c>
      <c r="BZ4" s="1409"/>
      <c r="CA4" s="1409"/>
      <c r="CB4" s="1409"/>
      <c r="CC4" s="1409"/>
      <c r="CD4" s="1409"/>
      <c r="CE4" s="1409"/>
      <c r="CF4" s="1409"/>
      <c r="CG4" s="1409"/>
      <c r="CH4" s="1409"/>
      <c r="CI4" s="1409"/>
      <c r="CJ4" s="1409"/>
      <c r="CK4" s="1409"/>
      <c r="CL4" s="1409"/>
      <c r="CM4" s="1409"/>
      <c r="CN4" s="1408" t="s">
        <v>114</v>
      </c>
      <c r="CO4" s="1409"/>
      <c r="CP4" s="1409"/>
      <c r="CQ4" s="1409"/>
      <c r="CR4" s="1409"/>
      <c r="CS4" s="1409"/>
      <c r="CT4" s="1409"/>
      <c r="CU4" s="1409"/>
      <c r="CV4" s="1409"/>
      <c r="CW4" s="1409"/>
      <c r="CX4" s="1409"/>
      <c r="CY4" s="1409"/>
      <c r="CZ4" s="1409"/>
      <c r="DA4" s="1409"/>
      <c r="DB4" s="1409"/>
      <c r="DC4" s="1408" t="s">
        <v>12</v>
      </c>
      <c r="DD4" s="1409"/>
      <c r="DE4" s="1409"/>
      <c r="DF4" s="1409"/>
      <c r="DG4" s="1409"/>
      <c r="DH4" s="1409"/>
      <c r="DI4" s="1409"/>
      <c r="DJ4" s="1409"/>
      <c r="DK4" s="1409"/>
      <c r="DL4" s="1409"/>
      <c r="DM4" s="1409"/>
      <c r="DN4" s="1409"/>
      <c r="DO4" s="1409"/>
      <c r="DP4" s="1409"/>
      <c r="DQ4" s="1409"/>
      <c r="DR4" s="1408" t="s">
        <v>23</v>
      </c>
      <c r="DS4" s="1409"/>
      <c r="DT4" s="1409"/>
      <c r="DU4" s="1409"/>
      <c r="DV4" s="1409"/>
      <c r="DW4" s="1409"/>
      <c r="DX4" s="1409"/>
      <c r="DY4" s="1409"/>
      <c r="DZ4" s="1409"/>
      <c r="EA4" s="1409"/>
      <c r="EB4" s="1409"/>
      <c r="EC4" s="1409"/>
      <c r="ED4" s="1409"/>
      <c r="EE4" s="1409"/>
      <c r="EF4" s="1409"/>
      <c r="EG4" s="1410" t="s">
        <v>24</v>
      </c>
      <c r="EH4" s="1410"/>
      <c r="EI4" s="1410"/>
      <c r="EJ4" s="1410"/>
      <c r="EK4" s="1410"/>
      <c r="EL4" s="1410"/>
      <c r="EM4" s="1410"/>
      <c r="EN4" s="1410"/>
      <c r="EO4" s="1410"/>
      <c r="EP4" s="1410"/>
      <c r="EQ4" s="1410"/>
      <c r="ER4" s="1410"/>
      <c r="ES4" s="1410"/>
      <c r="ET4" s="1410"/>
      <c r="EU4" s="1410"/>
    </row>
    <row r="5" spans="1:6047" s="58" customFormat="1" x14ac:dyDescent="0.25">
      <c r="A5" s="1416"/>
      <c r="B5" s="1405" t="s">
        <v>19</v>
      </c>
      <c r="C5" s="1406"/>
      <c r="D5" s="1406"/>
      <c r="E5" s="1406"/>
      <c r="F5" s="1406"/>
      <c r="G5" s="1406"/>
      <c r="H5" s="1406"/>
      <c r="I5" s="1406"/>
      <c r="J5" s="1407"/>
      <c r="K5" s="1405" t="s">
        <v>182</v>
      </c>
      <c r="L5" s="1406"/>
      <c r="M5" s="1406"/>
      <c r="N5" s="1406"/>
      <c r="O5" s="1406"/>
      <c r="P5" s="1406"/>
      <c r="Q5" s="1406"/>
      <c r="R5" s="1406"/>
      <c r="S5" s="1407"/>
      <c r="T5" s="1405" t="s">
        <v>21</v>
      </c>
      <c r="U5" s="1406"/>
      <c r="V5" s="1406"/>
      <c r="W5" s="1406"/>
      <c r="X5" s="1406"/>
      <c r="Y5" s="1406"/>
      <c r="Z5" s="1406"/>
      <c r="AA5" s="1406"/>
      <c r="AB5" s="1407"/>
      <c r="AC5" s="1405" t="s">
        <v>22</v>
      </c>
      <c r="AD5" s="1406"/>
      <c r="AE5" s="1406"/>
      <c r="AF5" s="1406"/>
      <c r="AG5" s="1406"/>
      <c r="AH5" s="1406"/>
      <c r="AI5" s="1406"/>
      <c r="AJ5" s="1406"/>
      <c r="AK5" s="1407"/>
      <c r="AL5" s="1405" t="s">
        <v>6</v>
      </c>
      <c r="AM5" s="1406"/>
      <c r="AN5" s="1406"/>
      <c r="AO5" s="1406"/>
      <c r="AP5" s="1406"/>
      <c r="AQ5" s="1406"/>
      <c r="AR5" s="1406"/>
      <c r="AS5" s="1406"/>
      <c r="AT5" s="1407"/>
      <c r="AU5" s="1408" t="s">
        <v>19</v>
      </c>
      <c r="AV5" s="1408"/>
      <c r="AW5" s="1408"/>
      <c r="AX5" s="1408" t="s">
        <v>182</v>
      </c>
      <c r="AY5" s="1408"/>
      <c r="AZ5" s="1408"/>
      <c r="BA5" s="1408" t="s">
        <v>21</v>
      </c>
      <c r="BB5" s="1408"/>
      <c r="BC5" s="1408"/>
      <c r="BD5" s="1408" t="s">
        <v>22</v>
      </c>
      <c r="BE5" s="1408"/>
      <c r="BF5" s="1408"/>
      <c r="BG5" s="1408" t="s">
        <v>6</v>
      </c>
      <c r="BH5" s="1409"/>
      <c r="BI5" s="1409"/>
      <c r="BJ5" s="1408" t="s">
        <v>19</v>
      </c>
      <c r="BK5" s="1408"/>
      <c r="BL5" s="1408"/>
      <c r="BM5" s="1408" t="s">
        <v>182</v>
      </c>
      <c r="BN5" s="1408"/>
      <c r="BO5" s="1408"/>
      <c r="BP5" s="1408" t="s">
        <v>21</v>
      </c>
      <c r="BQ5" s="1408"/>
      <c r="BR5" s="1408"/>
      <c r="BS5" s="1408" t="s">
        <v>22</v>
      </c>
      <c r="BT5" s="1408"/>
      <c r="BU5" s="1408"/>
      <c r="BV5" s="1408" t="s">
        <v>6</v>
      </c>
      <c r="BW5" s="1409"/>
      <c r="BX5" s="1409"/>
      <c r="BY5" s="1408" t="s">
        <v>19</v>
      </c>
      <c r="BZ5" s="1408"/>
      <c r="CA5" s="1408"/>
      <c r="CB5" s="1408" t="s">
        <v>20</v>
      </c>
      <c r="CC5" s="1408"/>
      <c r="CD5" s="1408"/>
      <c r="CE5" s="1408" t="s">
        <v>21</v>
      </c>
      <c r="CF5" s="1408"/>
      <c r="CG5" s="1408"/>
      <c r="CH5" s="1408" t="s">
        <v>22</v>
      </c>
      <c r="CI5" s="1408"/>
      <c r="CJ5" s="1408"/>
      <c r="CK5" s="1408" t="s">
        <v>41</v>
      </c>
      <c r="CL5" s="1408"/>
      <c r="CM5" s="1408"/>
      <c r="CN5" s="1408" t="s">
        <v>19</v>
      </c>
      <c r="CO5" s="1408"/>
      <c r="CP5" s="1408"/>
      <c r="CQ5" s="1408" t="s">
        <v>20</v>
      </c>
      <c r="CR5" s="1409"/>
      <c r="CS5" s="1409"/>
      <c r="CT5" s="1408" t="s">
        <v>21</v>
      </c>
      <c r="CU5" s="1408"/>
      <c r="CV5" s="1408"/>
      <c r="CW5" s="1408" t="s">
        <v>22</v>
      </c>
      <c r="CX5" s="1409"/>
      <c r="CY5" s="1409"/>
      <c r="CZ5" s="1408" t="s">
        <v>41</v>
      </c>
      <c r="DA5" s="1409"/>
      <c r="DB5" s="1409"/>
      <c r="DC5" s="1408" t="s">
        <v>19</v>
      </c>
      <c r="DD5" s="1408"/>
      <c r="DE5" s="1408"/>
      <c r="DF5" s="1408" t="s">
        <v>20</v>
      </c>
      <c r="DG5" s="1409"/>
      <c r="DH5" s="1409"/>
      <c r="DI5" s="1408" t="s">
        <v>21</v>
      </c>
      <c r="DJ5" s="1408"/>
      <c r="DK5" s="1408"/>
      <c r="DL5" s="1408" t="s">
        <v>22</v>
      </c>
      <c r="DM5" s="1409"/>
      <c r="DN5" s="1409"/>
      <c r="DO5" s="1408" t="s">
        <v>41</v>
      </c>
      <c r="DP5" s="1409"/>
      <c r="DQ5" s="1409"/>
      <c r="DR5" s="1408" t="s">
        <v>19</v>
      </c>
      <c r="DS5" s="1409"/>
      <c r="DT5" s="1409"/>
      <c r="DU5" s="1408" t="s">
        <v>20</v>
      </c>
      <c r="DV5" s="1409"/>
      <c r="DW5" s="1409"/>
      <c r="DX5" s="1408" t="s">
        <v>21</v>
      </c>
      <c r="DY5" s="1408"/>
      <c r="DZ5" s="1408"/>
      <c r="EA5" s="1408" t="s">
        <v>22</v>
      </c>
      <c r="EB5" s="1409"/>
      <c r="EC5" s="1409"/>
      <c r="ED5" s="1408" t="s">
        <v>41</v>
      </c>
      <c r="EE5" s="1409"/>
      <c r="EF5" s="1409"/>
      <c r="EG5" s="1410" t="s">
        <v>19</v>
      </c>
      <c r="EH5" s="1410"/>
      <c r="EI5" s="1410"/>
      <c r="EJ5" s="1410" t="s">
        <v>20</v>
      </c>
      <c r="EK5" s="1410"/>
      <c r="EL5" s="1410"/>
      <c r="EM5" s="1410" t="s">
        <v>21</v>
      </c>
      <c r="EN5" s="1410"/>
      <c r="EO5" s="1410"/>
      <c r="EP5" s="1410" t="s">
        <v>22</v>
      </c>
      <c r="EQ5" s="1410"/>
      <c r="ER5" s="1410"/>
      <c r="ES5" s="1410" t="s">
        <v>41</v>
      </c>
      <c r="ET5" s="1410"/>
      <c r="EU5" s="1410"/>
      <c r="EV5" s="57"/>
      <c r="EW5" s="57"/>
      <c r="EX5" s="57"/>
      <c r="EY5" s="57"/>
      <c r="EZ5" s="57"/>
      <c r="FA5" s="57"/>
      <c r="FB5" s="57"/>
      <c r="FC5" s="57"/>
      <c r="FD5" s="57"/>
      <c r="FE5" s="57"/>
      <c r="FF5" s="57"/>
      <c r="FG5" s="57"/>
      <c r="FH5" s="57"/>
      <c r="FI5" s="57"/>
      <c r="FJ5" s="57"/>
      <c r="FK5" s="57"/>
      <c r="FL5" s="57"/>
      <c r="FM5" s="57"/>
      <c r="FN5" s="57"/>
      <c r="FO5" s="57"/>
      <c r="FP5" s="57"/>
      <c r="FQ5" s="57"/>
      <c r="FR5" s="57"/>
      <c r="FS5" s="57"/>
      <c r="FT5" s="57"/>
      <c r="FU5" s="57"/>
      <c r="FV5" s="57"/>
      <c r="FW5" s="57"/>
      <c r="FX5" s="57"/>
      <c r="FY5" s="57"/>
      <c r="FZ5" s="57"/>
      <c r="GA5" s="57"/>
      <c r="GB5" s="57"/>
      <c r="GC5" s="57"/>
      <c r="GD5" s="57"/>
      <c r="GE5" s="57"/>
      <c r="GF5" s="57"/>
      <c r="GG5" s="57"/>
      <c r="GH5" s="57"/>
      <c r="GI5" s="57"/>
      <c r="GJ5" s="57"/>
      <c r="GK5" s="57"/>
      <c r="GL5" s="57"/>
      <c r="GM5" s="57"/>
      <c r="GN5" s="57"/>
      <c r="GO5" s="57"/>
      <c r="GP5" s="57"/>
      <c r="GQ5" s="57"/>
      <c r="GR5" s="57"/>
      <c r="GS5" s="57"/>
      <c r="GT5" s="57"/>
      <c r="GU5" s="57"/>
      <c r="GV5" s="57"/>
      <c r="GW5" s="57"/>
      <c r="GX5" s="57"/>
      <c r="GY5" s="57"/>
      <c r="GZ5" s="57"/>
      <c r="HA5" s="57"/>
      <c r="HB5" s="57"/>
      <c r="HC5" s="57"/>
      <c r="HD5" s="57"/>
      <c r="HE5" s="57"/>
      <c r="HF5" s="57"/>
      <c r="HG5" s="57"/>
      <c r="HH5" s="57"/>
      <c r="HI5" s="57"/>
      <c r="HJ5" s="57"/>
      <c r="HK5" s="57"/>
      <c r="HL5" s="57"/>
      <c r="HM5" s="57"/>
      <c r="HN5" s="57"/>
      <c r="HO5" s="57"/>
      <c r="HP5" s="57"/>
      <c r="HQ5" s="57"/>
      <c r="HR5" s="57"/>
      <c r="HS5" s="57"/>
      <c r="HT5" s="57"/>
      <c r="HU5" s="57"/>
      <c r="HV5" s="57"/>
      <c r="HW5" s="57"/>
      <c r="HX5" s="57"/>
      <c r="HY5" s="57"/>
      <c r="HZ5" s="57"/>
      <c r="IA5" s="57"/>
      <c r="IB5" s="57"/>
      <c r="IC5" s="57"/>
      <c r="ID5" s="57"/>
      <c r="IE5" s="57"/>
      <c r="IF5" s="57"/>
      <c r="IG5" s="57"/>
      <c r="IH5" s="57"/>
      <c r="II5" s="57"/>
      <c r="IJ5" s="57"/>
      <c r="IK5" s="57"/>
      <c r="IL5" s="57"/>
      <c r="IM5" s="57"/>
      <c r="IN5" s="57"/>
      <c r="IO5" s="57"/>
      <c r="IP5" s="57"/>
      <c r="IQ5" s="57"/>
      <c r="IR5" s="57"/>
      <c r="IS5" s="57"/>
      <c r="IT5" s="57"/>
      <c r="IU5" s="57"/>
      <c r="IV5" s="57"/>
      <c r="IW5" s="57"/>
      <c r="IX5" s="57"/>
      <c r="IY5" s="57"/>
      <c r="IZ5" s="57"/>
      <c r="JA5" s="57"/>
      <c r="JB5" s="57"/>
      <c r="JC5" s="57"/>
      <c r="JD5" s="57"/>
      <c r="JE5" s="57"/>
      <c r="JF5" s="57"/>
      <c r="JG5" s="57"/>
      <c r="JH5" s="57"/>
      <c r="JI5" s="57"/>
      <c r="JJ5" s="57"/>
      <c r="JK5" s="57"/>
      <c r="JL5" s="57"/>
      <c r="JM5" s="57"/>
      <c r="JN5" s="57"/>
      <c r="JO5" s="57"/>
      <c r="JP5" s="57"/>
      <c r="JQ5" s="57"/>
      <c r="JR5" s="57"/>
      <c r="JS5" s="57"/>
      <c r="JT5" s="57"/>
      <c r="JU5" s="57"/>
      <c r="JV5" s="57"/>
      <c r="JW5" s="57"/>
      <c r="JX5" s="57"/>
      <c r="JY5" s="57"/>
      <c r="JZ5" s="57"/>
      <c r="KA5" s="57"/>
      <c r="KB5" s="57"/>
      <c r="KC5" s="57"/>
      <c r="KD5" s="57"/>
      <c r="KE5" s="57"/>
      <c r="KF5" s="57"/>
      <c r="KG5" s="57"/>
      <c r="KH5" s="57"/>
      <c r="KI5" s="57"/>
      <c r="KJ5" s="57"/>
      <c r="KK5" s="57"/>
      <c r="KL5" s="57"/>
      <c r="KM5" s="57"/>
      <c r="KN5" s="57"/>
      <c r="KO5" s="57"/>
      <c r="KP5" s="57"/>
      <c r="KQ5" s="57"/>
      <c r="KR5" s="57"/>
      <c r="KS5" s="57"/>
      <c r="KT5" s="57"/>
      <c r="KU5" s="57"/>
      <c r="KV5" s="57"/>
      <c r="KW5" s="57"/>
      <c r="KX5" s="57"/>
      <c r="KY5" s="57"/>
      <c r="KZ5" s="57"/>
      <c r="LA5" s="57"/>
      <c r="LB5" s="57"/>
      <c r="LC5" s="57"/>
      <c r="LD5" s="57"/>
      <c r="LE5" s="57"/>
      <c r="LF5" s="57"/>
      <c r="LG5" s="57"/>
      <c r="LH5" s="57"/>
      <c r="LI5" s="57"/>
      <c r="LJ5" s="57"/>
      <c r="LK5" s="57"/>
      <c r="LL5" s="57"/>
      <c r="LM5" s="57"/>
      <c r="LN5" s="57"/>
      <c r="LO5" s="57"/>
      <c r="LP5" s="57"/>
      <c r="LQ5" s="57"/>
      <c r="LR5" s="57"/>
      <c r="LS5" s="57"/>
      <c r="LT5" s="57"/>
      <c r="LU5" s="57"/>
      <c r="LV5" s="57"/>
      <c r="LW5" s="57"/>
      <c r="LX5" s="57"/>
      <c r="LY5" s="57"/>
      <c r="LZ5" s="57"/>
      <c r="MA5" s="57"/>
      <c r="MB5" s="57"/>
      <c r="MC5" s="57"/>
      <c r="MD5" s="57"/>
      <c r="ME5" s="57"/>
      <c r="MF5" s="57"/>
      <c r="MG5" s="57"/>
      <c r="MH5" s="57"/>
      <c r="MI5" s="57"/>
      <c r="MJ5" s="57"/>
      <c r="MK5" s="57"/>
      <c r="ML5" s="57"/>
      <c r="MM5" s="57"/>
      <c r="MN5" s="57"/>
      <c r="MO5" s="57"/>
      <c r="MP5" s="57"/>
      <c r="MQ5" s="57"/>
      <c r="MR5" s="57"/>
      <c r="MS5" s="57"/>
      <c r="MT5" s="57"/>
      <c r="MU5" s="57"/>
      <c r="MV5" s="57"/>
      <c r="MW5" s="57"/>
      <c r="MX5" s="57"/>
      <c r="MY5" s="57"/>
      <c r="MZ5" s="57"/>
      <c r="NA5" s="57"/>
      <c r="NB5" s="57"/>
      <c r="NC5" s="57"/>
      <c r="ND5" s="57"/>
      <c r="NE5" s="57"/>
      <c r="NF5" s="57"/>
      <c r="NG5" s="57"/>
      <c r="NH5" s="57"/>
      <c r="NI5" s="57"/>
      <c r="NJ5" s="57"/>
      <c r="NK5" s="57"/>
      <c r="NL5" s="57"/>
      <c r="NM5" s="57"/>
      <c r="NN5" s="57"/>
      <c r="NO5" s="57"/>
      <c r="NP5" s="57"/>
      <c r="NQ5" s="57"/>
      <c r="NR5" s="57"/>
      <c r="NS5" s="57"/>
      <c r="NT5" s="57"/>
      <c r="NU5" s="57"/>
      <c r="NV5" s="57"/>
      <c r="NW5" s="57"/>
      <c r="NX5" s="57"/>
      <c r="NY5" s="57"/>
      <c r="NZ5" s="57"/>
      <c r="OA5" s="57"/>
      <c r="OB5" s="57"/>
      <c r="OC5" s="57"/>
      <c r="OD5" s="57"/>
      <c r="OE5" s="57"/>
      <c r="OF5" s="57"/>
      <c r="OG5" s="57"/>
      <c r="OH5" s="57"/>
      <c r="OI5" s="57"/>
      <c r="OJ5" s="57"/>
      <c r="OK5" s="57"/>
      <c r="OL5" s="57"/>
      <c r="OM5" s="57"/>
      <c r="ON5" s="57"/>
      <c r="OO5" s="57"/>
      <c r="OP5" s="57"/>
      <c r="OQ5" s="57"/>
      <c r="OR5" s="57"/>
      <c r="OS5" s="57"/>
      <c r="OT5" s="57"/>
      <c r="OU5" s="57"/>
      <c r="OV5" s="57"/>
      <c r="OW5" s="57"/>
      <c r="OX5" s="57"/>
      <c r="OY5" s="57"/>
      <c r="OZ5" s="57"/>
      <c r="PA5" s="57"/>
      <c r="PB5" s="57"/>
      <c r="PC5" s="57"/>
      <c r="PD5" s="57"/>
      <c r="PE5" s="57"/>
      <c r="PF5" s="57"/>
      <c r="PG5" s="57"/>
      <c r="PH5" s="57"/>
      <c r="PI5" s="57"/>
      <c r="PJ5" s="57"/>
      <c r="PK5" s="57"/>
      <c r="PL5" s="57"/>
      <c r="PM5" s="57"/>
      <c r="PN5" s="57"/>
      <c r="PO5" s="57"/>
      <c r="PP5" s="57"/>
      <c r="PQ5" s="57"/>
      <c r="PR5" s="57"/>
      <c r="PS5" s="57"/>
      <c r="PT5" s="57"/>
      <c r="PU5" s="57"/>
      <c r="PV5" s="57"/>
      <c r="PW5" s="57"/>
      <c r="PX5" s="57"/>
      <c r="PY5" s="57"/>
      <c r="PZ5" s="57"/>
      <c r="QA5" s="57"/>
      <c r="QB5" s="57"/>
      <c r="QC5" s="57"/>
      <c r="QD5" s="57"/>
      <c r="QE5" s="57"/>
      <c r="QF5" s="57"/>
      <c r="QG5" s="57"/>
      <c r="QH5" s="57"/>
      <c r="QI5" s="57"/>
      <c r="QJ5" s="57"/>
      <c r="QK5" s="57"/>
      <c r="QL5" s="57"/>
      <c r="QM5" s="57"/>
      <c r="QN5" s="57"/>
      <c r="QO5" s="57"/>
      <c r="QP5" s="57"/>
      <c r="QQ5" s="57"/>
      <c r="QR5" s="57"/>
      <c r="QS5" s="57"/>
      <c r="QT5" s="57"/>
      <c r="QU5" s="57"/>
      <c r="QV5" s="57"/>
      <c r="QW5" s="57"/>
      <c r="QX5" s="57"/>
      <c r="QY5" s="57"/>
      <c r="QZ5" s="57"/>
      <c r="RA5" s="57"/>
      <c r="RB5" s="57"/>
      <c r="RC5" s="57"/>
      <c r="RD5" s="57"/>
      <c r="RE5" s="57"/>
      <c r="RF5" s="57"/>
      <c r="RG5" s="57"/>
      <c r="RH5" s="57"/>
      <c r="RI5" s="57"/>
      <c r="RJ5" s="57"/>
      <c r="RK5" s="57"/>
      <c r="RL5" s="57"/>
      <c r="RM5" s="57"/>
      <c r="RN5" s="57"/>
      <c r="RO5" s="57"/>
      <c r="RP5" s="57"/>
      <c r="RQ5" s="57"/>
      <c r="RR5" s="57"/>
      <c r="RS5" s="57"/>
      <c r="RT5" s="57"/>
      <c r="RU5" s="57"/>
      <c r="RV5" s="57"/>
      <c r="RW5" s="57"/>
      <c r="RX5" s="57"/>
      <c r="RY5" s="57"/>
      <c r="RZ5" s="57"/>
      <c r="SA5" s="57"/>
      <c r="SB5" s="57"/>
      <c r="SC5" s="57"/>
      <c r="SD5" s="57"/>
      <c r="SE5" s="57"/>
      <c r="SF5" s="57"/>
      <c r="SG5" s="57"/>
      <c r="SH5" s="57"/>
      <c r="SI5" s="57"/>
      <c r="SJ5" s="57"/>
      <c r="SK5" s="57"/>
      <c r="SL5" s="57"/>
      <c r="SM5" s="57"/>
      <c r="SN5" s="57"/>
      <c r="SO5" s="57"/>
      <c r="SP5" s="57"/>
      <c r="SQ5" s="57"/>
      <c r="SR5" s="57"/>
      <c r="SS5" s="57"/>
      <c r="ST5" s="57"/>
      <c r="SU5" s="57"/>
      <c r="SV5" s="57"/>
      <c r="SW5" s="57"/>
      <c r="SX5" s="57"/>
      <c r="SY5" s="57"/>
      <c r="SZ5" s="57"/>
      <c r="TA5" s="57"/>
      <c r="TB5" s="57"/>
      <c r="TC5" s="57"/>
      <c r="TD5" s="57"/>
      <c r="TE5" s="57"/>
      <c r="TF5" s="57"/>
      <c r="TG5" s="57"/>
      <c r="TH5" s="57"/>
      <c r="TI5" s="57"/>
      <c r="TJ5" s="57"/>
      <c r="TK5" s="57"/>
      <c r="TL5" s="57"/>
      <c r="TM5" s="57"/>
      <c r="TN5" s="57"/>
      <c r="TO5" s="57"/>
      <c r="TP5" s="57"/>
      <c r="TQ5" s="57"/>
      <c r="TR5" s="57"/>
      <c r="TS5" s="57"/>
      <c r="TT5" s="57"/>
      <c r="TU5" s="57"/>
      <c r="TV5" s="57"/>
      <c r="TW5" s="57"/>
      <c r="TX5" s="57"/>
      <c r="TY5" s="57"/>
      <c r="TZ5" s="57"/>
      <c r="UA5" s="57"/>
      <c r="UB5" s="57"/>
      <c r="UC5" s="57"/>
      <c r="UD5" s="57"/>
      <c r="UE5" s="57"/>
      <c r="UF5" s="57"/>
      <c r="UG5" s="57"/>
      <c r="UH5" s="57"/>
      <c r="UI5" s="57"/>
      <c r="UJ5" s="57"/>
      <c r="UK5" s="57"/>
      <c r="UL5" s="57"/>
      <c r="UM5" s="57"/>
      <c r="UN5" s="57"/>
      <c r="UO5" s="57"/>
      <c r="UP5" s="57"/>
      <c r="UQ5" s="57"/>
      <c r="UR5" s="57"/>
      <c r="US5" s="57"/>
      <c r="UT5" s="57"/>
      <c r="UU5" s="57"/>
      <c r="UV5" s="57"/>
      <c r="UW5" s="57"/>
      <c r="UX5" s="57"/>
      <c r="UY5" s="57"/>
      <c r="UZ5" s="57"/>
      <c r="VA5" s="57"/>
      <c r="VB5" s="57"/>
      <c r="VC5" s="57"/>
      <c r="VD5" s="57"/>
      <c r="VE5" s="57"/>
      <c r="VF5" s="57"/>
      <c r="VG5" s="57"/>
      <c r="VH5" s="57"/>
      <c r="VI5" s="57"/>
      <c r="VJ5" s="57"/>
      <c r="VK5" s="57"/>
      <c r="VL5" s="57"/>
      <c r="VM5" s="57"/>
      <c r="VN5" s="57"/>
      <c r="VO5" s="57"/>
      <c r="VP5" s="57"/>
      <c r="VQ5" s="57"/>
      <c r="VR5" s="57"/>
      <c r="VS5" s="57"/>
      <c r="VT5" s="57"/>
      <c r="VU5" s="57"/>
      <c r="VV5" s="57"/>
      <c r="VW5" s="57"/>
      <c r="VX5" s="57"/>
      <c r="VY5" s="57"/>
      <c r="VZ5" s="57"/>
      <c r="WA5" s="57"/>
      <c r="WB5" s="57"/>
      <c r="WC5" s="57"/>
      <c r="WD5" s="57"/>
      <c r="WE5" s="57"/>
      <c r="WF5" s="57"/>
      <c r="WG5" s="57"/>
      <c r="WH5" s="57"/>
      <c r="WI5" s="57"/>
      <c r="WJ5" s="57"/>
      <c r="WK5" s="57"/>
      <c r="WL5" s="57"/>
      <c r="WM5" s="57"/>
      <c r="WN5" s="57"/>
      <c r="WO5" s="57"/>
      <c r="WP5" s="57"/>
      <c r="WQ5" s="57"/>
      <c r="WR5" s="57"/>
      <c r="WS5" s="57"/>
      <c r="WT5" s="57"/>
      <c r="WU5" s="57"/>
      <c r="WV5" s="57"/>
      <c r="WW5" s="57"/>
      <c r="WX5" s="57"/>
      <c r="WY5" s="57"/>
      <c r="WZ5" s="57"/>
      <c r="XA5" s="57"/>
      <c r="XB5" s="57"/>
      <c r="XC5" s="57"/>
      <c r="XD5" s="57"/>
      <c r="XE5" s="57"/>
      <c r="XF5" s="57"/>
      <c r="XG5" s="57"/>
      <c r="XH5" s="57"/>
      <c r="XI5" s="57"/>
      <c r="XJ5" s="57"/>
      <c r="XK5" s="57"/>
      <c r="XL5" s="57"/>
      <c r="XM5" s="57"/>
      <c r="XN5" s="57"/>
      <c r="XO5" s="57"/>
      <c r="XP5" s="57"/>
      <c r="XQ5" s="57"/>
      <c r="XR5" s="57"/>
      <c r="XS5" s="57"/>
      <c r="XT5" s="57"/>
      <c r="XU5" s="57"/>
      <c r="XV5" s="57"/>
      <c r="XW5" s="57"/>
      <c r="XX5" s="57"/>
      <c r="XY5" s="57"/>
      <c r="XZ5" s="57"/>
      <c r="YA5" s="57"/>
      <c r="YB5" s="57"/>
      <c r="YC5" s="57"/>
      <c r="YD5" s="57"/>
      <c r="YE5" s="57"/>
      <c r="YF5" s="57"/>
      <c r="YG5" s="57"/>
      <c r="YH5" s="57"/>
      <c r="YI5" s="57"/>
      <c r="YJ5" s="57"/>
      <c r="YK5" s="57"/>
      <c r="YL5" s="57"/>
      <c r="YM5" s="57"/>
      <c r="YN5" s="57"/>
      <c r="YO5" s="57"/>
      <c r="YP5" s="57"/>
      <c r="YQ5" s="57"/>
      <c r="YR5" s="57"/>
      <c r="YS5" s="57"/>
      <c r="YT5" s="57"/>
      <c r="YU5" s="57"/>
      <c r="YV5" s="57"/>
      <c r="YW5" s="57"/>
      <c r="YX5" s="57"/>
      <c r="YY5" s="57"/>
      <c r="YZ5" s="57"/>
      <c r="ZA5" s="57"/>
      <c r="ZB5" s="57"/>
      <c r="ZC5" s="57"/>
      <c r="ZD5" s="57"/>
      <c r="ZE5" s="57"/>
      <c r="ZF5" s="57"/>
      <c r="ZG5" s="57"/>
      <c r="ZH5" s="57"/>
      <c r="ZI5" s="57"/>
      <c r="ZJ5" s="57"/>
      <c r="ZK5" s="57"/>
      <c r="ZL5" s="57"/>
      <c r="ZM5" s="57"/>
      <c r="ZN5" s="57"/>
      <c r="ZO5" s="57"/>
      <c r="ZP5" s="57"/>
      <c r="ZQ5" s="57"/>
      <c r="ZR5" s="57"/>
      <c r="ZS5" s="57"/>
      <c r="ZT5" s="57"/>
      <c r="ZU5" s="57"/>
      <c r="ZV5" s="57"/>
      <c r="ZW5" s="57"/>
      <c r="ZX5" s="57"/>
      <c r="ZY5" s="57"/>
      <c r="ZZ5" s="57"/>
      <c r="AAA5" s="57"/>
      <c r="AAB5" s="57"/>
      <c r="AAC5" s="57"/>
      <c r="AAD5" s="57"/>
      <c r="AAE5" s="57"/>
      <c r="AAF5" s="57"/>
      <c r="AAG5" s="57"/>
      <c r="AAH5" s="57"/>
      <c r="AAI5" s="57"/>
      <c r="AAJ5" s="57"/>
      <c r="AAK5" s="57"/>
      <c r="AAL5" s="57"/>
      <c r="AAM5" s="57"/>
      <c r="AAN5" s="57"/>
      <c r="AAO5" s="57"/>
      <c r="AAP5" s="57"/>
      <c r="AAQ5" s="57"/>
      <c r="AAR5" s="57"/>
      <c r="AAS5" s="57"/>
      <c r="AAT5" s="57"/>
      <c r="AAU5" s="57"/>
      <c r="AAV5" s="57"/>
      <c r="AAW5" s="57"/>
      <c r="AAX5" s="57"/>
      <c r="AAY5" s="57"/>
      <c r="AAZ5" s="57"/>
      <c r="ABA5" s="57"/>
      <c r="ABB5" s="57"/>
      <c r="ABC5" s="57"/>
      <c r="ABD5" s="57"/>
      <c r="ABE5" s="57"/>
      <c r="ABF5" s="57"/>
      <c r="ABG5" s="57"/>
      <c r="ABH5" s="57"/>
      <c r="ABI5" s="57"/>
      <c r="ABJ5" s="57"/>
      <c r="ABK5" s="57"/>
      <c r="ABL5" s="57"/>
      <c r="ABM5" s="57"/>
      <c r="ABN5" s="57"/>
      <c r="ABO5" s="57"/>
      <c r="ABP5" s="57"/>
      <c r="ABQ5" s="57"/>
      <c r="ABR5" s="57"/>
      <c r="ABS5" s="57"/>
      <c r="ABT5" s="57"/>
      <c r="ABU5" s="57"/>
      <c r="ABV5" s="57"/>
      <c r="ABW5" s="57"/>
      <c r="ABX5" s="57"/>
      <c r="ABY5" s="57"/>
      <c r="ABZ5" s="57"/>
      <c r="ACA5" s="57"/>
      <c r="ACB5" s="57"/>
      <c r="ACC5" s="57"/>
      <c r="ACD5" s="57"/>
      <c r="ACE5" s="57"/>
      <c r="ACF5" s="57"/>
      <c r="ACG5" s="57"/>
      <c r="ACH5" s="57"/>
      <c r="ACI5" s="57"/>
      <c r="ACJ5" s="57"/>
      <c r="ACK5" s="57"/>
      <c r="ACL5" s="57"/>
      <c r="ACM5" s="57"/>
      <c r="ACN5" s="57"/>
      <c r="ACO5" s="57"/>
      <c r="ACP5" s="57"/>
      <c r="ACQ5" s="57"/>
      <c r="ACR5" s="57"/>
      <c r="ACS5" s="57"/>
      <c r="ACT5" s="57"/>
      <c r="ACU5" s="57"/>
      <c r="ACV5" s="57"/>
      <c r="ACW5" s="57"/>
      <c r="ACX5" s="57"/>
      <c r="ACY5" s="57"/>
      <c r="ACZ5" s="57"/>
      <c r="ADA5" s="57"/>
      <c r="ADB5" s="57"/>
      <c r="ADC5" s="57"/>
      <c r="ADD5" s="57"/>
      <c r="ADE5" s="57"/>
      <c r="ADF5" s="57"/>
      <c r="ADG5" s="57"/>
      <c r="ADH5" s="57"/>
      <c r="ADI5" s="57"/>
      <c r="ADJ5" s="57"/>
      <c r="ADK5" s="57"/>
      <c r="ADL5" s="57"/>
      <c r="ADM5" s="57"/>
      <c r="ADN5" s="57"/>
      <c r="ADO5" s="57"/>
      <c r="ADP5" s="57"/>
      <c r="ADQ5" s="57"/>
      <c r="ADR5" s="57"/>
      <c r="ADS5" s="57"/>
      <c r="ADT5" s="57"/>
      <c r="ADU5" s="57"/>
      <c r="ADV5" s="57"/>
      <c r="ADW5" s="57"/>
      <c r="ADX5" s="57"/>
      <c r="ADY5" s="57"/>
      <c r="ADZ5" s="57"/>
      <c r="AEA5" s="57"/>
      <c r="AEB5" s="57"/>
      <c r="AEC5" s="57"/>
      <c r="AED5" s="57"/>
      <c r="AEE5" s="57"/>
      <c r="AEF5" s="57"/>
      <c r="AEG5" s="57"/>
      <c r="AEH5" s="57"/>
      <c r="AEI5" s="57"/>
      <c r="AEJ5" s="57"/>
      <c r="AEK5" s="57"/>
      <c r="AEL5" s="57"/>
      <c r="AEM5" s="57"/>
      <c r="AEN5" s="57"/>
      <c r="AEO5" s="57"/>
      <c r="AEP5" s="57"/>
      <c r="AEQ5" s="57"/>
      <c r="AER5" s="57"/>
      <c r="AES5" s="57"/>
      <c r="AET5" s="57"/>
      <c r="AEU5" s="57"/>
      <c r="AEV5" s="57"/>
      <c r="AEW5" s="57"/>
      <c r="AEX5" s="57"/>
      <c r="AEY5" s="57"/>
      <c r="AEZ5" s="57"/>
      <c r="AFA5" s="57"/>
      <c r="AFB5" s="57"/>
      <c r="AFC5" s="57"/>
      <c r="AFD5" s="57"/>
      <c r="AFE5" s="57"/>
      <c r="AFF5" s="57"/>
      <c r="AFG5" s="57"/>
      <c r="AFH5" s="57"/>
      <c r="AFI5" s="57"/>
      <c r="AFJ5" s="57"/>
      <c r="AFK5" s="57"/>
      <c r="AFL5" s="57"/>
      <c r="AFM5" s="57"/>
      <c r="AFN5" s="57"/>
      <c r="AFO5" s="57"/>
      <c r="AFP5" s="57"/>
      <c r="AFQ5" s="57"/>
      <c r="AFR5" s="57"/>
      <c r="AFS5" s="57"/>
      <c r="AFT5" s="57"/>
      <c r="AFU5" s="57"/>
      <c r="AFV5" s="57"/>
      <c r="AFW5" s="57"/>
      <c r="AFX5" s="57"/>
      <c r="AFY5" s="57"/>
      <c r="AFZ5" s="57"/>
      <c r="AGA5" s="57"/>
      <c r="AGB5" s="57"/>
      <c r="AGC5" s="57"/>
      <c r="AGD5" s="57"/>
      <c r="AGE5" s="57"/>
      <c r="AGF5" s="57"/>
      <c r="AGG5" s="57"/>
      <c r="AGH5" s="57"/>
      <c r="AGI5" s="57"/>
      <c r="AGJ5" s="57"/>
      <c r="AGK5" s="57"/>
      <c r="AGL5" s="57"/>
      <c r="AGM5" s="57"/>
      <c r="AGN5" s="57"/>
      <c r="AGO5" s="57"/>
      <c r="AGP5" s="57"/>
      <c r="AGQ5" s="57"/>
      <c r="AGR5" s="57"/>
      <c r="AGS5" s="57"/>
      <c r="AGT5" s="57"/>
      <c r="AGU5" s="57"/>
      <c r="AGV5" s="57"/>
      <c r="AGW5" s="57"/>
      <c r="AGX5" s="57"/>
      <c r="AGY5" s="57"/>
      <c r="AGZ5" s="57"/>
      <c r="AHA5" s="57"/>
      <c r="AHB5" s="57"/>
      <c r="AHC5" s="57"/>
      <c r="AHD5" s="57"/>
      <c r="AHE5" s="57"/>
      <c r="AHF5" s="57"/>
      <c r="AHG5" s="57"/>
      <c r="AHH5" s="57"/>
      <c r="AHI5" s="57"/>
      <c r="AHJ5" s="57"/>
      <c r="AHK5" s="57"/>
      <c r="AHL5" s="57"/>
      <c r="AHM5" s="57"/>
      <c r="AHN5" s="57"/>
      <c r="AHO5" s="57"/>
      <c r="AHP5" s="57"/>
      <c r="AHQ5" s="57"/>
      <c r="AHR5" s="57"/>
      <c r="AHS5" s="57"/>
      <c r="AHT5" s="57"/>
      <c r="AHU5" s="57"/>
      <c r="AHV5" s="57"/>
      <c r="AHW5" s="57"/>
      <c r="AHX5" s="57"/>
      <c r="AHY5" s="57"/>
      <c r="AHZ5" s="57"/>
      <c r="AIA5" s="57"/>
      <c r="AIB5" s="57"/>
      <c r="AIC5" s="57"/>
      <c r="AID5" s="57"/>
      <c r="AIE5" s="57"/>
      <c r="AIF5" s="57"/>
      <c r="AIG5" s="57"/>
      <c r="AIH5" s="57"/>
      <c r="AII5" s="57"/>
      <c r="AIJ5" s="57"/>
      <c r="AIK5" s="57"/>
      <c r="AIL5" s="57"/>
      <c r="AIM5" s="57"/>
      <c r="AIN5" s="57"/>
      <c r="AIO5" s="57"/>
      <c r="AIP5" s="57"/>
      <c r="AIQ5" s="57"/>
      <c r="AIR5" s="57"/>
      <c r="AIS5" s="57"/>
      <c r="AIT5" s="57"/>
      <c r="AIU5" s="57"/>
      <c r="AIV5" s="57"/>
      <c r="AIW5" s="57"/>
      <c r="AIX5" s="57"/>
      <c r="AIY5" s="57"/>
      <c r="AIZ5" s="57"/>
      <c r="AJA5" s="57"/>
      <c r="AJB5" s="57"/>
      <c r="AJC5" s="57"/>
      <c r="AJD5" s="57"/>
      <c r="AJE5" s="57"/>
      <c r="AJF5" s="57"/>
      <c r="AJG5" s="57"/>
      <c r="AJH5" s="57"/>
      <c r="AJI5" s="57"/>
      <c r="AJJ5" s="57"/>
      <c r="AJK5" s="57"/>
      <c r="AJL5" s="57"/>
      <c r="AJM5" s="57"/>
      <c r="AJN5" s="57"/>
      <c r="AJO5" s="57"/>
      <c r="AJP5" s="57"/>
      <c r="AJQ5" s="57"/>
      <c r="AJR5" s="57"/>
      <c r="AJS5" s="57"/>
      <c r="AJT5" s="57"/>
      <c r="AJU5" s="57"/>
      <c r="AJV5" s="57"/>
      <c r="AJW5" s="57"/>
      <c r="AJX5" s="57"/>
      <c r="AJY5" s="57"/>
      <c r="AJZ5" s="57"/>
      <c r="AKA5" s="57"/>
      <c r="AKB5" s="57"/>
      <c r="AKC5" s="57"/>
      <c r="AKD5" s="57"/>
      <c r="AKE5" s="57"/>
      <c r="AKF5" s="57"/>
      <c r="AKG5" s="57"/>
      <c r="AKH5" s="57"/>
      <c r="AKI5" s="57"/>
      <c r="AKJ5" s="57"/>
      <c r="AKK5" s="57"/>
      <c r="AKL5" s="57"/>
      <c r="AKM5" s="57"/>
      <c r="AKN5" s="57"/>
      <c r="AKO5" s="57"/>
      <c r="AKP5" s="57"/>
      <c r="AKQ5" s="57"/>
      <c r="AKR5" s="57"/>
      <c r="AKS5" s="57"/>
      <c r="AKT5" s="57"/>
      <c r="AKU5" s="57"/>
      <c r="AKV5" s="57"/>
      <c r="AKW5" s="57"/>
      <c r="AKX5" s="57"/>
      <c r="AKY5" s="57"/>
      <c r="AKZ5" s="57"/>
      <c r="ALA5" s="57"/>
      <c r="ALB5" s="57"/>
      <c r="ALC5" s="57"/>
      <c r="ALD5" s="57"/>
      <c r="ALE5" s="57"/>
      <c r="ALF5" s="57"/>
      <c r="ALG5" s="57"/>
      <c r="ALH5" s="57"/>
      <c r="ALI5" s="57"/>
      <c r="ALJ5" s="57"/>
      <c r="ALK5" s="57"/>
      <c r="ALL5" s="57"/>
      <c r="ALM5" s="57"/>
      <c r="ALN5" s="57"/>
      <c r="ALO5" s="57"/>
      <c r="ALP5" s="57"/>
      <c r="ALQ5" s="57"/>
      <c r="ALR5" s="57"/>
      <c r="ALS5" s="57"/>
      <c r="ALT5" s="57"/>
      <c r="ALU5" s="57"/>
      <c r="ALV5" s="57"/>
      <c r="ALW5" s="57"/>
      <c r="ALX5" s="57"/>
      <c r="ALY5" s="57"/>
      <c r="ALZ5" s="57"/>
      <c r="AMA5" s="57"/>
      <c r="AMB5" s="57"/>
      <c r="AMC5" s="57"/>
      <c r="AMD5" s="57"/>
      <c r="AME5" s="57"/>
      <c r="AMF5" s="57"/>
      <c r="AMG5" s="57"/>
      <c r="AMH5" s="57"/>
      <c r="AMI5" s="57"/>
      <c r="AMJ5" s="57"/>
      <c r="AMK5" s="57"/>
      <c r="AML5" s="57"/>
      <c r="AMM5" s="57"/>
      <c r="AMN5" s="57"/>
      <c r="AMO5" s="57"/>
      <c r="AMP5" s="57"/>
      <c r="AMQ5" s="57"/>
      <c r="AMR5" s="57"/>
      <c r="AMS5" s="57"/>
      <c r="AMT5" s="57"/>
      <c r="AMU5" s="57"/>
      <c r="AMV5" s="57"/>
      <c r="AMW5" s="57"/>
      <c r="AMX5" s="57"/>
      <c r="AMY5" s="57"/>
      <c r="AMZ5" s="57"/>
      <c r="ANA5" s="57"/>
      <c r="ANB5" s="57"/>
      <c r="ANC5" s="57"/>
      <c r="AND5" s="57"/>
      <c r="ANE5" s="57"/>
      <c r="ANF5" s="57"/>
      <c r="ANG5" s="57"/>
      <c r="ANH5" s="57"/>
      <c r="ANI5" s="57"/>
      <c r="ANJ5" s="57"/>
      <c r="ANK5" s="57"/>
      <c r="ANL5" s="57"/>
      <c r="ANM5" s="57"/>
      <c r="ANN5" s="57"/>
      <c r="ANO5" s="57"/>
      <c r="ANP5" s="57"/>
      <c r="ANQ5" s="57"/>
      <c r="ANR5" s="57"/>
      <c r="ANS5" s="57"/>
      <c r="ANT5" s="57"/>
      <c r="ANU5" s="57"/>
      <c r="ANV5" s="57"/>
      <c r="ANW5" s="57"/>
      <c r="ANX5" s="57"/>
      <c r="ANY5" s="57"/>
      <c r="ANZ5" s="57"/>
      <c r="AOA5" s="57"/>
      <c r="AOB5" s="57"/>
      <c r="AOC5" s="57"/>
      <c r="AOD5" s="57"/>
      <c r="AOE5" s="57"/>
      <c r="AOF5" s="57"/>
      <c r="AOG5" s="57"/>
      <c r="AOH5" s="57"/>
      <c r="AOI5" s="57"/>
      <c r="AOJ5" s="57"/>
      <c r="AOK5" s="57"/>
      <c r="AOL5" s="57"/>
      <c r="AOM5" s="57"/>
      <c r="AON5" s="57"/>
      <c r="AOO5" s="57"/>
      <c r="AOP5" s="57"/>
      <c r="AOQ5" s="57"/>
      <c r="AOR5" s="57"/>
      <c r="AOS5" s="57"/>
      <c r="AOT5" s="57"/>
      <c r="AOU5" s="57"/>
      <c r="AOV5" s="57"/>
      <c r="AOW5" s="57"/>
      <c r="AOX5" s="57"/>
      <c r="AOY5" s="57"/>
      <c r="AOZ5" s="57"/>
      <c r="APA5" s="57"/>
      <c r="APB5" s="57"/>
      <c r="APC5" s="57"/>
      <c r="APD5" s="57"/>
      <c r="APE5" s="57"/>
      <c r="APF5" s="57"/>
      <c r="APG5" s="57"/>
      <c r="APH5" s="57"/>
      <c r="API5" s="57"/>
      <c r="APJ5" s="57"/>
      <c r="APK5" s="57"/>
      <c r="APL5" s="57"/>
      <c r="APM5" s="57"/>
      <c r="APN5" s="57"/>
      <c r="APO5" s="57"/>
      <c r="APP5" s="57"/>
      <c r="APQ5" s="57"/>
      <c r="APR5" s="57"/>
      <c r="APS5" s="57"/>
      <c r="APT5" s="57"/>
      <c r="APU5" s="57"/>
      <c r="APV5" s="57"/>
      <c r="APW5" s="57"/>
      <c r="APX5" s="57"/>
      <c r="APY5" s="57"/>
      <c r="APZ5" s="57"/>
      <c r="AQA5" s="57"/>
      <c r="AQB5" s="57"/>
      <c r="AQC5" s="57"/>
      <c r="AQD5" s="57"/>
      <c r="AQE5" s="57"/>
      <c r="AQF5" s="57"/>
      <c r="AQG5" s="57"/>
      <c r="AQH5" s="57"/>
      <c r="AQI5" s="57"/>
      <c r="AQJ5" s="57"/>
      <c r="AQK5" s="57"/>
      <c r="AQL5" s="57"/>
      <c r="AQM5" s="57"/>
      <c r="AQN5" s="57"/>
      <c r="AQO5" s="57"/>
      <c r="AQP5" s="57"/>
      <c r="AQQ5" s="57"/>
      <c r="AQR5" s="57"/>
      <c r="AQS5" s="57"/>
      <c r="AQT5" s="57"/>
      <c r="AQU5" s="57"/>
      <c r="AQV5" s="57"/>
      <c r="AQW5" s="57"/>
      <c r="AQX5" s="57"/>
      <c r="AQY5" s="57"/>
      <c r="AQZ5" s="57"/>
      <c r="ARA5" s="57"/>
      <c r="ARB5" s="57"/>
      <c r="ARC5" s="57"/>
      <c r="ARD5" s="57"/>
      <c r="ARE5" s="57"/>
      <c r="ARF5" s="57"/>
      <c r="ARG5" s="57"/>
      <c r="ARH5" s="57"/>
      <c r="ARI5" s="57"/>
      <c r="ARJ5" s="57"/>
      <c r="ARK5" s="57"/>
      <c r="ARL5" s="57"/>
      <c r="ARM5" s="57"/>
      <c r="ARN5" s="57"/>
      <c r="ARO5" s="57"/>
      <c r="ARP5" s="57"/>
      <c r="ARQ5" s="57"/>
      <c r="ARR5" s="57"/>
      <c r="ARS5" s="57"/>
      <c r="ART5" s="57"/>
      <c r="ARU5" s="57"/>
      <c r="ARV5" s="57"/>
      <c r="ARW5" s="57"/>
      <c r="ARX5" s="57"/>
      <c r="ARY5" s="57"/>
      <c r="ARZ5" s="57"/>
      <c r="ASA5" s="57"/>
      <c r="ASB5" s="57"/>
      <c r="ASC5" s="57"/>
      <c r="ASD5" s="57"/>
      <c r="ASE5" s="57"/>
      <c r="ASF5" s="57"/>
      <c r="ASG5" s="57"/>
      <c r="ASH5" s="57"/>
      <c r="ASI5" s="57"/>
      <c r="ASJ5" s="57"/>
      <c r="ASK5" s="57"/>
      <c r="ASL5" s="57"/>
      <c r="ASM5" s="57"/>
      <c r="ASN5" s="57"/>
      <c r="ASO5" s="57"/>
      <c r="ASP5" s="57"/>
      <c r="ASQ5" s="57"/>
      <c r="ASR5" s="57"/>
      <c r="ASS5" s="57"/>
      <c r="AST5" s="57"/>
      <c r="ASU5" s="57"/>
      <c r="ASV5" s="57"/>
      <c r="ASW5" s="57"/>
      <c r="ASX5" s="57"/>
      <c r="ASY5" s="57"/>
      <c r="ASZ5" s="57"/>
      <c r="ATA5" s="57"/>
      <c r="ATB5" s="57"/>
      <c r="ATC5" s="57"/>
      <c r="ATD5" s="57"/>
      <c r="ATE5" s="57"/>
      <c r="ATF5" s="57"/>
      <c r="ATG5" s="57"/>
      <c r="ATH5" s="57"/>
      <c r="ATI5" s="57"/>
      <c r="ATJ5" s="57"/>
      <c r="ATK5" s="57"/>
      <c r="ATL5" s="57"/>
      <c r="ATM5" s="57"/>
      <c r="ATN5" s="57"/>
      <c r="ATO5" s="57"/>
      <c r="ATP5" s="57"/>
      <c r="ATQ5" s="57"/>
      <c r="ATR5" s="57"/>
      <c r="ATS5" s="57"/>
      <c r="ATT5" s="57"/>
      <c r="ATU5" s="57"/>
      <c r="ATV5" s="57"/>
      <c r="ATW5" s="57"/>
      <c r="ATX5" s="57"/>
      <c r="ATY5" s="57"/>
      <c r="ATZ5" s="57"/>
      <c r="AUA5" s="57"/>
      <c r="AUB5" s="57"/>
      <c r="AUC5" s="57"/>
      <c r="AUD5" s="57"/>
      <c r="AUE5" s="57"/>
      <c r="AUF5" s="57"/>
      <c r="AUG5" s="57"/>
      <c r="AUH5" s="57"/>
      <c r="AUI5" s="57"/>
      <c r="AUJ5" s="57"/>
      <c r="AUK5" s="57"/>
      <c r="AUL5" s="57"/>
      <c r="AUM5" s="57"/>
      <c r="AUN5" s="57"/>
      <c r="AUO5" s="57"/>
      <c r="AUP5" s="57"/>
      <c r="AUQ5" s="57"/>
      <c r="AUR5" s="57"/>
      <c r="AUS5" s="57"/>
      <c r="AUT5" s="57"/>
      <c r="AUU5" s="57"/>
      <c r="AUV5" s="57"/>
      <c r="AUW5" s="57"/>
      <c r="AUX5" s="57"/>
      <c r="AUY5" s="57"/>
      <c r="AUZ5" s="57"/>
      <c r="AVA5" s="57"/>
      <c r="AVB5" s="57"/>
      <c r="AVC5" s="57"/>
      <c r="AVD5" s="57"/>
      <c r="AVE5" s="57"/>
      <c r="AVF5" s="57"/>
      <c r="AVG5" s="57"/>
      <c r="AVH5" s="57"/>
      <c r="AVI5" s="57"/>
      <c r="AVJ5" s="57"/>
      <c r="AVK5" s="57"/>
      <c r="AVL5" s="57"/>
      <c r="AVM5" s="57"/>
      <c r="AVN5" s="57"/>
      <c r="AVO5" s="57"/>
      <c r="AVP5" s="57"/>
      <c r="AVQ5" s="57"/>
      <c r="AVR5" s="57"/>
      <c r="AVS5" s="57"/>
      <c r="AVT5" s="57"/>
      <c r="AVU5" s="57"/>
      <c r="AVV5" s="57"/>
      <c r="AVW5" s="57"/>
      <c r="AVX5" s="57"/>
      <c r="AVY5" s="57"/>
      <c r="AVZ5" s="57"/>
      <c r="AWA5" s="57"/>
      <c r="AWB5" s="57"/>
      <c r="AWC5" s="57"/>
      <c r="AWD5" s="57"/>
      <c r="AWE5" s="57"/>
      <c r="AWF5" s="57"/>
      <c r="AWG5" s="57"/>
      <c r="AWH5" s="57"/>
      <c r="AWI5" s="57"/>
      <c r="AWJ5" s="57"/>
      <c r="AWK5" s="57"/>
      <c r="AWL5" s="57"/>
      <c r="AWM5" s="57"/>
      <c r="AWN5" s="57"/>
      <c r="AWO5" s="57"/>
      <c r="AWP5" s="57"/>
      <c r="AWQ5" s="57"/>
      <c r="AWR5" s="57"/>
      <c r="AWS5" s="57"/>
      <c r="AWT5" s="57"/>
      <c r="AWU5" s="57"/>
      <c r="AWV5" s="57"/>
      <c r="AWW5" s="57"/>
      <c r="AWX5" s="57"/>
      <c r="AWY5" s="57"/>
      <c r="AWZ5" s="57"/>
      <c r="AXA5" s="57"/>
      <c r="AXB5" s="57"/>
      <c r="AXC5" s="57"/>
      <c r="AXD5" s="57"/>
      <c r="AXE5" s="57"/>
      <c r="AXF5" s="57"/>
      <c r="AXG5" s="57"/>
      <c r="AXH5" s="57"/>
      <c r="AXI5" s="57"/>
      <c r="AXJ5" s="57"/>
      <c r="AXK5" s="57"/>
      <c r="AXL5" s="57"/>
      <c r="AXM5" s="57"/>
      <c r="AXN5" s="57"/>
      <c r="AXO5" s="57"/>
      <c r="AXP5" s="57"/>
      <c r="AXQ5" s="57"/>
      <c r="AXR5" s="57"/>
      <c r="AXS5" s="57"/>
      <c r="AXT5" s="57"/>
      <c r="AXU5" s="57"/>
      <c r="AXV5" s="57"/>
      <c r="AXW5" s="57"/>
      <c r="AXX5" s="57"/>
      <c r="AXY5" s="57"/>
      <c r="AXZ5" s="57"/>
      <c r="AYA5" s="57"/>
      <c r="AYB5" s="57"/>
      <c r="AYC5" s="57"/>
      <c r="AYD5" s="57"/>
      <c r="AYE5" s="57"/>
      <c r="AYF5" s="57"/>
      <c r="AYG5" s="57"/>
      <c r="AYH5" s="57"/>
      <c r="AYI5" s="57"/>
      <c r="AYJ5" s="57"/>
      <c r="AYK5" s="57"/>
      <c r="AYL5" s="57"/>
      <c r="AYM5" s="57"/>
      <c r="AYN5" s="57"/>
      <c r="AYO5" s="57"/>
      <c r="AYP5" s="57"/>
      <c r="AYQ5" s="57"/>
      <c r="AYR5" s="57"/>
      <c r="AYS5" s="57"/>
      <c r="AYT5" s="57"/>
      <c r="AYU5" s="57"/>
      <c r="AYV5" s="57"/>
      <c r="AYW5" s="57"/>
      <c r="AYX5" s="57"/>
      <c r="AYY5" s="57"/>
      <c r="AYZ5" s="57"/>
      <c r="AZA5" s="57"/>
      <c r="AZB5" s="57"/>
      <c r="AZC5" s="57"/>
      <c r="AZD5" s="57"/>
      <c r="AZE5" s="57"/>
      <c r="AZF5" s="57"/>
      <c r="AZG5" s="57"/>
      <c r="AZH5" s="57"/>
      <c r="AZI5" s="57"/>
      <c r="AZJ5" s="57"/>
      <c r="AZK5" s="57"/>
      <c r="AZL5" s="57"/>
      <c r="AZM5" s="57"/>
      <c r="AZN5" s="57"/>
      <c r="AZO5" s="57"/>
      <c r="AZP5" s="57"/>
      <c r="AZQ5" s="57"/>
      <c r="AZR5" s="57"/>
      <c r="AZS5" s="57"/>
      <c r="AZT5" s="57"/>
      <c r="AZU5" s="57"/>
      <c r="AZV5" s="57"/>
      <c r="AZW5" s="57"/>
      <c r="AZX5" s="57"/>
      <c r="AZY5" s="57"/>
      <c r="AZZ5" s="57"/>
      <c r="BAA5" s="57"/>
      <c r="BAB5" s="57"/>
      <c r="BAC5" s="57"/>
      <c r="BAD5" s="57"/>
      <c r="BAE5" s="57"/>
      <c r="BAF5" s="57"/>
      <c r="BAG5" s="57"/>
      <c r="BAH5" s="57"/>
      <c r="BAI5" s="57"/>
      <c r="BAJ5" s="57"/>
      <c r="BAK5" s="57"/>
      <c r="BAL5" s="57"/>
      <c r="BAM5" s="57"/>
      <c r="BAN5" s="57"/>
      <c r="BAO5" s="57"/>
      <c r="BAP5" s="57"/>
      <c r="BAQ5" s="57"/>
      <c r="BAR5" s="57"/>
      <c r="BAS5" s="57"/>
      <c r="BAT5" s="57"/>
      <c r="BAU5" s="57"/>
      <c r="BAV5" s="57"/>
      <c r="BAW5" s="57"/>
      <c r="BAX5" s="57"/>
      <c r="BAY5" s="57"/>
      <c r="BAZ5" s="57"/>
      <c r="BBA5" s="57"/>
      <c r="BBB5" s="57"/>
      <c r="BBC5" s="57"/>
      <c r="BBD5" s="57"/>
      <c r="BBE5" s="57"/>
      <c r="BBF5" s="57"/>
      <c r="BBG5" s="57"/>
      <c r="BBH5" s="57"/>
      <c r="BBI5" s="57"/>
      <c r="BBJ5" s="57"/>
      <c r="BBK5" s="57"/>
      <c r="BBL5" s="57"/>
      <c r="BBM5" s="57"/>
      <c r="BBN5" s="57"/>
      <c r="BBO5" s="57"/>
      <c r="BBP5" s="57"/>
      <c r="BBQ5" s="57"/>
      <c r="BBR5" s="57"/>
      <c r="BBS5" s="57"/>
      <c r="BBT5" s="57"/>
      <c r="BBU5" s="57"/>
      <c r="BBV5" s="57"/>
      <c r="BBW5" s="57"/>
      <c r="BBX5" s="57"/>
      <c r="BBY5" s="57"/>
      <c r="BBZ5" s="57"/>
      <c r="BCA5" s="57"/>
      <c r="BCB5" s="57"/>
      <c r="BCC5" s="57"/>
      <c r="BCD5" s="57"/>
      <c r="BCE5" s="57"/>
      <c r="BCF5" s="57"/>
      <c r="BCG5" s="57"/>
      <c r="BCH5" s="57"/>
      <c r="BCI5" s="57"/>
      <c r="BCJ5" s="57"/>
      <c r="BCK5" s="57"/>
      <c r="BCL5" s="57"/>
      <c r="BCM5" s="57"/>
      <c r="BCN5" s="57"/>
      <c r="BCO5" s="57"/>
      <c r="BCP5" s="57"/>
      <c r="BCQ5" s="57"/>
      <c r="BCR5" s="57"/>
      <c r="BCS5" s="57"/>
      <c r="BCT5" s="57"/>
      <c r="BCU5" s="57"/>
      <c r="BCV5" s="57"/>
      <c r="BCW5" s="57"/>
      <c r="BCX5" s="57"/>
      <c r="BCY5" s="57"/>
      <c r="BCZ5" s="57"/>
      <c r="BDA5" s="57"/>
      <c r="BDB5" s="57"/>
      <c r="BDC5" s="57"/>
      <c r="BDD5" s="57"/>
      <c r="BDE5" s="57"/>
      <c r="BDF5" s="57"/>
      <c r="BDG5" s="57"/>
      <c r="BDH5" s="57"/>
      <c r="BDI5" s="57"/>
      <c r="BDJ5" s="57"/>
      <c r="BDK5" s="57"/>
      <c r="BDL5" s="57"/>
      <c r="BDM5" s="57"/>
      <c r="BDN5" s="57"/>
      <c r="BDO5" s="57"/>
      <c r="BDP5" s="57"/>
      <c r="BDQ5" s="57"/>
      <c r="BDR5" s="57"/>
      <c r="BDS5" s="57"/>
      <c r="BDT5" s="57"/>
      <c r="BDU5" s="57"/>
      <c r="BDV5" s="57"/>
      <c r="BDW5" s="57"/>
      <c r="BDX5" s="57"/>
      <c r="BDY5" s="57"/>
      <c r="BDZ5" s="57"/>
      <c r="BEA5" s="57"/>
      <c r="BEB5" s="57"/>
      <c r="BEC5" s="57"/>
      <c r="BED5" s="57"/>
      <c r="BEE5" s="57"/>
      <c r="BEF5" s="57"/>
      <c r="BEG5" s="57"/>
      <c r="BEH5" s="57"/>
      <c r="BEI5" s="57"/>
      <c r="BEJ5" s="57"/>
      <c r="BEK5" s="57"/>
      <c r="BEL5" s="57"/>
      <c r="BEM5" s="57"/>
      <c r="BEN5" s="57"/>
      <c r="BEO5" s="57"/>
      <c r="BEP5" s="57"/>
      <c r="BEQ5" s="57"/>
      <c r="BER5" s="57"/>
      <c r="BES5" s="57"/>
      <c r="BET5" s="57"/>
      <c r="BEU5" s="57"/>
      <c r="BEV5" s="57"/>
      <c r="BEW5" s="57"/>
      <c r="BEX5" s="57"/>
      <c r="BEY5" s="57"/>
      <c r="BEZ5" s="57"/>
      <c r="BFA5" s="57"/>
      <c r="BFB5" s="57"/>
      <c r="BFC5" s="57"/>
      <c r="BFD5" s="57"/>
      <c r="BFE5" s="57"/>
      <c r="BFF5" s="57"/>
      <c r="BFG5" s="57"/>
      <c r="BFH5" s="57"/>
      <c r="BFI5" s="57"/>
      <c r="BFJ5" s="57"/>
      <c r="BFK5" s="57"/>
      <c r="BFL5" s="57"/>
      <c r="BFM5" s="57"/>
      <c r="BFN5" s="57"/>
      <c r="BFO5" s="57"/>
      <c r="BFP5" s="57"/>
      <c r="BFQ5" s="57"/>
      <c r="BFR5" s="57"/>
      <c r="BFS5" s="57"/>
      <c r="BFT5" s="57"/>
      <c r="BFU5" s="57"/>
      <c r="BFV5" s="57"/>
      <c r="BFW5" s="57"/>
      <c r="BFX5" s="57"/>
      <c r="BFY5" s="57"/>
      <c r="BFZ5" s="57"/>
      <c r="BGA5" s="57"/>
      <c r="BGB5" s="57"/>
      <c r="BGC5" s="57"/>
      <c r="BGD5" s="57"/>
      <c r="BGE5" s="57"/>
      <c r="BGF5" s="57"/>
      <c r="BGG5" s="57"/>
      <c r="BGH5" s="57"/>
      <c r="BGI5" s="57"/>
      <c r="BGJ5" s="57"/>
      <c r="BGK5" s="57"/>
      <c r="BGL5" s="57"/>
      <c r="BGM5" s="57"/>
      <c r="BGN5" s="57"/>
      <c r="BGO5" s="57"/>
      <c r="BGP5" s="57"/>
      <c r="BGQ5" s="57"/>
      <c r="BGR5" s="57"/>
      <c r="BGS5" s="57"/>
      <c r="BGT5" s="57"/>
      <c r="BGU5" s="57"/>
      <c r="BGV5" s="57"/>
      <c r="BGW5" s="57"/>
      <c r="BGX5" s="57"/>
      <c r="BGY5" s="57"/>
      <c r="BGZ5" s="57"/>
      <c r="BHA5" s="57"/>
      <c r="BHB5" s="57"/>
      <c r="BHC5" s="57"/>
      <c r="BHD5" s="57"/>
      <c r="BHE5" s="57"/>
      <c r="BHF5" s="57"/>
      <c r="BHG5" s="57"/>
      <c r="BHH5" s="57"/>
      <c r="BHI5" s="57"/>
      <c r="BHJ5" s="57"/>
      <c r="BHK5" s="57"/>
      <c r="BHL5" s="57"/>
      <c r="BHM5" s="57"/>
      <c r="BHN5" s="57"/>
      <c r="BHO5" s="57"/>
      <c r="BHP5" s="57"/>
      <c r="BHQ5" s="57"/>
      <c r="BHR5" s="57"/>
      <c r="BHS5" s="57"/>
      <c r="BHT5" s="57"/>
      <c r="BHU5" s="57"/>
      <c r="BHV5" s="57"/>
      <c r="BHW5" s="57"/>
      <c r="BHX5" s="57"/>
      <c r="BHY5" s="57"/>
      <c r="BHZ5" s="57"/>
      <c r="BIA5" s="57"/>
      <c r="BIB5" s="57"/>
      <c r="BIC5" s="57"/>
      <c r="BID5" s="57"/>
      <c r="BIE5" s="57"/>
      <c r="BIF5" s="57"/>
      <c r="BIG5" s="57"/>
      <c r="BIH5" s="57"/>
      <c r="BII5" s="57"/>
      <c r="BIJ5" s="57"/>
      <c r="BIK5" s="57"/>
      <c r="BIL5" s="57"/>
      <c r="BIM5" s="57"/>
      <c r="BIN5" s="57"/>
      <c r="BIO5" s="57"/>
      <c r="BIP5" s="57"/>
      <c r="BIQ5" s="57"/>
      <c r="BIR5" s="57"/>
      <c r="BIS5" s="57"/>
      <c r="BIT5" s="57"/>
      <c r="BIU5" s="57"/>
      <c r="BIV5" s="57"/>
      <c r="BIW5" s="57"/>
      <c r="BIX5" s="57"/>
      <c r="BIY5" s="57"/>
      <c r="BIZ5" s="57"/>
      <c r="BJA5" s="57"/>
      <c r="BJB5" s="57"/>
      <c r="BJC5" s="57"/>
      <c r="BJD5" s="57"/>
      <c r="BJE5" s="57"/>
      <c r="BJF5" s="57"/>
      <c r="BJG5" s="57"/>
      <c r="BJH5" s="57"/>
      <c r="BJI5" s="57"/>
      <c r="BJJ5" s="57"/>
      <c r="BJK5" s="57"/>
      <c r="BJL5" s="57"/>
      <c r="BJM5" s="57"/>
      <c r="BJN5" s="57"/>
      <c r="BJO5" s="57"/>
      <c r="BJP5" s="57"/>
      <c r="BJQ5" s="57"/>
      <c r="BJR5" s="57"/>
      <c r="BJS5" s="57"/>
      <c r="BJT5" s="57"/>
      <c r="BJU5" s="57"/>
      <c r="BJV5" s="57"/>
      <c r="BJW5" s="57"/>
      <c r="BJX5" s="57"/>
      <c r="BJY5" s="57"/>
      <c r="BJZ5" s="57"/>
      <c r="BKA5" s="57"/>
      <c r="BKB5" s="57"/>
      <c r="BKC5" s="57"/>
      <c r="BKD5" s="57"/>
      <c r="BKE5" s="57"/>
      <c r="BKF5" s="57"/>
      <c r="BKG5" s="57"/>
      <c r="BKH5" s="57"/>
      <c r="BKI5" s="57"/>
      <c r="BKJ5" s="57"/>
      <c r="BKK5" s="57"/>
      <c r="BKL5" s="57"/>
      <c r="BKM5" s="57"/>
      <c r="BKN5" s="57"/>
      <c r="BKO5" s="57"/>
      <c r="BKP5" s="57"/>
      <c r="BKQ5" s="57"/>
      <c r="BKR5" s="57"/>
      <c r="BKS5" s="57"/>
      <c r="BKT5" s="57"/>
      <c r="BKU5" s="57"/>
      <c r="BKV5" s="57"/>
      <c r="BKW5" s="57"/>
      <c r="BKX5" s="57"/>
      <c r="BKY5" s="57"/>
      <c r="BKZ5" s="57"/>
      <c r="BLA5" s="57"/>
      <c r="BLB5" s="57"/>
      <c r="BLC5" s="57"/>
      <c r="BLD5" s="57"/>
      <c r="BLE5" s="57"/>
      <c r="BLF5" s="57"/>
      <c r="BLG5" s="57"/>
      <c r="BLH5" s="57"/>
      <c r="BLI5" s="57"/>
      <c r="BLJ5" s="57"/>
      <c r="BLK5" s="57"/>
      <c r="BLL5" s="57"/>
      <c r="BLM5" s="57"/>
      <c r="BLN5" s="57"/>
      <c r="BLO5" s="57"/>
      <c r="BLP5" s="57"/>
      <c r="BLQ5" s="57"/>
      <c r="BLR5" s="57"/>
      <c r="BLS5" s="57"/>
      <c r="BLT5" s="57"/>
      <c r="BLU5" s="57"/>
      <c r="BLV5" s="57"/>
      <c r="BLW5" s="57"/>
      <c r="BLX5" s="57"/>
      <c r="BLY5" s="57"/>
      <c r="BLZ5" s="57"/>
      <c r="BMA5" s="57"/>
      <c r="BMB5" s="57"/>
      <c r="BMC5" s="57"/>
      <c r="BMD5" s="57"/>
      <c r="BME5" s="57"/>
      <c r="BMF5" s="57"/>
      <c r="BMG5" s="57"/>
      <c r="BMH5" s="57"/>
      <c r="BMI5" s="57"/>
      <c r="BMJ5" s="57"/>
      <c r="BMK5" s="57"/>
      <c r="BML5" s="57"/>
      <c r="BMM5" s="57"/>
      <c r="BMN5" s="57"/>
      <c r="BMO5" s="57"/>
      <c r="BMP5" s="57"/>
      <c r="BMQ5" s="57"/>
      <c r="BMR5" s="57"/>
      <c r="BMS5" s="57"/>
      <c r="BMT5" s="57"/>
      <c r="BMU5" s="57"/>
      <c r="BMV5" s="57"/>
      <c r="BMW5" s="57"/>
      <c r="BMX5" s="57"/>
      <c r="BMY5" s="57"/>
      <c r="BMZ5" s="57"/>
      <c r="BNA5" s="57"/>
      <c r="BNB5" s="57"/>
      <c r="BNC5" s="57"/>
      <c r="BND5" s="57"/>
      <c r="BNE5" s="57"/>
      <c r="BNF5" s="57"/>
      <c r="BNG5" s="57"/>
      <c r="BNH5" s="57"/>
      <c r="BNI5" s="57"/>
      <c r="BNJ5" s="57"/>
      <c r="BNK5" s="57"/>
      <c r="BNL5" s="57"/>
      <c r="BNM5" s="57"/>
      <c r="BNN5" s="57"/>
      <c r="BNO5" s="57"/>
      <c r="BNP5" s="57"/>
      <c r="BNQ5" s="57"/>
      <c r="BNR5" s="57"/>
      <c r="BNS5" s="57"/>
      <c r="BNT5" s="57"/>
      <c r="BNU5" s="57"/>
      <c r="BNV5" s="57"/>
      <c r="BNW5" s="57"/>
      <c r="BNX5" s="57"/>
      <c r="BNY5" s="57"/>
      <c r="BNZ5" s="57"/>
      <c r="BOA5" s="57"/>
      <c r="BOB5" s="57"/>
      <c r="BOC5" s="57"/>
      <c r="BOD5" s="57"/>
      <c r="BOE5" s="57"/>
      <c r="BOF5" s="57"/>
      <c r="BOG5" s="57"/>
      <c r="BOH5" s="57"/>
      <c r="BOI5" s="57"/>
      <c r="BOJ5" s="57"/>
      <c r="BOK5" s="57"/>
      <c r="BOL5" s="57"/>
      <c r="BOM5" s="57"/>
      <c r="BON5" s="57"/>
      <c r="BOO5" s="57"/>
      <c r="BOP5" s="57"/>
      <c r="BOQ5" s="57"/>
      <c r="BOR5" s="57"/>
      <c r="BOS5" s="57"/>
      <c r="BOT5" s="57"/>
      <c r="BOU5" s="57"/>
      <c r="BOV5" s="57"/>
      <c r="BOW5" s="57"/>
      <c r="BOX5" s="57"/>
      <c r="BOY5" s="57"/>
      <c r="BOZ5" s="57"/>
      <c r="BPA5" s="57"/>
      <c r="BPB5" s="57"/>
      <c r="BPC5" s="57"/>
      <c r="BPD5" s="57"/>
      <c r="BPE5" s="57"/>
      <c r="BPF5" s="57"/>
      <c r="BPG5" s="57"/>
      <c r="BPH5" s="57"/>
      <c r="BPI5" s="57"/>
      <c r="BPJ5" s="57"/>
      <c r="BPK5" s="57"/>
      <c r="BPL5" s="57"/>
      <c r="BPM5" s="57"/>
      <c r="BPN5" s="57"/>
      <c r="BPO5" s="57"/>
      <c r="BPP5" s="57"/>
      <c r="BPQ5" s="57"/>
      <c r="BPR5" s="57"/>
      <c r="BPS5" s="57"/>
      <c r="BPT5" s="57"/>
      <c r="BPU5" s="57"/>
      <c r="BPV5" s="57"/>
      <c r="BPW5" s="57"/>
      <c r="BPX5" s="57"/>
      <c r="BPY5" s="57"/>
      <c r="BPZ5" s="57"/>
      <c r="BQA5" s="57"/>
      <c r="BQB5" s="57"/>
      <c r="BQC5" s="57"/>
      <c r="BQD5" s="57"/>
      <c r="BQE5" s="57"/>
      <c r="BQF5" s="57"/>
      <c r="BQG5" s="57"/>
      <c r="BQH5" s="57"/>
      <c r="BQI5" s="57"/>
      <c r="BQJ5" s="57"/>
      <c r="BQK5" s="57"/>
      <c r="BQL5" s="57"/>
      <c r="BQM5" s="57"/>
      <c r="BQN5" s="57"/>
      <c r="BQO5" s="57"/>
      <c r="BQP5" s="57"/>
      <c r="BQQ5" s="57"/>
      <c r="BQR5" s="57"/>
      <c r="BQS5" s="57"/>
      <c r="BQT5" s="57"/>
      <c r="BQU5" s="57"/>
      <c r="BQV5" s="57"/>
      <c r="BQW5" s="57"/>
      <c r="BQX5" s="57"/>
      <c r="BQY5" s="57"/>
      <c r="BQZ5" s="57"/>
      <c r="BRA5" s="57"/>
      <c r="BRB5" s="57"/>
      <c r="BRC5" s="57"/>
      <c r="BRD5" s="57"/>
      <c r="BRE5" s="57"/>
      <c r="BRF5" s="57"/>
      <c r="BRG5" s="57"/>
      <c r="BRH5" s="57"/>
      <c r="BRI5" s="57"/>
      <c r="BRJ5" s="57"/>
      <c r="BRK5" s="57"/>
      <c r="BRL5" s="57"/>
      <c r="BRM5" s="57"/>
      <c r="BRN5" s="57"/>
      <c r="BRO5" s="57"/>
      <c r="BRP5" s="57"/>
      <c r="BRQ5" s="57"/>
      <c r="BRR5" s="57"/>
      <c r="BRS5" s="57"/>
      <c r="BRT5" s="57"/>
      <c r="BRU5" s="57"/>
      <c r="BRV5" s="57"/>
      <c r="BRW5" s="57"/>
      <c r="BRX5" s="57"/>
      <c r="BRY5" s="57"/>
      <c r="BRZ5" s="57"/>
      <c r="BSA5" s="57"/>
      <c r="BSB5" s="57"/>
      <c r="BSC5" s="57"/>
      <c r="BSD5" s="57"/>
      <c r="BSE5" s="57"/>
      <c r="BSF5" s="57"/>
      <c r="BSG5" s="57"/>
      <c r="BSH5" s="57"/>
      <c r="BSI5" s="57"/>
      <c r="BSJ5" s="57"/>
      <c r="BSK5" s="57"/>
      <c r="BSL5" s="57"/>
      <c r="BSM5" s="57"/>
      <c r="BSN5" s="57"/>
      <c r="BSO5" s="57"/>
      <c r="BSP5" s="57"/>
      <c r="BSQ5" s="57"/>
      <c r="BSR5" s="57"/>
      <c r="BSS5" s="57"/>
      <c r="BST5" s="57"/>
      <c r="BSU5" s="57"/>
      <c r="BSV5" s="57"/>
      <c r="BSW5" s="57"/>
      <c r="BSX5" s="57"/>
      <c r="BSY5" s="57"/>
      <c r="BSZ5" s="57"/>
      <c r="BTA5" s="57"/>
      <c r="BTB5" s="57"/>
      <c r="BTC5" s="57"/>
      <c r="BTD5" s="57"/>
      <c r="BTE5" s="57"/>
      <c r="BTF5" s="57"/>
      <c r="BTG5" s="57"/>
      <c r="BTH5" s="57"/>
      <c r="BTI5" s="57"/>
      <c r="BTJ5" s="57"/>
      <c r="BTK5" s="57"/>
      <c r="BTL5" s="57"/>
      <c r="BTM5" s="57"/>
      <c r="BTN5" s="57"/>
      <c r="BTO5" s="57"/>
      <c r="BTP5" s="57"/>
      <c r="BTQ5" s="57"/>
      <c r="BTR5" s="57"/>
      <c r="BTS5" s="57"/>
      <c r="BTT5" s="57"/>
      <c r="BTU5" s="57"/>
      <c r="BTV5" s="57"/>
      <c r="BTW5" s="57"/>
      <c r="BTX5" s="57"/>
      <c r="BTY5" s="57"/>
      <c r="BTZ5" s="57"/>
      <c r="BUA5" s="57"/>
      <c r="BUB5" s="57"/>
      <c r="BUC5" s="57"/>
      <c r="BUD5" s="57"/>
      <c r="BUE5" s="57"/>
      <c r="BUF5" s="57"/>
      <c r="BUG5" s="57"/>
      <c r="BUH5" s="57"/>
      <c r="BUI5" s="57"/>
      <c r="BUJ5" s="57"/>
      <c r="BUK5" s="57"/>
      <c r="BUL5" s="57"/>
      <c r="BUM5" s="57"/>
      <c r="BUN5" s="57"/>
      <c r="BUO5" s="57"/>
      <c r="BUP5" s="57"/>
      <c r="BUQ5" s="57"/>
      <c r="BUR5" s="57"/>
      <c r="BUS5" s="57"/>
      <c r="BUT5" s="57"/>
      <c r="BUU5" s="57"/>
      <c r="BUV5" s="57"/>
      <c r="BUW5" s="57"/>
      <c r="BUX5" s="57"/>
      <c r="BUY5" s="57"/>
      <c r="BUZ5" s="57"/>
      <c r="BVA5" s="57"/>
      <c r="BVB5" s="57"/>
      <c r="BVC5" s="57"/>
      <c r="BVD5" s="57"/>
      <c r="BVE5" s="57"/>
      <c r="BVF5" s="57"/>
      <c r="BVG5" s="57"/>
      <c r="BVH5" s="57"/>
      <c r="BVI5" s="57"/>
      <c r="BVJ5" s="57"/>
      <c r="BVK5" s="57"/>
      <c r="BVL5" s="57"/>
      <c r="BVM5" s="57"/>
      <c r="BVN5" s="57"/>
      <c r="BVO5" s="57"/>
      <c r="BVP5" s="57"/>
      <c r="BVQ5" s="57"/>
      <c r="BVR5" s="57"/>
      <c r="BVS5" s="57"/>
      <c r="BVT5" s="57"/>
      <c r="BVU5" s="57"/>
      <c r="BVV5" s="57"/>
      <c r="BVW5" s="57"/>
      <c r="BVX5" s="57"/>
      <c r="BVY5" s="57"/>
      <c r="BVZ5" s="57"/>
      <c r="BWA5" s="57"/>
      <c r="BWB5" s="57"/>
      <c r="BWC5" s="57"/>
      <c r="BWD5" s="57"/>
      <c r="BWE5" s="57"/>
      <c r="BWF5" s="57"/>
      <c r="BWG5" s="57"/>
      <c r="BWH5" s="57"/>
      <c r="BWI5" s="57"/>
      <c r="BWJ5" s="57"/>
      <c r="BWK5" s="57"/>
      <c r="BWL5" s="57"/>
      <c r="BWM5" s="57"/>
      <c r="BWN5" s="57"/>
      <c r="BWO5" s="57"/>
      <c r="BWP5" s="57"/>
      <c r="BWQ5" s="57"/>
      <c r="BWR5" s="57"/>
      <c r="BWS5" s="57"/>
      <c r="BWT5" s="57"/>
      <c r="BWU5" s="57"/>
      <c r="BWV5" s="57"/>
      <c r="BWW5" s="57"/>
      <c r="BWX5" s="57"/>
      <c r="BWY5" s="57"/>
      <c r="BWZ5" s="57"/>
      <c r="BXA5" s="57"/>
      <c r="BXB5" s="57"/>
      <c r="BXC5" s="57"/>
      <c r="BXD5" s="57"/>
      <c r="BXE5" s="57"/>
      <c r="BXF5" s="57"/>
      <c r="BXG5" s="57"/>
      <c r="BXH5" s="57"/>
      <c r="BXI5" s="57"/>
      <c r="BXJ5" s="57"/>
      <c r="BXK5" s="57"/>
      <c r="BXL5" s="57"/>
      <c r="BXM5" s="57"/>
      <c r="BXN5" s="57"/>
      <c r="BXO5" s="57"/>
      <c r="BXP5" s="57"/>
      <c r="BXQ5" s="57"/>
      <c r="BXR5" s="57"/>
      <c r="BXS5" s="57"/>
      <c r="BXT5" s="57"/>
      <c r="BXU5" s="57"/>
      <c r="BXV5" s="57"/>
      <c r="BXW5" s="57"/>
      <c r="BXX5" s="57"/>
      <c r="BXY5" s="57"/>
      <c r="BXZ5" s="57"/>
      <c r="BYA5" s="57"/>
      <c r="BYB5" s="57"/>
      <c r="BYC5" s="57"/>
      <c r="BYD5" s="57"/>
      <c r="BYE5" s="57"/>
      <c r="BYF5" s="57"/>
      <c r="BYG5" s="57"/>
      <c r="BYH5" s="57"/>
      <c r="BYI5" s="57"/>
      <c r="BYJ5" s="57"/>
      <c r="BYK5" s="57"/>
      <c r="BYL5" s="57"/>
      <c r="BYM5" s="57"/>
      <c r="BYN5" s="57"/>
      <c r="BYO5" s="57"/>
      <c r="BYP5" s="57"/>
      <c r="BYQ5" s="57"/>
      <c r="BYR5" s="57"/>
      <c r="BYS5" s="57"/>
      <c r="BYT5" s="57"/>
      <c r="BYU5" s="57"/>
      <c r="BYV5" s="57"/>
      <c r="BYW5" s="57"/>
      <c r="BYX5" s="57"/>
      <c r="BYY5" s="57"/>
      <c r="BYZ5" s="57"/>
      <c r="BZA5" s="57"/>
      <c r="BZB5" s="57"/>
      <c r="BZC5" s="57"/>
      <c r="BZD5" s="57"/>
      <c r="BZE5" s="57"/>
      <c r="BZF5" s="57"/>
      <c r="BZG5" s="57"/>
      <c r="BZH5" s="57"/>
      <c r="BZI5" s="57"/>
      <c r="BZJ5" s="57"/>
      <c r="BZK5" s="57"/>
      <c r="BZL5" s="57"/>
      <c r="BZM5" s="57"/>
      <c r="BZN5" s="57"/>
      <c r="BZO5" s="57"/>
      <c r="BZP5" s="57"/>
      <c r="BZQ5" s="57"/>
      <c r="BZR5" s="57"/>
      <c r="BZS5" s="57"/>
      <c r="BZT5" s="57"/>
      <c r="BZU5" s="57"/>
      <c r="BZV5" s="57"/>
      <c r="BZW5" s="57"/>
      <c r="BZX5" s="57"/>
      <c r="BZY5" s="57"/>
      <c r="BZZ5" s="57"/>
      <c r="CAA5" s="57"/>
      <c r="CAB5" s="57"/>
      <c r="CAC5" s="57"/>
      <c r="CAD5" s="57"/>
      <c r="CAE5" s="57"/>
      <c r="CAF5" s="57"/>
      <c r="CAG5" s="57"/>
      <c r="CAH5" s="57"/>
      <c r="CAI5" s="57"/>
      <c r="CAJ5" s="57"/>
      <c r="CAK5" s="57"/>
      <c r="CAL5" s="57"/>
      <c r="CAM5" s="57"/>
      <c r="CAN5" s="57"/>
      <c r="CAO5" s="57"/>
      <c r="CAP5" s="57"/>
      <c r="CAQ5" s="57"/>
      <c r="CAR5" s="57"/>
      <c r="CAS5" s="57"/>
      <c r="CAT5" s="57"/>
      <c r="CAU5" s="57"/>
      <c r="CAV5" s="57"/>
      <c r="CAW5" s="57"/>
      <c r="CAX5" s="57"/>
      <c r="CAY5" s="57"/>
      <c r="CAZ5" s="57"/>
      <c r="CBA5" s="57"/>
      <c r="CBB5" s="57"/>
      <c r="CBC5" s="57"/>
      <c r="CBD5" s="57"/>
      <c r="CBE5" s="57"/>
      <c r="CBF5" s="57"/>
      <c r="CBG5" s="57"/>
      <c r="CBH5" s="57"/>
      <c r="CBI5" s="57"/>
      <c r="CBJ5" s="57"/>
      <c r="CBK5" s="57"/>
      <c r="CBL5" s="57"/>
      <c r="CBM5" s="57"/>
      <c r="CBN5" s="57"/>
      <c r="CBO5" s="57"/>
      <c r="CBP5" s="57"/>
      <c r="CBQ5" s="57"/>
      <c r="CBR5" s="57"/>
      <c r="CBS5" s="57"/>
      <c r="CBT5" s="57"/>
      <c r="CBU5" s="57"/>
      <c r="CBV5" s="57"/>
      <c r="CBW5" s="57"/>
      <c r="CBX5" s="57"/>
      <c r="CBY5" s="57"/>
      <c r="CBZ5" s="57"/>
      <c r="CCA5" s="57"/>
      <c r="CCB5" s="57"/>
      <c r="CCC5" s="57"/>
      <c r="CCD5" s="57"/>
      <c r="CCE5" s="57"/>
      <c r="CCF5" s="57"/>
      <c r="CCG5" s="57"/>
      <c r="CCH5" s="57"/>
      <c r="CCI5" s="57"/>
      <c r="CCJ5" s="57"/>
      <c r="CCK5" s="57"/>
      <c r="CCL5" s="57"/>
      <c r="CCM5" s="57"/>
      <c r="CCN5" s="57"/>
      <c r="CCO5" s="57"/>
      <c r="CCP5" s="57"/>
      <c r="CCQ5" s="57"/>
      <c r="CCR5" s="57"/>
      <c r="CCS5" s="57"/>
      <c r="CCT5" s="57"/>
      <c r="CCU5" s="57"/>
      <c r="CCV5" s="57"/>
      <c r="CCW5" s="57"/>
      <c r="CCX5" s="57"/>
      <c r="CCY5" s="57"/>
      <c r="CCZ5" s="57"/>
      <c r="CDA5" s="57"/>
      <c r="CDB5" s="57"/>
      <c r="CDC5" s="57"/>
      <c r="CDD5" s="57"/>
      <c r="CDE5" s="57"/>
      <c r="CDF5" s="57"/>
      <c r="CDG5" s="57"/>
      <c r="CDH5" s="57"/>
      <c r="CDI5" s="57"/>
      <c r="CDJ5" s="57"/>
      <c r="CDK5" s="57"/>
      <c r="CDL5" s="57"/>
      <c r="CDM5" s="57"/>
      <c r="CDN5" s="57"/>
      <c r="CDO5" s="57"/>
      <c r="CDP5" s="57"/>
      <c r="CDQ5" s="57"/>
      <c r="CDR5" s="57"/>
      <c r="CDS5" s="57"/>
      <c r="CDT5" s="57"/>
      <c r="CDU5" s="57"/>
      <c r="CDV5" s="57"/>
      <c r="CDW5" s="57"/>
      <c r="CDX5" s="57"/>
      <c r="CDY5" s="57"/>
      <c r="CDZ5" s="57"/>
      <c r="CEA5" s="57"/>
      <c r="CEB5" s="57"/>
      <c r="CEC5" s="57"/>
      <c r="CED5" s="57"/>
      <c r="CEE5" s="57"/>
      <c r="CEF5" s="57"/>
      <c r="CEG5" s="57"/>
      <c r="CEH5" s="57"/>
      <c r="CEI5" s="57"/>
      <c r="CEJ5" s="57"/>
      <c r="CEK5" s="57"/>
      <c r="CEL5" s="57"/>
      <c r="CEM5" s="57"/>
      <c r="CEN5" s="57"/>
      <c r="CEO5" s="57"/>
      <c r="CEP5" s="57"/>
      <c r="CEQ5" s="57"/>
      <c r="CER5" s="57"/>
      <c r="CES5" s="57"/>
      <c r="CET5" s="57"/>
      <c r="CEU5" s="57"/>
      <c r="CEV5" s="57"/>
      <c r="CEW5" s="57"/>
      <c r="CEX5" s="57"/>
      <c r="CEY5" s="57"/>
      <c r="CEZ5" s="57"/>
      <c r="CFA5" s="57"/>
      <c r="CFB5" s="57"/>
      <c r="CFC5" s="57"/>
      <c r="CFD5" s="57"/>
      <c r="CFE5" s="57"/>
      <c r="CFF5" s="57"/>
      <c r="CFG5" s="57"/>
      <c r="CFH5" s="57"/>
      <c r="CFI5" s="57"/>
      <c r="CFJ5" s="57"/>
      <c r="CFK5" s="57"/>
      <c r="CFL5" s="57"/>
      <c r="CFM5" s="57"/>
      <c r="CFN5" s="57"/>
      <c r="CFO5" s="57"/>
      <c r="CFP5" s="57"/>
      <c r="CFQ5" s="57"/>
      <c r="CFR5" s="57"/>
      <c r="CFS5" s="57"/>
      <c r="CFT5" s="57"/>
      <c r="CFU5" s="57"/>
      <c r="CFV5" s="57"/>
      <c r="CFW5" s="57"/>
      <c r="CFX5" s="57"/>
      <c r="CFY5" s="57"/>
      <c r="CFZ5" s="57"/>
      <c r="CGA5" s="57"/>
      <c r="CGB5" s="57"/>
      <c r="CGC5" s="57"/>
      <c r="CGD5" s="57"/>
      <c r="CGE5" s="57"/>
      <c r="CGF5" s="57"/>
      <c r="CGG5" s="57"/>
      <c r="CGH5" s="57"/>
      <c r="CGI5" s="57"/>
      <c r="CGJ5" s="57"/>
      <c r="CGK5" s="57"/>
      <c r="CGL5" s="57"/>
      <c r="CGM5" s="57"/>
      <c r="CGN5" s="57"/>
      <c r="CGO5" s="57"/>
      <c r="CGP5" s="57"/>
      <c r="CGQ5" s="57"/>
      <c r="CGR5" s="57"/>
      <c r="CGS5" s="57"/>
      <c r="CGT5" s="57"/>
      <c r="CGU5" s="57"/>
      <c r="CGV5" s="57"/>
      <c r="CGW5" s="57"/>
      <c r="CGX5" s="57"/>
      <c r="CGY5" s="57"/>
      <c r="CGZ5" s="57"/>
      <c r="CHA5" s="57"/>
      <c r="CHB5" s="57"/>
      <c r="CHC5" s="57"/>
      <c r="CHD5" s="57"/>
      <c r="CHE5" s="57"/>
      <c r="CHF5" s="57"/>
      <c r="CHG5" s="57"/>
      <c r="CHH5" s="57"/>
      <c r="CHI5" s="57"/>
      <c r="CHJ5" s="57"/>
      <c r="CHK5" s="57"/>
      <c r="CHL5" s="57"/>
      <c r="CHM5" s="57"/>
      <c r="CHN5" s="57"/>
      <c r="CHO5" s="57"/>
      <c r="CHP5" s="57"/>
      <c r="CHQ5" s="57"/>
      <c r="CHR5" s="57"/>
      <c r="CHS5" s="57"/>
      <c r="CHT5" s="57"/>
      <c r="CHU5" s="57"/>
      <c r="CHV5" s="57"/>
      <c r="CHW5" s="57"/>
      <c r="CHX5" s="57"/>
      <c r="CHY5" s="57"/>
      <c r="CHZ5" s="57"/>
      <c r="CIA5" s="57"/>
      <c r="CIB5" s="57"/>
      <c r="CIC5" s="57"/>
      <c r="CID5" s="57"/>
      <c r="CIE5" s="57"/>
      <c r="CIF5" s="57"/>
      <c r="CIG5" s="57"/>
      <c r="CIH5" s="57"/>
      <c r="CII5" s="57"/>
      <c r="CIJ5" s="57"/>
      <c r="CIK5" s="57"/>
      <c r="CIL5" s="57"/>
      <c r="CIM5" s="57"/>
      <c r="CIN5" s="57"/>
      <c r="CIO5" s="57"/>
      <c r="CIP5" s="57"/>
      <c r="CIQ5" s="57"/>
      <c r="CIR5" s="57"/>
      <c r="CIS5" s="57"/>
      <c r="CIT5" s="57"/>
      <c r="CIU5" s="57"/>
      <c r="CIV5" s="57"/>
      <c r="CIW5" s="57"/>
      <c r="CIX5" s="57"/>
      <c r="CIY5" s="57"/>
      <c r="CIZ5" s="57"/>
      <c r="CJA5" s="57"/>
      <c r="CJB5" s="57"/>
      <c r="CJC5" s="57"/>
      <c r="CJD5" s="57"/>
      <c r="CJE5" s="57"/>
      <c r="CJF5" s="57"/>
      <c r="CJG5" s="57"/>
      <c r="CJH5" s="57"/>
      <c r="CJI5" s="57"/>
      <c r="CJJ5" s="57"/>
      <c r="CJK5" s="57"/>
      <c r="CJL5" s="57"/>
      <c r="CJM5" s="57"/>
      <c r="CJN5" s="57"/>
      <c r="CJO5" s="57"/>
      <c r="CJP5" s="57"/>
      <c r="CJQ5" s="57"/>
      <c r="CJR5" s="57"/>
      <c r="CJS5" s="57"/>
      <c r="CJT5" s="57"/>
      <c r="CJU5" s="57"/>
      <c r="CJV5" s="57"/>
      <c r="CJW5" s="57"/>
      <c r="CJX5" s="57"/>
      <c r="CJY5" s="57"/>
      <c r="CJZ5" s="57"/>
      <c r="CKA5" s="57"/>
      <c r="CKB5" s="57"/>
      <c r="CKC5" s="57"/>
      <c r="CKD5" s="57"/>
      <c r="CKE5" s="57"/>
      <c r="CKF5" s="57"/>
      <c r="CKG5" s="57"/>
      <c r="CKH5" s="57"/>
      <c r="CKI5" s="57"/>
      <c r="CKJ5" s="57"/>
      <c r="CKK5" s="57"/>
      <c r="CKL5" s="57"/>
      <c r="CKM5" s="57"/>
      <c r="CKN5" s="57"/>
      <c r="CKO5" s="57"/>
      <c r="CKP5" s="57"/>
      <c r="CKQ5" s="57"/>
      <c r="CKR5" s="57"/>
      <c r="CKS5" s="57"/>
      <c r="CKT5" s="57"/>
      <c r="CKU5" s="57"/>
      <c r="CKV5" s="57"/>
      <c r="CKW5" s="57"/>
      <c r="CKX5" s="57"/>
      <c r="CKY5" s="57"/>
      <c r="CKZ5" s="57"/>
      <c r="CLA5" s="57"/>
      <c r="CLB5" s="57"/>
      <c r="CLC5" s="57"/>
      <c r="CLD5" s="57"/>
      <c r="CLE5" s="57"/>
      <c r="CLF5" s="57"/>
      <c r="CLG5" s="57"/>
      <c r="CLH5" s="57"/>
      <c r="CLI5" s="57"/>
      <c r="CLJ5" s="57"/>
      <c r="CLK5" s="57"/>
      <c r="CLL5" s="57"/>
      <c r="CLM5" s="57"/>
      <c r="CLN5" s="57"/>
      <c r="CLO5" s="57"/>
      <c r="CLP5" s="57"/>
      <c r="CLQ5" s="57"/>
      <c r="CLR5" s="57"/>
      <c r="CLS5" s="57"/>
      <c r="CLT5" s="57"/>
      <c r="CLU5" s="57"/>
      <c r="CLV5" s="57"/>
      <c r="CLW5" s="57"/>
      <c r="CLX5" s="57"/>
      <c r="CLY5" s="57"/>
      <c r="CLZ5" s="57"/>
      <c r="CMA5" s="57"/>
      <c r="CMB5" s="57"/>
      <c r="CMC5" s="57"/>
      <c r="CMD5" s="57"/>
      <c r="CME5" s="57"/>
      <c r="CMF5" s="57"/>
      <c r="CMG5" s="57"/>
      <c r="CMH5" s="57"/>
      <c r="CMI5" s="57"/>
      <c r="CMJ5" s="57"/>
      <c r="CMK5" s="57"/>
      <c r="CML5" s="57"/>
      <c r="CMM5" s="57"/>
      <c r="CMN5" s="57"/>
      <c r="CMO5" s="57"/>
      <c r="CMP5" s="57"/>
      <c r="CMQ5" s="57"/>
      <c r="CMR5" s="57"/>
      <c r="CMS5" s="57"/>
      <c r="CMT5" s="57"/>
      <c r="CMU5" s="57"/>
      <c r="CMV5" s="57"/>
      <c r="CMW5" s="57"/>
      <c r="CMX5" s="57"/>
      <c r="CMY5" s="57"/>
      <c r="CMZ5" s="57"/>
      <c r="CNA5" s="57"/>
      <c r="CNB5" s="57"/>
      <c r="CNC5" s="57"/>
      <c r="CND5" s="57"/>
      <c r="CNE5" s="57"/>
      <c r="CNF5" s="57"/>
      <c r="CNG5" s="57"/>
      <c r="CNH5" s="57"/>
      <c r="CNI5" s="57"/>
      <c r="CNJ5" s="57"/>
      <c r="CNK5" s="57"/>
      <c r="CNL5" s="57"/>
      <c r="CNM5" s="57"/>
      <c r="CNN5" s="57"/>
      <c r="CNO5" s="57"/>
      <c r="CNP5" s="57"/>
      <c r="CNQ5" s="57"/>
      <c r="CNR5" s="57"/>
      <c r="CNS5" s="57"/>
      <c r="CNT5" s="57"/>
      <c r="CNU5" s="57"/>
      <c r="CNV5" s="57"/>
      <c r="CNW5" s="57"/>
      <c r="CNX5" s="57"/>
      <c r="CNY5" s="57"/>
      <c r="CNZ5" s="57"/>
      <c r="COA5" s="57"/>
      <c r="COB5" s="57"/>
      <c r="COC5" s="57"/>
      <c r="COD5" s="57"/>
      <c r="COE5" s="57"/>
      <c r="COF5" s="57"/>
      <c r="COG5" s="57"/>
      <c r="COH5" s="57"/>
      <c r="COI5" s="57"/>
      <c r="COJ5" s="57"/>
      <c r="COK5" s="57"/>
      <c r="COL5" s="57"/>
      <c r="COM5" s="57"/>
      <c r="CON5" s="57"/>
      <c r="COO5" s="57"/>
      <c r="COP5" s="57"/>
      <c r="COQ5" s="57"/>
      <c r="COR5" s="57"/>
      <c r="COS5" s="57"/>
      <c r="COT5" s="57"/>
      <c r="COU5" s="57"/>
      <c r="COV5" s="57"/>
      <c r="COW5" s="57"/>
      <c r="COX5" s="57"/>
      <c r="COY5" s="57"/>
      <c r="COZ5" s="57"/>
      <c r="CPA5" s="57"/>
      <c r="CPB5" s="57"/>
      <c r="CPC5" s="57"/>
      <c r="CPD5" s="57"/>
      <c r="CPE5" s="57"/>
      <c r="CPF5" s="57"/>
      <c r="CPG5" s="57"/>
      <c r="CPH5" s="57"/>
      <c r="CPI5" s="57"/>
      <c r="CPJ5" s="57"/>
      <c r="CPK5" s="57"/>
      <c r="CPL5" s="57"/>
      <c r="CPM5" s="57"/>
      <c r="CPN5" s="57"/>
      <c r="CPO5" s="57"/>
      <c r="CPP5" s="57"/>
      <c r="CPQ5" s="57"/>
      <c r="CPR5" s="57"/>
      <c r="CPS5" s="57"/>
      <c r="CPT5" s="57"/>
      <c r="CPU5" s="57"/>
      <c r="CPV5" s="57"/>
      <c r="CPW5" s="57"/>
      <c r="CPX5" s="57"/>
      <c r="CPY5" s="57"/>
      <c r="CPZ5" s="57"/>
      <c r="CQA5" s="57"/>
      <c r="CQB5" s="57"/>
      <c r="CQC5" s="57"/>
      <c r="CQD5" s="57"/>
      <c r="CQE5" s="57"/>
      <c r="CQF5" s="57"/>
      <c r="CQG5" s="57"/>
      <c r="CQH5" s="57"/>
      <c r="CQI5" s="57"/>
      <c r="CQJ5" s="57"/>
      <c r="CQK5" s="57"/>
      <c r="CQL5" s="57"/>
      <c r="CQM5" s="57"/>
      <c r="CQN5" s="57"/>
      <c r="CQO5" s="57"/>
      <c r="CQP5" s="57"/>
      <c r="CQQ5" s="57"/>
      <c r="CQR5" s="57"/>
      <c r="CQS5" s="57"/>
      <c r="CQT5" s="57"/>
      <c r="CQU5" s="57"/>
      <c r="CQV5" s="57"/>
      <c r="CQW5" s="57"/>
      <c r="CQX5" s="57"/>
      <c r="CQY5" s="57"/>
      <c r="CQZ5" s="57"/>
      <c r="CRA5" s="57"/>
      <c r="CRB5" s="57"/>
      <c r="CRC5" s="57"/>
      <c r="CRD5" s="57"/>
      <c r="CRE5" s="57"/>
      <c r="CRF5" s="57"/>
      <c r="CRG5" s="57"/>
      <c r="CRH5" s="57"/>
      <c r="CRI5" s="57"/>
      <c r="CRJ5" s="57"/>
      <c r="CRK5" s="57"/>
      <c r="CRL5" s="57"/>
      <c r="CRM5" s="57"/>
      <c r="CRN5" s="57"/>
      <c r="CRO5" s="57"/>
      <c r="CRP5" s="57"/>
      <c r="CRQ5" s="57"/>
      <c r="CRR5" s="57"/>
      <c r="CRS5" s="57"/>
      <c r="CRT5" s="57"/>
      <c r="CRU5" s="57"/>
      <c r="CRV5" s="57"/>
      <c r="CRW5" s="57"/>
      <c r="CRX5" s="57"/>
      <c r="CRY5" s="57"/>
      <c r="CRZ5" s="57"/>
      <c r="CSA5" s="57"/>
      <c r="CSB5" s="57"/>
      <c r="CSC5" s="57"/>
      <c r="CSD5" s="57"/>
      <c r="CSE5" s="57"/>
      <c r="CSF5" s="57"/>
      <c r="CSG5" s="57"/>
      <c r="CSH5" s="57"/>
      <c r="CSI5" s="57"/>
      <c r="CSJ5" s="57"/>
      <c r="CSK5" s="57"/>
      <c r="CSL5" s="57"/>
      <c r="CSM5" s="57"/>
      <c r="CSN5" s="57"/>
      <c r="CSO5" s="57"/>
      <c r="CSP5" s="57"/>
      <c r="CSQ5" s="57"/>
      <c r="CSR5" s="57"/>
      <c r="CSS5" s="57"/>
      <c r="CST5" s="57"/>
      <c r="CSU5" s="57"/>
      <c r="CSV5" s="57"/>
      <c r="CSW5" s="57"/>
      <c r="CSX5" s="57"/>
      <c r="CSY5" s="57"/>
      <c r="CSZ5" s="57"/>
      <c r="CTA5" s="57"/>
      <c r="CTB5" s="57"/>
      <c r="CTC5" s="57"/>
      <c r="CTD5" s="57"/>
      <c r="CTE5" s="57"/>
      <c r="CTF5" s="57"/>
      <c r="CTG5" s="57"/>
      <c r="CTH5" s="57"/>
      <c r="CTI5" s="57"/>
      <c r="CTJ5" s="57"/>
      <c r="CTK5" s="57"/>
      <c r="CTL5" s="57"/>
      <c r="CTM5" s="57"/>
      <c r="CTN5" s="57"/>
      <c r="CTO5" s="57"/>
      <c r="CTP5" s="57"/>
      <c r="CTQ5" s="57"/>
      <c r="CTR5" s="57"/>
      <c r="CTS5" s="57"/>
      <c r="CTT5" s="57"/>
      <c r="CTU5" s="57"/>
      <c r="CTV5" s="57"/>
      <c r="CTW5" s="57"/>
      <c r="CTX5" s="57"/>
      <c r="CTY5" s="57"/>
      <c r="CTZ5" s="57"/>
      <c r="CUA5" s="57"/>
      <c r="CUB5" s="57"/>
      <c r="CUC5" s="57"/>
      <c r="CUD5" s="57"/>
      <c r="CUE5" s="57"/>
      <c r="CUF5" s="57"/>
      <c r="CUG5" s="57"/>
      <c r="CUH5" s="57"/>
      <c r="CUI5" s="57"/>
      <c r="CUJ5" s="57"/>
      <c r="CUK5" s="57"/>
      <c r="CUL5" s="57"/>
      <c r="CUM5" s="57"/>
      <c r="CUN5" s="57"/>
      <c r="CUO5" s="57"/>
      <c r="CUP5" s="57"/>
      <c r="CUQ5" s="57"/>
      <c r="CUR5" s="57"/>
      <c r="CUS5" s="57"/>
      <c r="CUT5" s="57"/>
      <c r="CUU5" s="57"/>
      <c r="CUV5" s="57"/>
      <c r="CUW5" s="57"/>
      <c r="CUX5" s="57"/>
      <c r="CUY5" s="57"/>
      <c r="CUZ5" s="57"/>
      <c r="CVA5" s="57"/>
      <c r="CVB5" s="57"/>
      <c r="CVC5" s="57"/>
      <c r="CVD5" s="57"/>
      <c r="CVE5" s="57"/>
      <c r="CVF5" s="57"/>
      <c r="CVG5" s="57"/>
      <c r="CVH5" s="57"/>
      <c r="CVI5" s="57"/>
      <c r="CVJ5" s="57"/>
      <c r="CVK5" s="57"/>
      <c r="CVL5" s="57"/>
      <c r="CVM5" s="57"/>
      <c r="CVN5" s="57"/>
      <c r="CVO5" s="57"/>
      <c r="CVP5" s="57"/>
      <c r="CVQ5" s="57"/>
      <c r="CVR5" s="57"/>
      <c r="CVS5" s="57"/>
      <c r="CVT5" s="57"/>
      <c r="CVU5" s="57"/>
      <c r="CVV5" s="57"/>
      <c r="CVW5" s="57"/>
      <c r="CVX5" s="57"/>
      <c r="CVY5" s="57"/>
      <c r="CVZ5" s="57"/>
      <c r="CWA5" s="57"/>
      <c r="CWB5" s="57"/>
      <c r="CWC5" s="57"/>
      <c r="CWD5" s="57"/>
      <c r="CWE5" s="57"/>
      <c r="CWF5" s="57"/>
      <c r="CWG5" s="57"/>
      <c r="CWH5" s="57"/>
      <c r="CWI5" s="57"/>
      <c r="CWJ5" s="57"/>
      <c r="CWK5" s="57"/>
      <c r="CWL5" s="57"/>
      <c r="CWM5" s="57"/>
      <c r="CWN5" s="57"/>
      <c r="CWO5" s="57"/>
      <c r="CWP5" s="57"/>
      <c r="CWQ5" s="57"/>
      <c r="CWR5" s="57"/>
      <c r="CWS5" s="57"/>
      <c r="CWT5" s="57"/>
      <c r="CWU5" s="57"/>
      <c r="CWV5" s="57"/>
      <c r="CWW5" s="57"/>
      <c r="CWX5" s="57"/>
      <c r="CWY5" s="57"/>
      <c r="CWZ5" s="57"/>
      <c r="CXA5" s="57"/>
      <c r="CXB5" s="57"/>
      <c r="CXC5" s="57"/>
      <c r="CXD5" s="57"/>
      <c r="CXE5" s="57"/>
      <c r="CXF5" s="57"/>
      <c r="CXG5" s="57"/>
      <c r="CXH5" s="57"/>
      <c r="CXI5" s="57"/>
      <c r="CXJ5" s="57"/>
      <c r="CXK5" s="57"/>
      <c r="CXL5" s="57"/>
      <c r="CXM5" s="57"/>
      <c r="CXN5" s="57"/>
      <c r="CXO5" s="57"/>
      <c r="CXP5" s="57"/>
      <c r="CXQ5" s="57"/>
      <c r="CXR5" s="57"/>
      <c r="CXS5" s="57"/>
      <c r="CXT5" s="57"/>
      <c r="CXU5" s="57"/>
      <c r="CXV5" s="57"/>
      <c r="CXW5" s="57"/>
      <c r="CXX5" s="57"/>
      <c r="CXY5" s="57"/>
      <c r="CXZ5" s="57"/>
      <c r="CYA5" s="57"/>
      <c r="CYB5" s="57"/>
      <c r="CYC5" s="57"/>
      <c r="CYD5" s="57"/>
      <c r="CYE5" s="57"/>
      <c r="CYF5" s="57"/>
      <c r="CYG5" s="57"/>
      <c r="CYH5" s="57"/>
      <c r="CYI5" s="57"/>
      <c r="CYJ5" s="57"/>
      <c r="CYK5" s="57"/>
      <c r="CYL5" s="57"/>
      <c r="CYM5" s="57"/>
      <c r="CYN5" s="57"/>
      <c r="CYO5" s="57"/>
      <c r="CYP5" s="57"/>
      <c r="CYQ5" s="57"/>
      <c r="CYR5" s="57"/>
      <c r="CYS5" s="57"/>
      <c r="CYT5" s="57"/>
      <c r="CYU5" s="57"/>
      <c r="CYV5" s="57"/>
      <c r="CYW5" s="57"/>
      <c r="CYX5" s="57"/>
      <c r="CYY5" s="57"/>
      <c r="CYZ5" s="57"/>
      <c r="CZA5" s="57"/>
      <c r="CZB5" s="57"/>
      <c r="CZC5" s="57"/>
      <c r="CZD5" s="57"/>
      <c r="CZE5" s="57"/>
      <c r="CZF5" s="57"/>
      <c r="CZG5" s="57"/>
      <c r="CZH5" s="57"/>
      <c r="CZI5" s="57"/>
      <c r="CZJ5" s="57"/>
      <c r="CZK5" s="57"/>
      <c r="CZL5" s="57"/>
      <c r="CZM5" s="57"/>
      <c r="CZN5" s="57"/>
      <c r="CZO5" s="57"/>
      <c r="CZP5" s="57"/>
      <c r="CZQ5" s="57"/>
      <c r="CZR5" s="57"/>
      <c r="CZS5" s="57"/>
      <c r="CZT5" s="57"/>
      <c r="CZU5" s="57"/>
      <c r="CZV5" s="57"/>
      <c r="CZW5" s="57"/>
      <c r="CZX5" s="57"/>
      <c r="CZY5" s="57"/>
      <c r="CZZ5" s="57"/>
      <c r="DAA5" s="57"/>
      <c r="DAB5" s="57"/>
      <c r="DAC5" s="57"/>
      <c r="DAD5" s="57"/>
      <c r="DAE5" s="57"/>
      <c r="DAF5" s="57"/>
      <c r="DAG5" s="57"/>
      <c r="DAH5" s="57"/>
      <c r="DAI5" s="57"/>
      <c r="DAJ5" s="57"/>
      <c r="DAK5" s="57"/>
      <c r="DAL5" s="57"/>
      <c r="DAM5" s="57"/>
      <c r="DAN5" s="57"/>
      <c r="DAO5" s="57"/>
      <c r="DAP5" s="57"/>
      <c r="DAQ5" s="57"/>
      <c r="DAR5" s="57"/>
      <c r="DAS5" s="57"/>
      <c r="DAT5" s="57"/>
      <c r="DAU5" s="57"/>
      <c r="DAV5" s="57"/>
      <c r="DAW5" s="57"/>
      <c r="DAX5" s="57"/>
      <c r="DAY5" s="57"/>
      <c r="DAZ5" s="57"/>
      <c r="DBA5" s="57"/>
      <c r="DBB5" s="57"/>
      <c r="DBC5" s="57"/>
      <c r="DBD5" s="57"/>
      <c r="DBE5" s="57"/>
      <c r="DBF5" s="57"/>
      <c r="DBG5" s="57"/>
      <c r="DBH5" s="57"/>
      <c r="DBI5" s="57"/>
      <c r="DBJ5" s="57"/>
      <c r="DBK5" s="57"/>
      <c r="DBL5" s="57"/>
      <c r="DBM5" s="57"/>
      <c r="DBN5" s="57"/>
      <c r="DBO5" s="57"/>
      <c r="DBP5" s="57"/>
      <c r="DBQ5" s="57"/>
      <c r="DBR5" s="57"/>
      <c r="DBS5" s="57"/>
      <c r="DBT5" s="57"/>
      <c r="DBU5" s="57"/>
      <c r="DBV5" s="57"/>
      <c r="DBW5" s="57"/>
      <c r="DBX5" s="57"/>
      <c r="DBY5" s="57"/>
      <c r="DBZ5" s="57"/>
      <c r="DCA5" s="57"/>
      <c r="DCB5" s="57"/>
      <c r="DCC5" s="57"/>
      <c r="DCD5" s="57"/>
      <c r="DCE5" s="57"/>
      <c r="DCF5" s="57"/>
      <c r="DCG5" s="57"/>
      <c r="DCH5" s="57"/>
      <c r="DCI5" s="57"/>
      <c r="DCJ5" s="57"/>
      <c r="DCK5" s="57"/>
      <c r="DCL5" s="57"/>
      <c r="DCM5" s="57"/>
      <c r="DCN5" s="57"/>
      <c r="DCO5" s="57"/>
      <c r="DCP5" s="57"/>
      <c r="DCQ5" s="57"/>
      <c r="DCR5" s="57"/>
      <c r="DCS5" s="57"/>
      <c r="DCT5" s="57"/>
      <c r="DCU5" s="57"/>
      <c r="DCV5" s="57"/>
      <c r="DCW5" s="57"/>
      <c r="DCX5" s="57"/>
      <c r="DCY5" s="57"/>
      <c r="DCZ5" s="57"/>
      <c r="DDA5" s="57"/>
      <c r="DDB5" s="57"/>
      <c r="DDC5" s="57"/>
      <c r="DDD5" s="57"/>
      <c r="DDE5" s="57"/>
      <c r="DDF5" s="57"/>
      <c r="DDG5" s="57"/>
      <c r="DDH5" s="57"/>
      <c r="DDI5" s="57"/>
      <c r="DDJ5" s="57"/>
      <c r="DDK5" s="57"/>
      <c r="DDL5" s="57"/>
      <c r="DDM5" s="57"/>
      <c r="DDN5" s="57"/>
      <c r="DDO5" s="57"/>
      <c r="DDP5" s="57"/>
      <c r="DDQ5" s="57"/>
      <c r="DDR5" s="57"/>
      <c r="DDS5" s="57"/>
      <c r="DDT5" s="57"/>
      <c r="DDU5" s="57"/>
      <c r="DDV5" s="57"/>
      <c r="DDW5" s="57"/>
      <c r="DDX5" s="57"/>
      <c r="DDY5" s="57"/>
      <c r="DDZ5" s="57"/>
      <c r="DEA5" s="57"/>
      <c r="DEB5" s="57"/>
      <c r="DEC5" s="57"/>
      <c r="DED5" s="57"/>
      <c r="DEE5" s="57"/>
      <c r="DEF5" s="57"/>
      <c r="DEG5" s="57"/>
      <c r="DEH5" s="57"/>
      <c r="DEI5" s="57"/>
      <c r="DEJ5" s="57"/>
      <c r="DEK5" s="57"/>
      <c r="DEL5" s="57"/>
      <c r="DEM5" s="57"/>
      <c r="DEN5" s="57"/>
      <c r="DEO5" s="57"/>
      <c r="DEP5" s="57"/>
      <c r="DEQ5" s="57"/>
      <c r="DER5" s="57"/>
      <c r="DES5" s="57"/>
      <c r="DET5" s="57"/>
      <c r="DEU5" s="57"/>
      <c r="DEV5" s="57"/>
      <c r="DEW5" s="57"/>
      <c r="DEX5" s="57"/>
      <c r="DEY5" s="57"/>
      <c r="DEZ5" s="57"/>
      <c r="DFA5" s="57"/>
      <c r="DFB5" s="57"/>
      <c r="DFC5" s="57"/>
      <c r="DFD5" s="57"/>
      <c r="DFE5" s="57"/>
      <c r="DFF5" s="57"/>
      <c r="DFG5" s="57"/>
      <c r="DFH5" s="57"/>
      <c r="DFI5" s="57"/>
      <c r="DFJ5" s="57"/>
      <c r="DFK5" s="57"/>
      <c r="DFL5" s="57"/>
      <c r="DFM5" s="57"/>
      <c r="DFN5" s="57"/>
      <c r="DFO5" s="57"/>
      <c r="DFP5" s="57"/>
      <c r="DFQ5" s="57"/>
      <c r="DFR5" s="57"/>
      <c r="DFS5" s="57"/>
      <c r="DFT5" s="57"/>
      <c r="DFU5" s="57"/>
      <c r="DFV5" s="57"/>
      <c r="DFW5" s="57"/>
      <c r="DFX5" s="57"/>
      <c r="DFY5" s="57"/>
      <c r="DFZ5" s="57"/>
      <c r="DGA5" s="57"/>
      <c r="DGB5" s="57"/>
      <c r="DGC5" s="57"/>
      <c r="DGD5" s="57"/>
      <c r="DGE5" s="57"/>
      <c r="DGF5" s="57"/>
      <c r="DGG5" s="57"/>
      <c r="DGH5" s="57"/>
      <c r="DGI5" s="57"/>
      <c r="DGJ5" s="57"/>
      <c r="DGK5" s="57"/>
      <c r="DGL5" s="57"/>
      <c r="DGM5" s="57"/>
      <c r="DGN5" s="57"/>
      <c r="DGO5" s="57"/>
      <c r="DGP5" s="57"/>
      <c r="DGQ5" s="57"/>
      <c r="DGR5" s="57"/>
      <c r="DGS5" s="57"/>
      <c r="DGT5" s="57"/>
      <c r="DGU5" s="57"/>
      <c r="DGV5" s="57"/>
      <c r="DGW5" s="57"/>
      <c r="DGX5" s="57"/>
      <c r="DGY5" s="57"/>
      <c r="DGZ5" s="57"/>
      <c r="DHA5" s="57"/>
      <c r="DHB5" s="57"/>
      <c r="DHC5" s="57"/>
      <c r="DHD5" s="57"/>
      <c r="DHE5" s="57"/>
      <c r="DHF5" s="57"/>
      <c r="DHG5" s="57"/>
      <c r="DHH5" s="57"/>
      <c r="DHI5" s="57"/>
      <c r="DHJ5" s="57"/>
      <c r="DHK5" s="57"/>
      <c r="DHL5" s="57"/>
      <c r="DHM5" s="57"/>
      <c r="DHN5" s="57"/>
      <c r="DHO5" s="57"/>
      <c r="DHP5" s="57"/>
      <c r="DHQ5" s="57"/>
      <c r="DHR5" s="57"/>
      <c r="DHS5" s="57"/>
      <c r="DHT5" s="57"/>
      <c r="DHU5" s="57"/>
      <c r="DHV5" s="57"/>
      <c r="DHW5" s="57"/>
      <c r="DHX5" s="57"/>
      <c r="DHY5" s="57"/>
      <c r="DHZ5" s="57"/>
      <c r="DIA5" s="57"/>
      <c r="DIB5" s="57"/>
      <c r="DIC5" s="57"/>
      <c r="DID5" s="57"/>
      <c r="DIE5" s="57"/>
      <c r="DIF5" s="57"/>
      <c r="DIG5" s="57"/>
      <c r="DIH5" s="57"/>
      <c r="DII5" s="57"/>
      <c r="DIJ5" s="57"/>
      <c r="DIK5" s="57"/>
      <c r="DIL5" s="57"/>
      <c r="DIM5" s="57"/>
      <c r="DIN5" s="57"/>
      <c r="DIO5" s="57"/>
      <c r="DIP5" s="57"/>
      <c r="DIQ5" s="57"/>
      <c r="DIR5" s="57"/>
      <c r="DIS5" s="57"/>
      <c r="DIT5" s="57"/>
      <c r="DIU5" s="57"/>
      <c r="DIV5" s="57"/>
      <c r="DIW5" s="57"/>
      <c r="DIX5" s="57"/>
      <c r="DIY5" s="57"/>
      <c r="DIZ5" s="57"/>
      <c r="DJA5" s="57"/>
      <c r="DJB5" s="57"/>
      <c r="DJC5" s="57"/>
      <c r="DJD5" s="57"/>
      <c r="DJE5" s="57"/>
      <c r="DJF5" s="57"/>
      <c r="DJG5" s="57"/>
      <c r="DJH5" s="57"/>
      <c r="DJI5" s="57"/>
      <c r="DJJ5" s="57"/>
      <c r="DJK5" s="57"/>
      <c r="DJL5" s="57"/>
      <c r="DJM5" s="57"/>
      <c r="DJN5" s="57"/>
      <c r="DJO5" s="57"/>
      <c r="DJP5" s="57"/>
      <c r="DJQ5" s="57"/>
      <c r="DJR5" s="57"/>
      <c r="DJS5" s="57"/>
      <c r="DJT5" s="57"/>
      <c r="DJU5" s="57"/>
      <c r="DJV5" s="57"/>
      <c r="DJW5" s="57"/>
      <c r="DJX5" s="57"/>
      <c r="DJY5" s="57"/>
      <c r="DJZ5" s="57"/>
      <c r="DKA5" s="57"/>
      <c r="DKB5" s="57"/>
      <c r="DKC5" s="57"/>
      <c r="DKD5" s="57"/>
      <c r="DKE5" s="57"/>
      <c r="DKF5" s="57"/>
      <c r="DKG5" s="57"/>
      <c r="DKH5" s="57"/>
      <c r="DKI5" s="57"/>
      <c r="DKJ5" s="57"/>
      <c r="DKK5" s="57"/>
      <c r="DKL5" s="57"/>
      <c r="DKM5" s="57"/>
      <c r="DKN5" s="57"/>
      <c r="DKO5" s="57"/>
      <c r="DKP5" s="57"/>
      <c r="DKQ5" s="57"/>
      <c r="DKR5" s="57"/>
      <c r="DKS5" s="57"/>
      <c r="DKT5" s="57"/>
      <c r="DKU5" s="57"/>
      <c r="DKV5" s="57"/>
      <c r="DKW5" s="57"/>
      <c r="DKX5" s="57"/>
      <c r="DKY5" s="57"/>
      <c r="DKZ5" s="57"/>
      <c r="DLA5" s="57"/>
      <c r="DLB5" s="57"/>
      <c r="DLC5" s="57"/>
      <c r="DLD5" s="57"/>
      <c r="DLE5" s="57"/>
      <c r="DLF5" s="57"/>
      <c r="DLG5" s="57"/>
      <c r="DLH5" s="57"/>
      <c r="DLI5" s="57"/>
      <c r="DLJ5" s="57"/>
      <c r="DLK5" s="57"/>
      <c r="DLL5" s="57"/>
      <c r="DLM5" s="57"/>
      <c r="DLN5" s="57"/>
      <c r="DLO5" s="57"/>
      <c r="DLP5" s="57"/>
      <c r="DLQ5" s="57"/>
      <c r="DLR5" s="57"/>
      <c r="DLS5" s="57"/>
      <c r="DLT5" s="57"/>
      <c r="DLU5" s="57"/>
      <c r="DLV5" s="57"/>
      <c r="DLW5" s="57"/>
      <c r="DLX5" s="57"/>
      <c r="DLY5" s="57"/>
      <c r="DLZ5" s="57"/>
      <c r="DMA5" s="57"/>
      <c r="DMB5" s="57"/>
      <c r="DMC5" s="57"/>
      <c r="DMD5" s="57"/>
      <c r="DME5" s="57"/>
      <c r="DMF5" s="57"/>
      <c r="DMG5" s="57"/>
      <c r="DMH5" s="57"/>
      <c r="DMI5" s="57"/>
      <c r="DMJ5" s="57"/>
      <c r="DMK5" s="57"/>
      <c r="DML5" s="57"/>
      <c r="DMM5" s="57"/>
      <c r="DMN5" s="57"/>
      <c r="DMO5" s="57"/>
      <c r="DMP5" s="57"/>
      <c r="DMQ5" s="57"/>
      <c r="DMR5" s="57"/>
      <c r="DMS5" s="57"/>
      <c r="DMT5" s="57"/>
      <c r="DMU5" s="57"/>
      <c r="DMV5" s="57"/>
      <c r="DMW5" s="57"/>
      <c r="DMX5" s="57"/>
      <c r="DMY5" s="57"/>
      <c r="DMZ5" s="57"/>
      <c r="DNA5" s="57"/>
      <c r="DNB5" s="57"/>
      <c r="DNC5" s="57"/>
      <c r="DND5" s="57"/>
      <c r="DNE5" s="57"/>
      <c r="DNF5" s="57"/>
      <c r="DNG5" s="57"/>
      <c r="DNH5" s="57"/>
      <c r="DNI5" s="57"/>
      <c r="DNJ5" s="57"/>
      <c r="DNK5" s="57"/>
      <c r="DNL5" s="57"/>
      <c r="DNM5" s="57"/>
      <c r="DNN5" s="57"/>
      <c r="DNO5" s="57"/>
      <c r="DNP5" s="57"/>
      <c r="DNQ5" s="57"/>
      <c r="DNR5" s="57"/>
      <c r="DNS5" s="57"/>
      <c r="DNT5" s="57"/>
      <c r="DNU5" s="57"/>
      <c r="DNV5" s="57"/>
      <c r="DNW5" s="57"/>
      <c r="DNX5" s="57"/>
      <c r="DNY5" s="57"/>
      <c r="DNZ5" s="57"/>
      <c r="DOA5" s="57"/>
      <c r="DOB5" s="57"/>
      <c r="DOC5" s="57"/>
      <c r="DOD5" s="57"/>
      <c r="DOE5" s="57"/>
      <c r="DOF5" s="57"/>
      <c r="DOG5" s="57"/>
      <c r="DOH5" s="57"/>
      <c r="DOI5" s="57"/>
      <c r="DOJ5" s="57"/>
      <c r="DOK5" s="57"/>
      <c r="DOL5" s="57"/>
      <c r="DOM5" s="57"/>
      <c r="DON5" s="57"/>
      <c r="DOO5" s="57"/>
      <c r="DOP5" s="57"/>
      <c r="DOQ5" s="57"/>
      <c r="DOR5" s="57"/>
      <c r="DOS5" s="57"/>
      <c r="DOT5" s="57"/>
      <c r="DOU5" s="57"/>
      <c r="DOV5" s="57"/>
      <c r="DOW5" s="57"/>
      <c r="DOX5" s="57"/>
      <c r="DOY5" s="57"/>
      <c r="DOZ5" s="57"/>
      <c r="DPA5" s="57"/>
      <c r="DPB5" s="57"/>
      <c r="DPC5" s="57"/>
      <c r="DPD5" s="57"/>
      <c r="DPE5" s="57"/>
      <c r="DPF5" s="57"/>
      <c r="DPG5" s="57"/>
      <c r="DPH5" s="57"/>
      <c r="DPI5" s="57"/>
      <c r="DPJ5" s="57"/>
      <c r="DPK5" s="57"/>
      <c r="DPL5" s="57"/>
      <c r="DPM5" s="57"/>
      <c r="DPN5" s="57"/>
      <c r="DPO5" s="57"/>
      <c r="DPP5" s="57"/>
      <c r="DPQ5" s="57"/>
      <c r="DPR5" s="57"/>
      <c r="DPS5" s="57"/>
      <c r="DPT5" s="57"/>
      <c r="DPU5" s="57"/>
      <c r="DPV5" s="57"/>
      <c r="DPW5" s="57"/>
      <c r="DPX5" s="57"/>
      <c r="DPY5" s="57"/>
      <c r="DPZ5" s="57"/>
      <c r="DQA5" s="57"/>
      <c r="DQB5" s="57"/>
      <c r="DQC5" s="57"/>
      <c r="DQD5" s="57"/>
      <c r="DQE5" s="57"/>
      <c r="DQF5" s="57"/>
      <c r="DQG5" s="57"/>
      <c r="DQH5" s="57"/>
      <c r="DQI5" s="57"/>
      <c r="DQJ5" s="57"/>
      <c r="DQK5" s="57"/>
      <c r="DQL5" s="57"/>
      <c r="DQM5" s="57"/>
      <c r="DQN5" s="57"/>
      <c r="DQO5" s="57"/>
      <c r="DQP5" s="57"/>
      <c r="DQQ5" s="57"/>
      <c r="DQR5" s="57"/>
      <c r="DQS5" s="57"/>
      <c r="DQT5" s="57"/>
      <c r="DQU5" s="57"/>
      <c r="DQV5" s="57"/>
      <c r="DQW5" s="57"/>
      <c r="DQX5" s="57"/>
      <c r="DQY5" s="57"/>
      <c r="DQZ5" s="57"/>
      <c r="DRA5" s="57"/>
      <c r="DRB5" s="57"/>
      <c r="DRC5" s="57"/>
      <c r="DRD5" s="57"/>
      <c r="DRE5" s="57"/>
      <c r="DRF5" s="57"/>
      <c r="DRG5" s="57"/>
      <c r="DRH5" s="57"/>
      <c r="DRI5" s="57"/>
      <c r="DRJ5" s="57"/>
      <c r="DRK5" s="57"/>
      <c r="DRL5" s="57"/>
      <c r="DRM5" s="57"/>
      <c r="DRN5" s="57"/>
      <c r="DRO5" s="57"/>
      <c r="DRP5" s="57"/>
      <c r="DRQ5" s="57"/>
      <c r="DRR5" s="57"/>
      <c r="DRS5" s="57"/>
      <c r="DRT5" s="57"/>
      <c r="DRU5" s="57"/>
      <c r="DRV5" s="57"/>
      <c r="DRW5" s="57"/>
      <c r="DRX5" s="57"/>
      <c r="DRY5" s="57"/>
      <c r="DRZ5" s="57"/>
      <c r="DSA5" s="57"/>
      <c r="DSB5" s="57"/>
      <c r="DSC5" s="57"/>
      <c r="DSD5" s="57"/>
      <c r="DSE5" s="57"/>
      <c r="DSF5" s="57"/>
      <c r="DSG5" s="57"/>
      <c r="DSH5" s="57"/>
      <c r="DSI5" s="57"/>
      <c r="DSJ5" s="57"/>
      <c r="DSK5" s="57"/>
      <c r="DSL5" s="57"/>
      <c r="DSM5" s="57"/>
      <c r="DSN5" s="57"/>
      <c r="DSO5" s="57"/>
      <c r="DSP5" s="57"/>
      <c r="DSQ5" s="57"/>
      <c r="DSR5" s="57"/>
      <c r="DSS5" s="57"/>
      <c r="DST5" s="57"/>
      <c r="DSU5" s="57"/>
      <c r="DSV5" s="57"/>
      <c r="DSW5" s="57"/>
      <c r="DSX5" s="57"/>
      <c r="DSY5" s="57"/>
      <c r="DSZ5" s="57"/>
      <c r="DTA5" s="57"/>
      <c r="DTB5" s="57"/>
      <c r="DTC5" s="57"/>
      <c r="DTD5" s="57"/>
      <c r="DTE5" s="57"/>
      <c r="DTF5" s="57"/>
      <c r="DTG5" s="57"/>
      <c r="DTH5" s="57"/>
      <c r="DTI5" s="57"/>
      <c r="DTJ5" s="57"/>
      <c r="DTK5" s="57"/>
      <c r="DTL5" s="57"/>
      <c r="DTM5" s="57"/>
      <c r="DTN5" s="57"/>
      <c r="DTO5" s="57"/>
      <c r="DTP5" s="57"/>
      <c r="DTQ5" s="57"/>
      <c r="DTR5" s="57"/>
      <c r="DTS5" s="57"/>
      <c r="DTT5" s="57"/>
      <c r="DTU5" s="57"/>
      <c r="DTV5" s="57"/>
      <c r="DTW5" s="57"/>
      <c r="DTX5" s="57"/>
      <c r="DTY5" s="57"/>
      <c r="DTZ5" s="57"/>
      <c r="DUA5" s="57"/>
      <c r="DUB5" s="57"/>
      <c r="DUC5" s="57"/>
      <c r="DUD5" s="57"/>
      <c r="DUE5" s="57"/>
      <c r="DUF5" s="57"/>
      <c r="DUG5" s="57"/>
      <c r="DUH5" s="57"/>
      <c r="DUI5" s="57"/>
      <c r="DUJ5" s="57"/>
      <c r="DUK5" s="57"/>
      <c r="DUL5" s="57"/>
      <c r="DUM5" s="57"/>
      <c r="DUN5" s="57"/>
      <c r="DUO5" s="57"/>
      <c r="DUP5" s="57"/>
      <c r="DUQ5" s="57"/>
      <c r="DUR5" s="57"/>
      <c r="DUS5" s="57"/>
      <c r="DUT5" s="57"/>
      <c r="DUU5" s="57"/>
      <c r="DUV5" s="57"/>
      <c r="DUW5" s="57"/>
      <c r="DUX5" s="57"/>
      <c r="DUY5" s="57"/>
      <c r="DUZ5" s="57"/>
      <c r="DVA5" s="57"/>
      <c r="DVB5" s="57"/>
      <c r="DVC5" s="57"/>
      <c r="DVD5" s="57"/>
      <c r="DVE5" s="57"/>
      <c r="DVF5" s="57"/>
      <c r="DVG5" s="57"/>
      <c r="DVH5" s="57"/>
      <c r="DVI5" s="57"/>
      <c r="DVJ5" s="57"/>
      <c r="DVK5" s="57"/>
      <c r="DVL5" s="57"/>
      <c r="DVM5" s="57"/>
      <c r="DVN5" s="57"/>
      <c r="DVO5" s="57"/>
      <c r="DVP5" s="57"/>
      <c r="DVQ5" s="57"/>
      <c r="DVR5" s="57"/>
      <c r="DVS5" s="57"/>
      <c r="DVT5" s="57"/>
      <c r="DVU5" s="57"/>
      <c r="DVV5" s="57"/>
      <c r="DVW5" s="57"/>
      <c r="DVX5" s="57"/>
      <c r="DVY5" s="57"/>
      <c r="DVZ5" s="57"/>
      <c r="DWA5" s="57"/>
      <c r="DWB5" s="57"/>
      <c r="DWC5" s="57"/>
      <c r="DWD5" s="57"/>
      <c r="DWE5" s="57"/>
      <c r="DWF5" s="57"/>
      <c r="DWG5" s="57"/>
      <c r="DWH5" s="57"/>
      <c r="DWI5" s="57"/>
      <c r="DWJ5" s="57"/>
      <c r="DWK5" s="57"/>
      <c r="DWL5" s="57"/>
      <c r="DWM5" s="57"/>
      <c r="DWN5" s="57"/>
      <c r="DWO5" s="57"/>
      <c r="DWP5" s="57"/>
      <c r="DWQ5" s="57"/>
      <c r="DWR5" s="57"/>
      <c r="DWS5" s="57"/>
      <c r="DWT5" s="57"/>
      <c r="DWU5" s="57"/>
      <c r="DWV5" s="57"/>
      <c r="DWW5" s="57"/>
      <c r="DWX5" s="57"/>
      <c r="DWY5" s="57"/>
      <c r="DWZ5" s="57"/>
      <c r="DXA5" s="57"/>
      <c r="DXB5" s="57"/>
      <c r="DXC5" s="57"/>
      <c r="DXD5" s="57"/>
      <c r="DXE5" s="57"/>
      <c r="DXF5" s="57"/>
      <c r="DXG5" s="57"/>
      <c r="DXH5" s="57"/>
      <c r="DXI5" s="57"/>
      <c r="DXJ5" s="57"/>
      <c r="DXK5" s="57"/>
      <c r="DXL5" s="57"/>
      <c r="DXM5" s="57"/>
      <c r="DXN5" s="57"/>
      <c r="DXO5" s="57"/>
      <c r="DXP5" s="57"/>
      <c r="DXQ5" s="57"/>
      <c r="DXR5" s="57"/>
      <c r="DXS5" s="57"/>
      <c r="DXT5" s="57"/>
      <c r="DXU5" s="57"/>
      <c r="DXV5" s="57"/>
      <c r="DXW5" s="57"/>
      <c r="DXX5" s="57"/>
      <c r="DXY5" s="57"/>
      <c r="DXZ5" s="57"/>
      <c r="DYA5" s="57"/>
      <c r="DYB5" s="57"/>
      <c r="DYC5" s="57"/>
      <c r="DYD5" s="57"/>
      <c r="DYE5" s="57"/>
      <c r="DYF5" s="57"/>
      <c r="DYG5" s="57"/>
      <c r="DYH5" s="57"/>
      <c r="DYI5" s="57"/>
      <c r="DYJ5" s="57"/>
      <c r="DYK5" s="57"/>
      <c r="DYL5" s="57"/>
      <c r="DYM5" s="57"/>
      <c r="DYN5" s="57"/>
      <c r="DYO5" s="57"/>
      <c r="DYP5" s="57"/>
      <c r="DYQ5" s="57"/>
      <c r="DYR5" s="57"/>
      <c r="DYS5" s="57"/>
      <c r="DYT5" s="57"/>
      <c r="DYU5" s="57"/>
      <c r="DYV5" s="57"/>
      <c r="DYW5" s="57"/>
      <c r="DYX5" s="57"/>
      <c r="DYY5" s="57"/>
      <c r="DYZ5" s="57"/>
      <c r="DZA5" s="57"/>
      <c r="DZB5" s="57"/>
      <c r="DZC5" s="57"/>
      <c r="DZD5" s="57"/>
      <c r="DZE5" s="57"/>
      <c r="DZF5" s="57"/>
      <c r="DZG5" s="57"/>
      <c r="DZH5" s="57"/>
      <c r="DZI5" s="57"/>
      <c r="DZJ5" s="57"/>
      <c r="DZK5" s="57"/>
      <c r="DZL5" s="57"/>
      <c r="DZM5" s="57"/>
      <c r="DZN5" s="57"/>
      <c r="DZO5" s="57"/>
      <c r="DZP5" s="57"/>
      <c r="DZQ5" s="57"/>
      <c r="DZR5" s="57"/>
      <c r="DZS5" s="57"/>
      <c r="DZT5" s="57"/>
      <c r="DZU5" s="57"/>
      <c r="DZV5" s="57"/>
      <c r="DZW5" s="57"/>
      <c r="DZX5" s="57"/>
      <c r="DZY5" s="57"/>
      <c r="DZZ5" s="57"/>
      <c r="EAA5" s="57"/>
      <c r="EAB5" s="57"/>
      <c r="EAC5" s="57"/>
      <c r="EAD5" s="57"/>
      <c r="EAE5" s="57"/>
      <c r="EAF5" s="57"/>
      <c r="EAG5" s="57"/>
      <c r="EAH5" s="57"/>
      <c r="EAI5" s="57"/>
      <c r="EAJ5" s="57"/>
      <c r="EAK5" s="57"/>
      <c r="EAL5" s="57"/>
      <c r="EAM5" s="57"/>
      <c r="EAN5" s="57"/>
      <c r="EAO5" s="57"/>
      <c r="EAP5" s="57"/>
      <c r="EAQ5" s="57"/>
      <c r="EAR5" s="57"/>
      <c r="EAS5" s="57"/>
      <c r="EAT5" s="57"/>
      <c r="EAU5" s="57"/>
      <c r="EAV5" s="57"/>
      <c r="EAW5" s="57"/>
      <c r="EAX5" s="57"/>
      <c r="EAY5" s="57"/>
      <c r="EAZ5" s="57"/>
      <c r="EBA5" s="57"/>
      <c r="EBB5" s="57"/>
      <c r="EBC5" s="57"/>
      <c r="EBD5" s="57"/>
      <c r="EBE5" s="57"/>
      <c r="EBF5" s="57"/>
      <c r="EBG5" s="57"/>
      <c r="EBH5" s="57"/>
      <c r="EBI5" s="57"/>
      <c r="EBJ5" s="57"/>
      <c r="EBK5" s="57"/>
      <c r="EBL5" s="57"/>
      <c r="EBM5" s="57"/>
      <c r="EBN5" s="57"/>
      <c r="EBO5" s="57"/>
      <c r="EBP5" s="57"/>
      <c r="EBQ5" s="57"/>
      <c r="EBR5" s="57"/>
      <c r="EBS5" s="57"/>
      <c r="EBT5" s="57"/>
      <c r="EBU5" s="57"/>
      <c r="EBV5" s="57"/>
      <c r="EBW5" s="57"/>
      <c r="EBX5" s="57"/>
      <c r="EBY5" s="57"/>
      <c r="EBZ5" s="57"/>
      <c r="ECA5" s="57"/>
      <c r="ECB5" s="57"/>
      <c r="ECC5" s="57"/>
      <c r="ECD5" s="57"/>
      <c r="ECE5" s="57"/>
      <c r="ECF5" s="57"/>
      <c r="ECG5" s="57"/>
      <c r="ECH5" s="57"/>
      <c r="ECI5" s="57"/>
      <c r="ECJ5" s="57"/>
      <c r="ECK5" s="57"/>
      <c r="ECL5" s="57"/>
      <c r="ECM5" s="57"/>
      <c r="ECN5" s="57"/>
      <c r="ECO5" s="57"/>
      <c r="ECP5" s="57"/>
      <c r="ECQ5" s="57"/>
      <c r="ECR5" s="57"/>
      <c r="ECS5" s="57"/>
      <c r="ECT5" s="57"/>
      <c r="ECU5" s="57"/>
      <c r="ECV5" s="57"/>
      <c r="ECW5" s="57"/>
      <c r="ECX5" s="57"/>
      <c r="ECY5" s="57"/>
      <c r="ECZ5" s="57"/>
      <c r="EDA5" s="57"/>
      <c r="EDB5" s="57"/>
      <c r="EDC5" s="57"/>
      <c r="EDD5" s="57"/>
      <c r="EDE5" s="57"/>
      <c r="EDF5" s="57"/>
      <c r="EDG5" s="57"/>
      <c r="EDH5" s="57"/>
      <c r="EDI5" s="57"/>
      <c r="EDJ5" s="57"/>
      <c r="EDK5" s="57"/>
      <c r="EDL5" s="57"/>
      <c r="EDM5" s="57"/>
      <c r="EDN5" s="57"/>
      <c r="EDO5" s="57"/>
      <c r="EDP5" s="57"/>
      <c r="EDQ5" s="57"/>
      <c r="EDR5" s="57"/>
      <c r="EDS5" s="57"/>
      <c r="EDT5" s="57"/>
      <c r="EDU5" s="57"/>
      <c r="EDV5" s="57"/>
      <c r="EDW5" s="57"/>
      <c r="EDX5" s="57"/>
      <c r="EDY5" s="57"/>
      <c r="EDZ5" s="57"/>
      <c r="EEA5" s="57"/>
      <c r="EEB5" s="57"/>
      <c r="EEC5" s="57"/>
      <c r="EED5" s="57"/>
      <c r="EEE5" s="57"/>
      <c r="EEF5" s="57"/>
      <c r="EEG5" s="57"/>
      <c r="EEH5" s="57"/>
      <c r="EEI5" s="57"/>
      <c r="EEJ5" s="57"/>
      <c r="EEK5" s="57"/>
      <c r="EEL5" s="57"/>
      <c r="EEM5" s="57"/>
      <c r="EEN5" s="57"/>
      <c r="EEO5" s="57"/>
      <c r="EEP5" s="57"/>
      <c r="EEQ5" s="57"/>
      <c r="EER5" s="57"/>
      <c r="EES5" s="57"/>
      <c r="EET5" s="57"/>
      <c r="EEU5" s="57"/>
      <c r="EEV5" s="57"/>
      <c r="EEW5" s="57"/>
      <c r="EEX5" s="57"/>
      <c r="EEY5" s="57"/>
      <c r="EEZ5" s="57"/>
      <c r="EFA5" s="57"/>
      <c r="EFB5" s="57"/>
      <c r="EFC5" s="57"/>
      <c r="EFD5" s="57"/>
      <c r="EFE5" s="57"/>
      <c r="EFF5" s="57"/>
      <c r="EFG5" s="57"/>
      <c r="EFH5" s="57"/>
      <c r="EFI5" s="57"/>
      <c r="EFJ5" s="57"/>
      <c r="EFK5" s="57"/>
      <c r="EFL5" s="57"/>
      <c r="EFM5" s="57"/>
      <c r="EFN5" s="57"/>
      <c r="EFO5" s="57"/>
      <c r="EFP5" s="57"/>
      <c r="EFQ5" s="57"/>
      <c r="EFR5" s="57"/>
      <c r="EFS5" s="57"/>
      <c r="EFT5" s="57"/>
      <c r="EFU5" s="57"/>
      <c r="EFV5" s="57"/>
      <c r="EFW5" s="57"/>
      <c r="EFX5" s="57"/>
      <c r="EFY5" s="57"/>
      <c r="EFZ5" s="57"/>
      <c r="EGA5" s="57"/>
      <c r="EGB5" s="57"/>
      <c r="EGC5" s="57"/>
      <c r="EGD5" s="57"/>
      <c r="EGE5" s="57"/>
      <c r="EGF5" s="57"/>
      <c r="EGG5" s="57"/>
      <c r="EGH5" s="57"/>
      <c r="EGI5" s="57"/>
      <c r="EGJ5" s="57"/>
      <c r="EGK5" s="57"/>
      <c r="EGL5" s="57"/>
      <c r="EGM5" s="57"/>
      <c r="EGN5" s="57"/>
      <c r="EGO5" s="57"/>
      <c r="EGP5" s="57"/>
      <c r="EGQ5" s="57"/>
      <c r="EGR5" s="57"/>
      <c r="EGS5" s="57"/>
      <c r="EGT5" s="57"/>
      <c r="EGU5" s="57"/>
      <c r="EGV5" s="57"/>
      <c r="EGW5" s="57"/>
      <c r="EGX5" s="57"/>
      <c r="EGY5" s="57"/>
      <c r="EGZ5" s="57"/>
      <c r="EHA5" s="57"/>
      <c r="EHB5" s="57"/>
      <c r="EHC5" s="57"/>
      <c r="EHD5" s="57"/>
      <c r="EHE5" s="57"/>
      <c r="EHF5" s="57"/>
      <c r="EHG5" s="57"/>
      <c r="EHH5" s="57"/>
      <c r="EHI5" s="57"/>
      <c r="EHJ5" s="57"/>
      <c r="EHK5" s="57"/>
      <c r="EHL5" s="57"/>
      <c r="EHM5" s="57"/>
      <c r="EHN5" s="57"/>
      <c r="EHO5" s="57"/>
      <c r="EHP5" s="57"/>
      <c r="EHQ5" s="57"/>
      <c r="EHR5" s="57"/>
      <c r="EHS5" s="57"/>
      <c r="EHT5" s="57"/>
      <c r="EHU5" s="57"/>
      <c r="EHV5" s="57"/>
      <c r="EHW5" s="57"/>
      <c r="EHX5" s="57"/>
      <c r="EHY5" s="57"/>
      <c r="EHZ5" s="57"/>
      <c r="EIA5" s="57"/>
      <c r="EIB5" s="57"/>
      <c r="EIC5" s="57"/>
      <c r="EID5" s="57"/>
      <c r="EIE5" s="57"/>
      <c r="EIF5" s="57"/>
      <c r="EIG5" s="57"/>
      <c r="EIH5" s="57"/>
      <c r="EII5" s="57"/>
      <c r="EIJ5" s="57"/>
      <c r="EIK5" s="57"/>
      <c r="EIL5" s="57"/>
      <c r="EIM5" s="57"/>
      <c r="EIN5" s="57"/>
      <c r="EIO5" s="57"/>
      <c r="EIP5" s="57"/>
      <c r="EIQ5" s="57"/>
      <c r="EIR5" s="57"/>
      <c r="EIS5" s="57"/>
      <c r="EIT5" s="57"/>
      <c r="EIU5" s="57"/>
      <c r="EIV5" s="57"/>
      <c r="EIW5" s="57"/>
      <c r="EIX5" s="57"/>
      <c r="EIY5" s="57"/>
      <c r="EIZ5" s="57"/>
      <c r="EJA5" s="57"/>
      <c r="EJB5" s="57"/>
      <c r="EJC5" s="57"/>
      <c r="EJD5" s="57"/>
      <c r="EJE5" s="57"/>
      <c r="EJF5" s="57"/>
      <c r="EJG5" s="57"/>
      <c r="EJH5" s="57"/>
      <c r="EJI5" s="57"/>
      <c r="EJJ5" s="57"/>
      <c r="EJK5" s="57"/>
      <c r="EJL5" s="57"/>
      <c r="EJM5" s="57"/>
      <c r="EJN5" s="57"/>
      <c r="EJO5" s="57"/>
      <c r="EJP5" s="57"/>
      <c r="EJQ5" s="57"/>
      <c r="EJR5" s="57"/>
      <c r="EJS5" s="57"/>
      <c r="EJT5" s="57"/>
      <c r="EJU5" s="57"/>
      <c r="EJV5" s="57"/>
      <c r="EJW5" s="57"/>
      <c r="EJX5" s="57"/>
      <c r="EJY5" s="57"/>
      <c r="EJZ5" s="57"/>
      <c r="EKA5" s="57"/>
      <c r="EKB5" s="57"/>
      <c r="EKC5" s="57"/>
      <c r="EKD5" s="57"/>
      <c r="EKE5" s="57"/>
      <c r="EKF5" s="57"/>
      <c r="EKG5" s="57"/>
      <c r="EKH5" s="57"/>
      <c r="EKI5" s="57"/>
      <c r="EKJ5" s="57"/>
      <c r="EKK5" s="57"/>
      <c r="EKL5" s="57"/>
      <c r="EKM5" s="57"/>
      <c r="EKN5" s="57"/>
      <c r="EKO5" s="57"/>
      <c r="EKP5" s="57"/>
      <c r="EKQ5" s="57"/>
      <c r="EKR5" s="57"/>
      <c r="EKS5" s="57"/>
      <c r="EKT5" s="57"/>
      <c r="EKU5" s="57"/>
      <c r="EKV5" s="57"/>
      <c r="EKW5" s="57"/>
      <c r="EKX5" s="57"/>
      <c r="EKY5" s="57"/>
      <c r="EKZ5" s="57"/>
      <c r="ELA5" s="57"/>
      <c r="ELB5" s="57"/>
      <c r="ELC5" s="57"/>
      <c r="ELD5" s="57"/>
      <c r="ELE5" s="57"/>
      <c r="ELF5" s="57"/>
      <c r="ELG5" s="57"/>
      <c r="ELH5" s="57"/>
      <c r="ELI5" s="57"/>
      <c r="ELJ5" s="57"/>
      <c r="ELK5" s="57"/>
      <c r="ELL5" s="57"/>
      <c r="ELM5" s="57"/>
      <c r="ELN5" s="57"/>
      <c r="ELO5" s="57"/>
      <c r="ELP5" s="57"/>
      <c r="ELQ5" s="57"/>
      <c r="ELR5" s="57"/>
      <c r="ELS5" s="57"/>
      <c r="ELT5" s="57"/>
      <c r="ELU5" s="57"/>
      <c r="ELV5" s="57"/>
      <c r="ELW5" s="57"/>
      <c r="ELX5" s="57"/>
      <c r="ELY5" s="57"/>
      <c r="ELZ5" s="57"/>
      <c r="EMA5" s="57"/>
      <c r="EMB5" s="57"/>
      <c r="EMC5" s="57"/>
      <c r="EMD5" s="57"/>
      <c r="EME5" s="57"/>
      <c r="EMF5" s="57"/>
      <c r="EMG5" s="57"/>
      <c r="EMH5" s="57"/>
      <c r="EMI5" s="57"/>
      <c r="EMJ5" s="57"/>
      <c r="EMK5" s="57"/>
      <c r="EML5" s="57"/>
      <c r="EMM5" s="57"/>
      <c r="EMN5" s="57"/>
      <c r="EMO5" s="57"/>
      <c r="EMP5" s="57"/>
      <c r="EMQ5" s="57"/>
      <c r="EMR5" s="57"/>
      <c r="EMS5" s="57"/>
      <c r="EMT5" s="57"/>
      <c r="EMU5" s="57"/>
      <c r="EMV5" s="57"/>
      <c r="EMW5" s="57"/>
      <c r="EMX5" s="57"/>
      <c r="EMY5" s="57"/>
      <c r="EMZ5" s="57"/>
      <c r="ENA5" s="57"/>
      <c r="ENB5" s="57"/>
      <c r="ENC5" s="57"/>
      <c r="END5" s="57"/>
      <c r="ENE5" s="57"/>
      <c r="ENF5" s="57"/>
      <c r="ENG5" s="57"/>
      <c r="ENH5" s="57"/>
      <c r="ENI5" s="57"/>
      <c r="ENJ5" s="57"/>
      <c r="ENK5" s="57"/>
      <c r="ENL5" s="57"/>
      <c r="ENM5" s="57"/>
      <c r="ENN5" s="57"/>
      <c r="ENO5" s="57"/>
      <c r="ENP5" s="57"/>
      <c r="ENQ5" s="57"/>
      <c r="ENR5" s="57"/>
      <c r="ENS5" s="57"/>
      <c r="ENT5" s="57"/>
      <c r="ENU5" s="57"/>
      <c r="ENV5" s="57"/>
      <c r="ENW5" s="57"/>
      <c r="ENX5" s="57"/>
      <c r="ENY5" s="57"/>
      <c r="ENZ5" s="57"/>
      <c r="EOA5" s="57"/>
      <c r="EOB5" s="57"/>
      <c r="EOC5" s="57"/>
      <c r="EOD5" s="57"/>
      <c r="EOE5" s="57"/>
      <c r="EOF5" s="57"/>
      <c r="EOG5" s="57"/>
      <c r="EOH5" s="57"/>
      <c r="EOI5" s="57"/>
      <c r="EOJ5" s="57"/>
      <c r="EOK5" s="57"/>
      <c r="EOL5" s="57"/>
      <c r="EOM5" s="57"/>
      <c r="EON5" s="57"/>
      <c r="EOO5" s="57"/>
      <c r="EOP5" s="57"/>
      <c r="EOQ5" s="57"/>
      <c r="EOR5" s="57"/>
      <c r="EOS5" s="57"/>
      <c r="EOT5" s="57"/>
      <c r="EOU5" s="57"/>
      <c r="EOV5" s="57"/>
      <c r="EOW5" s="57"/>
      <c r="EOX5" s="57"/>
      <c r="EOY5" s="57"/>
      <c r="EOZ5" s="57"/>
      <c r="EPA5" s="57"/>
      <c r="EPB5" s="57"/>
      <c r="EPC5" s="57"/>
      <c r="EPD5" s="57"/>
      <c r="EPE5" s="57"/>
      <c r="EPF5" s="57"/>
      <c r="EPG5" s="57"/>
      <c r="EPH5" s="57"/>
      <c r="EPI5" s="57"/>
      <c r="EPJ5" s="57"/>
      <c r="EPK5" s="57"/>
      <c r="EPL5" s="57"/>
      <c r="EPM5" s="57"/>
      <c r="EPN5" s="57"/>
      <c r="EPO5" s="57"/>
      <c r="EPP5" s="57"/>
      <c r="EPQ5" s="57"/>
      <c r="EPR5" s="57"/>
      <c r="EPS5" s="57"/>
      <c r="EPT5" s="57"/>
      <c r="EPU5" s="57"/>
      <c r="EPV5" s="57"/>
      <c r="EPW5" s="57"/>
      <c r="EPX5" s="57"/>
      <c r="EPY5" s="57"/>
      <c r="EPZ5" s="57"/>
      <c r="EQA5" s="57"/>
      <c r="EQB5" s="57"/>
      <c r="EQC5" s="57"/>
      <c r="EQD5" s="57"/>
      <c r="EQE5" s="57"/>
      <c r="EQF5" s="57"/>
      <c r="EQG5" s="57"/>
      <c r="EQH5" s="57"/>
      <c r="EQI5" s="57"/>
      <c r="EQJ5" s="57"/>
      <c r="EQK5" s="57"/>
      <c r="EQL5" s="57"/>
      <c r="EQM5" s="57"/>
      <c r="EQN5" s="57"/>
      <c r="EQO5" s="57"/>
      <c r="EQP5" s="57"/>
      <c r="EQQ5" s="57"/>
      <c r="EQR5" s="57"/>
      <c r="EQS5" s="57"/>
      <c r="EQT5" s="57"/>
      <c r="EQU5" s="57"/>
      <c r="EQV5" s="57"/>
      <c r="EQW5" s="57"/>
      <c r="EQX5" s="57"/>
      <c r="EQY5" s="57"/>
      <c r="EQZ5" s="57"/>
      <c r="ERA5" s="57"/>
      <c r="ERB5" s="57"/>
      <c r="ERC5" s="57"/>
      <c r="ERD5" s="57"/>
      <c r="ERE5" s="57"/>
      <c r="ERF5" s="57"/>
      <c r="ERG5" s="57"/>
      <c r="ERH5" s="57"/>
      <c r="ERI5" s="57"/>
      <c r="ERJ5" s="57"/>
      <c r="ERK5" s="57"/>
      <c r="ERL5" s="57"/>
      <c r="ERM5" s="57"/>
      <c r="ERN5" s="57"/>
      <c r="ERO5" s="57"/>
      <c r="ERP5" s="57"/>
      <c r="ERQ5" s="57"/>
      <c r="ERR5" s="57"/>
      <c r="ERS5" s="57"/>
      <c r="ERT5" s="57"/>
      <c r="ERU5" s="57"/>
      <c r="ERV5" s="57"/>
      <c r="ERW5" s="57"/>
      <c r="ERX5" s="57"/>
      <c r="ERY5" s="57"/>
      <c r="ERZ5" s="57"/>
      <c r="ESA5" s="57"/>
      <c r="ESB5" s="57"/>
      <c r="ESC5" s="57"/>
      <c r="ESD5" s="57"/>
      <c r="ESE5" s="57"/>
      <c r="ESF5" s="57"/>
      <c r="ESG5" s="57"/>
      <c r="ESH5" s="57"/>
      <c r="ESI5" s="57"/>
      <c r="ESJ5" s="57"/>
      <c r="ESK5" s="57"/>
      <c r="ESL5" s="57"/>
      <c r="ESM5" s="57"/>
      <c r="ESN5" s="57"/>
      <c r="ESO5" s="57"/>
      <c r="ESP5" s="57"/>
      <c r="ESQ5" s="57"/>
      <c r="ESR5" s="57"/>
      <c r="ESS5" s="57"/>
      <c r="EST5" s="57"/>
      <c r="ESU5" s="57"/>
      <c r="ESV5" s="57"/>
      <c r="ESW5" s="57"/>
      <c r="ESX5" s="57"/>
      <c r="ESY5" s="57"/>
      <c r="ESZ5" s="57"/>
      <c r="ETA5" s="57"/>
      <c r="ETB5" s="57"/>
      <c r="ETC5" s="57"/>
      <c r="ETD5" s="57"/>
      <c r="ETE5" s="57"/>
      <c r="ETF5" s="57"/>
      <c r="ETG5" s="57"/>
      <c r="ETH5" s="57"/>
      <c r="ETI5" s="57"/>
      <c r="ETJ5" s="57"/>
      <c r="ETK5" s="57"/>
      <c r="ETL5" s="57"/>
      <c r="ETM5" s="57"/>
      <c r="ETN5" s="57"/>
      <c r="ETO5" s="57"/>
      <c r="ETP5" s="57"/>
      <c r="ETQ5" s="57"/>
      <c r="ETR5" s="57"/>
      <c r="ETS5" s="57"/>
      <c r="ETT5" s="57"/>
      <c r="ETU5" s="57"/>
      <c r="ETV5" s="57"/>
      <c r="ETW5" s="57"/>
      <c r="ETX5" s="57"/>
      <c r="ETY5" s="57"/>
      <c r="ETZ5" s="57"/>
      <c r="EUA5" s="57"/>
      <c r="EUB5" s="57"/>
      <c r="EUC5" s="57"/>
      <c r="EUD5" s="57"/>
      <c r="EUE5" s="57"/>
      <c r="EUF5" s="57"/>
      <c r="EUG5" s="57"/>
      <c r="EUH5" s="57"/>
      <c r="EUI5" s="57"/>
      <c r="EUJ5" s="57"/>
      <c r="EUK5" s="57"/>
      <c r="EUL5" s="57"/>
      <c r="EUM5" s="57"/>
      <c r="EUN5" s="57"/>
      <c r="EUO5" s="57"/>
      <c r="EUP5" s="57"/>
      <c r="EUQ5" s="57"/>
      <c r="EUR5" s="57"/>
      <c r="EUS5" s="57"/>
      <c r="EUT5" s="57"/>
      <c r="EUU5" s="57"/>
      <c r="EUV5" s="57"/>
      <c r="EUW5" s="57"/>
      <c r="EUX5" s="57"/>
      <c r="EUY5" s="57"/>
      <c r="EUZ5" s="57"/>
      <c r="EVA5" s="57"/>
      <c r="EVB5" s="57"/>
      <c r="EVC5" s="57"/>
      <c r="EVD5" s="57"/>
      <c r="EVE5" s="57"/>
      <c r="EVF5" s="57"/>
      <c r="EVG5" s="57"/>
      <c r="EVH5" s="57"/>
      <c r="EVI5" s="57"/>
      <c r="EVJ5" s="57"/>
      <c r="EVK5" s="57"/>
      <c r="EVL5" s="57"/>
      <c r="EVM5" s="57"/>
      <c r="EVN5" s="57"/>
      <c r="EVO5" s="57"/>
      <c r="EVP5" s="57"/>
      <c r="EVQ5" s="57"/>
      <c r="EVR5" s="57"/>
      <c r="EVS5" s="57"/>
      <c r="EVT5" s="57"/>
      <c r="EVU5" s="57"/>
      <c r="EVV5" s="57"/>
      <c r="EVW5" s="57"/>
      <c r="EVX5" s="57"/>
      <c r="EVY5" s="57"/>
      <c r="EVZ5" s="57"/>
      <c r="EWA5" s="57"/>
      <c r="EWB5" s="57"/>
      <c r="EWC5" s="57"/>
      <c r="EWD5" s="57"/>
      <c r="EWE5" s="57"/>
      <c r="EWF5" s="57"/>
      <c r="EWG5" s="57"/>
      <c r="EWH5" s="57"/>
      <c r="EWI5" s="57"/>
      <c r="EWJ5" s="57"/>
      <c r="EWK5" s="57"/>
      <c r="EWL5" s="57"/>
      <c r="EWM5" s="57"/>
      <c r="EWN5" s="57"/>
      <c r="EWO5" s="57"/>
      <c r="EWP5" s="57"/>
      <c r="EWQ5" s="57"/>
      <c r="EWR5" s="57"/>
      <c r="EWS5" s="57"/>
      <c r="EWT5" s="57"/>
      <c r="EWU5" s="57"/>
      <c r="EWV5" s="57"/>
      <c r="EWW5" s="57"/>
      <c r="EWX5" s="57"/>
      <c r="EWY5" s="57"/>
      <c r="EWZ5" s="57"/>
      <c r="EXA5" s="57"/>
      <c r="EXB5" s="57"/>
      <c r="EXC5" s="57"/>
      <c r="EXD5" s="57"/>
      <c r="EXE5" s="57"/>
      <c r="EXF5" s="57"/>
      <c r="EXG5" s="57"/>
      <c r="EXH5" s="57"/>
      <c r="EXI5" s="57"/>
      <c r="EXJ5" s="57"/>
      <c r="EXK5" s="57"/>
      <c r="EXL5" s="57"/>
      <c r="EXM5" s="57"/>
      <c r="EXN5" s="57"/>
      <c r="EXO5" s="57"/>
      <c r="EXP5" s="57"/>
      <c r="EXQ5" s="57"/>
      <c r="EXR5" s="57"/>
      <c r="EXS5" s="57"/>
      <c r="EXT5" s="57"/>
      <c r="EXU5" s="57"/>
      <c r="EXV5" s="57"/>
      <c r="EXW5" s="57"/>
      <c r="EXX5" s="57"/>
      <c r="EXY5" s="57"/>
      <c r="EXZ5" s="57"/>
      <c r="EYA5" s="57"/>
      <c r="EYB5" s="57"/>
      <c r="EYC5" s="57"/>
      <c r="EYD5" s="57"/>
      <c r="EYE5" s="57"/>
      <c r="EYF5" s="57"/>
      <c r="EYG5" s="57"/>
      <c r="EYH5" s="57"/>
      <c r="EYI5" s="57"/>
      <c r="EYJ5" s="57"/>
      <c r="EYK5" s="57"/>
      <c r="EYL5" s="57"/>
      <c r="EYM5" s="57"/>
      <c r="EYN5" s="57"/>
      <c r="EYO5" s="57"/>
      <c r="EYP5" s="57"/>
      <c r="EYQ5" s="57"/>
      <c r="EYR5" s="57"/>
      <c r="EYS5" s="57"/>
      <c r="EYT5" s="57"/>
      <c r="EYU5" s="57"/>
      <c r="EYV5" s="57"/>
      <c r="EYW5" s="57"/>
      <c r="EYX5" s="57"/>
      <c r="EYY5" s="57"/>
      <c r="EYZ5" s="57"/>
      <c r="EZA5" s="57"/>
      <c r="EZB5" s="57"/>
      <c r="EZC5" s="57"/>
      <c r="EZD5" s="57"/>
      <c r="EZE5" s="57"/>
      <c r="EZF5" s="57"/>
      <c r="EZG5" s="57"/>
      <c r="EZH5" s="57"/>
      <c r="EZI5" s="57"/>
      <c r="EZJ5" s="57"/>
      <c r="EZK5" s="57"/>
      <c r="EZL5" s="57"/>
      <c r="EZM5" s="57"/>
      <c r="EZN5" s="57"/>
      <c r="EZO5" s="57"/>
      <c r="EZP5" s="57"/>
      <c r="EZQ5" s="57"/>
      <c r="EZR5" s="57"/>
      <c r="EZS5" s="57"/>
      <c r="EZT5" s="57"/>
      <c r="EZU5" s="57"/>
      <c r="EZV5" s="57"/>
      <c r="EZW5" s="57"/>
      <c r="EZX5" s="57"/>
      <c r="EZY5" s="57"/>
      <c r="EZZ5" s="57"/>
      <c r="FAA5" s="57"/>
      <c r="FAB5" s="57"/>
      <c r="FAC5" s="57"/>
      <c r="FAD5" s="57"/>
      <c r="FAE5" s="57"/>
      <c r="FAF5" s="57"/>
      <c r="FAG5" s="57"/>
      <c r="FAH5" s="57"/>
      <c r="FAI5" s="57"/>
      <c r="FAJ5" s="57"/>
      <c r="FAK5" s="57"/>
      <c r="FAL5" s="57"/>
      <c r="FAM5" s="57"/>
      <c r="FAN5" s="57"/>
      <c r="FAO5" s="57"/>
      <c r="FAP5" s="57"/>
      <c r="FAQ5" s="57"/>
      <c r="FAR5" s="57"/>
      <c r="FAS5" s="57"/>
      <c r="FAT5" s="57"/>
      <c r="FAU5" s="57"/>
      <c r="FAV5" s="57"/>
      <c r="FAW5" s="57"/>
      <c r="FAX5" s="57"/>
      <c r="FAY5" s="57"/>
      <c r="FAZ5" s="57"/>
      <c r="FBA5" s="57"/>
      <c r="FBB5" s="57"/>
      <c r="FBC5" s="57"/>
      <c r="FBD5" s="57"/>
      <c r="FBE5" s="57"/>
      <c r="FBF5" s="57"/>
      <c r="FBG5" s="57"/>
      <c r="FBH5" s="57"/>
      <c r="FBI5" s="57"/>
      <c r="FBJ5" s="57"/>
      <c r="FBK5" s="57"/>
      <c r="FBL5" s="57"/>
      <c r="FBM5" s="57"/>
      <c r="FBN5" s="57"/>
      <c r="FBO5" s="57"/>
      <c r="FBP5" s="57"/>
      <c r="FBQ5" s="57"/>
      <c r="FBR5" s="57"/>
      <c r="FBS5" s="57"/>
      <c r="FBT5" s="57"/>
      <c r="FBU5" s="57"/>
      <c r="FBV5" s="57"/>
      <c r="FBW5" s="57"/>
      <c r="FBX5" s="57"/>
      <c r="FBY5" s="57"/>
      <c r="FBZ5" s="57"/>
      <c r="FCA5" s="57"/>
      <c r="FCB5" s="57"/>
      <c r="FCC5" s="57"/>
      <c r="FCD5" s="57"/>
      <c r="FCE5" s="57"/>
      <c r="FCF5" s="57"/>
      <c r="FCG5" s="57"/>
      <c r="FCH5" s="57"/>
      <c r="FCI5" s="57"/>
      <c r="FCJ5" s="57"/>
      <c r="FCK5" s="57"/>
      <c r="FCL5" s="57"/>
      <c r="FCM5" s="57"/>
      <c r="FCN5" s="57"/>
      <c r="FCO5" s="57"/>
      <c r="FCP5" s="57"/>
      <c r="FCQ5" s="57"/>
      <c r="FCR5" s="57"/>
      <c r="FCS5" s="57"/>
      <c r="FCT5" s="57"/>
      <c r="FCU5" s="57"/>
      <c r="FCV5" s="57"/>
      <c r="FCW5" s="57"/>
      <c r="FCX5" s="57"/>
      <c r="FCY5" s="57"/>
      <c r="FCZ5" s="57"/>
      <c r="FDA5" s="57"/>
      <c r="FDB5" s="57"/>
      <c r="FDC5" s="57"/>
      <c r="FDD5" s="57"/>
      <c r="FDE5" s="57"/>
      <c r="FDF5" s="57"/>
      <c r="FDG5" s="57"/>
      <c r="FDH5" s="57"/>
      <c r="FDI5" s="57"/>
      <c r="FDJ5" s="57"/>
      <c r="FDK5" s="57"/>
      <c r="FDL5" s="57"/>
      <c r="FDM5" s="57"/>
      <c r="FDN5" s="57"/>
      <c r="FDO5" s="57"/>
      <c r="FDP5" s="57"/>
      <c r="FDQ5" s="57"/>
      <c r="FDR5" s="57"/>
      <c r="FDS5" s="57"/>
      <c r="FDT5" s="57"/>
      <c r="FDU5" s="57"/>
      <c r="FDV5" s="57"/>
      <c r="FDW5" s="57"/>
      <c r="FDX5" s="57"/>
      <c r="FDY5" s="57"/>
      <c r="FDZ5" s="57"/>
      <c r="FEA5" s="57"/>
      <c r="FEB5" s="57"/>
      <c r="FEC5" s="57"/>
      <c r="FED5" s="57"/>
      <c r="FEE5" s="57"/>
      <c r="FEF5" s="57"/>
      <c r="FEG5" s="57"/>
      <c r="FEH5" s="57"/>
      <c r="FEI5" s="57"/>
      <c r="FEJ5" s="57"/>
      <c r="FEK5" s="57"/>
      <c r="FEL5" s="57"/>
      <c r="FEM5" s="57"/>
      <c r="FEN5" s="57"/>
      <c r="FEO5" s="57"/>
      <c r="FEP5" s="57"/>
      <c r="FEQ5" s="57"/>
      <c r="FER5" s="57"/>
      <c r="FES5" s="57"/>
      <c r="FET5" s="57"/>
      <c r="FEU5" s="57"/>
      <c r="FEV5" s="57"/>
      <c r="FEW5" s="57"/>
      <c r="FEX5" s="57"/>
      <c r="FEY5" s="57"/>
      <c r="FEZ5" s="57"/>
      <c r="FFA5" s="57"/>
      <c r="FFB5" s="57"/>
      <c r="FFC5" s="57"/>
      <c r="FFD5" s="57"/>
      <c r="FFE5" s="57"/>
      <c r="FFF5" s="57"/>
      <c r="FFG5" s="57"/>
      <c r="FFH5" s="57"/>
      <c r="FFI5" s="57"/>
      <c r="FFJ5" s="57"/>
      <c r="FFK5" s="57"/>
      <c r="FFL5" s="57"/>
      <c r="FFM5" s="57"/>
      <c r="FFN5" s="57"/>
      <c r="FFO5" s="57"/>
      <c r="FFP5" s="57"/>
      <c r="FFQ5" s="57"/>
      <c r="FFR5" s="57"/>
      <c r="FFS5" s="57"/>
      <c r="FFT5" s="57"/>
      <c r="FFU5" s="57"/>
      <c r="FFV5" s="57"/>
      <c r="FFW5" s="57"/>
      <c r="FFX5" s="57"/>
      <c r="FFY5" s="57"/>
      <c r="FFZ5" s="57"/>
      <c r="FGA5" s="57"/>
      <c r="FGB5" s="57"/>
      <c r="FGC5" s="57"/>
      <c r="FGD5" s="57"/>
      <c r="FGE5" s="57"/>
      <c r="FGF5" s="57"/>
      <c r="FGG5" s="57"/>
      <c r="FGH5" s="57"/>
      <c r="FGI5" s="57"/>
      <c r="FGJ5" s="57"/>
      <c r="FGK5" s="57"/>
      <c r="FGL5" s="57"/>
      <c r="FGM5" s="57"/>
      <c r="FGN5" s="57"/>
      <c r="FGO5" s="57"/>
      <c r="FGP5" s="57"/>
      <c r="FGQ5" s="57"/>
      <c r="FGR5" s="57"/>
      <c r="FGS5" s="57"/>
      <c r="FGT5" s="57"/>
      <c r="FGU5" s="57"/>
      <c r="FGV5" s="57"/>
      <c r="FGW5" s="57"/>
      <c r="FGX5" s="57"/>
      <c r="FGY5" s="57"/>
      <c r="FGZ5" s="57"/>
      <c r="FHA5" s="57"/>
      <c r="FHB5" s="57"/>
      <c r="FHC5" s="57"/>
      <c r="FHD5" s="57"/>
      <c r="FHE5" s="57"/>
      <c r="FHF5" s="57"/>
      <c r="FHG5" s="57"/>
      <c r="FHH5" s="57"/>
      <c r="FHI5" s="57"/>
      <c r="FHJ5" s="57"/>
      <c r="FHK5" s="57"/>
      <c r="FHL5" s="57"/>
      <c r="FHM5" s="57"/>
      <c r="FHN5" s="57"/>
      <c r="FHO5" s="57"/>
      <c r="FHP5" s="57"/>
      <c r="FHQ5" s="57"/>
      <c r="FHR5" s="57"/>
      <c r="FHS5" s="57"/>
      <c r="FHT5" s="57"/>
      <c r="FHU5" s="57"/>
      <c r="FHV5" s="57"/>
      <c r="FHW5" s="57"/>
      <c r="FHX5" s="57"/>
      <c r="FHY5" s="57"/>
      <c r="FHZ5" s="57"/>
      <c r="FIA5" s="57"/>
      <c r="FIB5" s="57"/>
      <c r="FIC5" s="57"/>
      <c r="FID5" s="57"/>
      <c r="FIE5" s="57"/>
      <c r="FIF5" s="57"/>
      <c r="FIG5" s="57"/>
      <c r="FIH5" s="57"/>
      <c r="FII5" s="57"/>
      <c r="FIJ5" s="57"/>
      <c r="FIK5" s="57"/>
      <c r="FIL5" s="57"/>
      <c r="FIM5" s="57"/>
      <c r="FIN5" s="57"/>
      <c r="FIO5" s="57"/>
      <c r="FIP5" s="57"/>
      <c r="FIQ5" s="57"/>
      <c r="FIR5" s="57"/>
      <c r="FIS5" s="57"/>
      <c r="FIT5" s="57"/>
      <c r="FIU5" s="57"/>
      <c r="FIV5" s="57"/>
      <c r="FIW5" s="57"/>
      <c r="FIX5" s="57"/>
      <c r="FIY5" s="57"/>
      <c r="FIZ5" s="57"/>
      <c r="FJA5" s="57"/>
      <c r="FJB5" s="57"/>
      <c r="FJC5" s="57"/>
      <c r="FJD5" s="57"/>
      <c r="FJE5" s="57"/>
      <c r="FJF5" s="57"/>
      <c r="FJG5" s="57"/>
      <c r="FJH5" s="57"/>
      <c r="FJI5" s="57"/>
      <c r="FJJ5" s="57"/>
      <c r="FJK5" s="57"/>
      <c r="FJL5" s="57"/>
      <c r="FJM5" s="57"/>
      <c r="FJN5" s="57"/>
      <c r="FJO5" s="57"/>
      <c r="FJP5" s="57"/>
      <c r="FJQ5" s="57"/>
      <c r="FJR5" s="57"/>
      <c r="FJS5" s="57"/>
      <c r="FJT5" s="57"/>
      <c r="FJU5" s="57"/>
      <c r="FJV5" s="57"/>
      <c r="FJW5" s="57"/>
      <c r="FJX5" s="57"/>
      <c r="FJY5" s="57"/>
      <c r="FJZ5" s="57"/>
      <c r="FKA5" s="57"/>
      <c r="FKB5" s="57"/>
      <c r="FKC5" s="57"/>
      <c r="FKD5" s="57"/>
      <c r="FKE5" s="57"/>
      <c r="FKF5" s="57"/>
      <c r="FKG5" s="57"/>
      <c r="FKH5" s="57"/>
      <c r="FKI5" s="57"/>
      <c r="FKJ5" s="57"/>
      <c r="FKK5" s="57"/>
      <c r="FKL5" s="57"/>
      <c r="FKM5" s="57"/>
      <c r="FKN5" s="57"/>
      <c r="FKO5" s="57"/>
      <c r="FKP5" s="57"/>
      <c r="FKQ5" s="57"/>
      <c r="FKR5" s="57"/>
      <c r="FKS5" s="57"/>
      <c r="FKT5" s="57"/>
      <c r="FKU5" s="57"/>
      <c r="FKV5" s="57"/>
      <c r="FKW5" s="57"/>
      <c r="FKX5" s="57"/>
      <c r="FKY5" s="57"/>
      <c r="FKZ5" s="57"/>
      <c r="FLA5" s="57"/>
      <c r="FLB5" s="57"/>
      <c r="FLC5" s="57"/>
      <c r="FLD5" s="57"/>
      <c r="FLE5" s="57"/>
      <c r="FLF5" s="57"/>
      <c r="FLG5" s="57"/>
      <c r="FLH5" s="57"/>
      <c r="FLI5" s="57"/>
      <c r="FLJ5" s="57"/>
      <c r="FLK5" s="57"/>
      <c r="FLL5" s="57"/>
      <c r="FLM5" s="57"/>
      <c r="FLN5" s="57"/>
      <c r="FLO5" s="57"/>
      <c r="FLP5" s="57"/>
      <c r="FLQ5" s="57"/>
      <c r="FLR5" s="57"/>
      <c r="FLS5" s="57"/>
      <c r="FLT5" s="57"/>
      <c r="FLU5" s="57"/>
      <c r="FLV5" s="57"/>
      <c r="FLW5" s="57"/>
      <c r="FLX5" s="57"/>
      <c r="FLY5" s="57"/>
      <c r="FLZ5" s="57"/>
      <c r="FMA5" s="57"/>
      <c r="FMB5" s="57"/>
      <c r="FMC5" s="57"/>
      <c r="FMD5" s="57"/>
      <c r="FME5" s="57"/>
      <c r="FMF5" s="57"/>
      <c r="FMG5" s="57"/>
      <c r="FMH5" s="57"/>
      <c r="FMI5" s="57"/>
      <c r="FMJ5" s="57"/>
      <c r="FMK5" s="57"/>
      <c r="FML5" s="57"/>
      <c r="FMM5" s="57"/>
      <c r="FMN5" s="57"/>
      <c r="FMO5" s="57"/>
      <c r="FMP5" s="57"/>
      <c r="FMQ5" s="57"/>
      <c r="FMR5" s="57"/>
      <c r="FMS5" s="57"/>
      <c r="FMT5" s="57"/>
      <c r="FMU5" s="57"/>
      <c r="FMV5" s="57"/>
      <c r="FMW5" s="57"/>
      <c r="FMX5" s="57"/>
      <c r="FMY5" s="57"/>
      <c r="FMZ5" s="57"/>
      <c r="FNA5" s="57"/>
      <c r="FNB5" s="57"/>
      <c r="FNC5" s="57"/>
      <c r="FND5" s="57"/>
      <c r="FNE5" s="57"/>
      <c r="FNF5" s="57"/>
      <c r="FNG5" s="57"/>
      <c r="FNH5" s="57"/>
      <c r="FNI5" s="57"/>
      <c r="FNJ5" s="57"/>
      <c r="FNK5" s="57"/>
      <c r="FNL5" s="57"/>
      <c r="FNM5" s="57"/>
      <c r="FNN5" s="57"/>
      <c r="FNO5" s="57"/>
      <c r="FNP5" s="57"/>
      <c r="FNQ5" s="57"/>
      <c r="FNR5" s="57"/>
      <c r="FNS5" s="57"/>
      <c r="FNT5" s="57"/>
      <c r="FNU5" s="57"/>
      <c r="FNV5" s="57"/>
      <c r="FNW5" s="57"/>
      <c r="FNX5" s="57"/>
      <c r="FNY5" s="57"/>
      <c r="FNZ5" s="57"/>
      <c r="FOA5" s="57"/>
      <c r="FOB5" s="57"/>
      <c r="FOC5" s="57"/>
      <c r="FOD5" s="57"/>
      <c r="FOE5" s="57"/>
      <c r="FOF5" s="57"/>
      <c r="FOG5" s="57"/>
      <c r="FOH5" s="57"/>
      <c r="FOI5" s="57"/>
      <c r="FOJ5" s="57"/>
      <c r="FOK5" s="57"/>
      <c r="FOL5" s="57"/>
      <c r="FOM5" s="57"/>
      <c r="FON5" s="57"/>
      <c r="FOO5" s="57"/>
      <c r="FOP5" s="57"/>
      <c r="FOQ5" s="57"/>
      <c r="FOR5" s="57"/>
      <c r="FOS5" s="57"/>
      <c r="FOT5" s="57"/>
      <c r="FOU5" s="57"/>
      <c r="FOV5" s="57"/>
      <c r="FOW5" s="57"/>
      <c r="FOX5" s="57"/>
      <c r="FOY5" s="57"/>
      <c r="FOZ5" s="57"/>
      <c r="FPA5" s="57"/>
      <c r="FPB5" s="57"/>
      <c r="FPC5" s="57"/>
      <c r="FPD5" s="57"/>
      <c r="FPE5" s="57"/>
      <c r="FPF5" s="57"/>
      <c r="FPG5" s="57"/>
      <c r="FPH5" s="57"/>
      <c r="FPI5" s="57"/>
      <c r="FPJ5" s="57"/>
      <c r="FPK5" s="57"/>
      <c r="FPL5" s="57"/>
      <c r="FPM5" s="57"/>
      <c r="FPN5" s="57"/>
      <c r="FPO5" s="57"/>
      <c r="FPP5" s="57"/>
      <c r="FPQ5" s="57"/>
      <c r="FPR5" s="57"/>
      <c r="FPS5" s="57"/>
      <c r="FPT5" s="57"/>
      <c r="FPU5" s="57"/>
      <c r="FPV5" s="57"/>
      <c r="FPW5" s="57"/>
      <c r="FPX5" s="57"/>
      <c r="FPY5" s="57"/>
      <c r="FPZ5" s="57"/>
      <c r="FQA5" s="57"/>
      <c r="FQB5" s="57"/>
      <c r="FQC5" s="57"/>
      <c r="FQD5" s="57"/>
      <c r="FQE5" s="57"/>
      <c r="FQF5" s="57"/>
      <c r="FQG5" s="57"/>
      <c r="FQH5" s="57"/>
      <c r="FQI5" s="57"/>
      <c r="FQJ5" s="57"/>
      <c r="FQK5" s="57"/>
      <c r="FQL5" s="57"/>
      <c r="FQM5" s="57"/>
      <c r="FQN5" s="57"/>
      <c r="FQO5" s="57"/>
      <c r="FQP5" s="57"/>
      <c r="FQQ5" s="57"/>
      <c r="FQR5" s="57"/>
      <c r="FQS5" s="57"/>
      <c r="FQT5" s="57"/>
      <c r="FQU5" s="57"/>
      <c r="FQV5" s="57"/>
      <c r="FQW5" s="57"/>
      <c r="FQX5" s="57"/>
      <c r="FQY5" s="57"/>
      <c r="FQZ5" s="57"/>
      <c r="FRA5" s="57"/>
      <c r="FRB5" s="57"/>
      <c r="FRC5" s="57"/>
      <c r="FRD5" s="57"/>
      <c r="FRE5" s="57"/>
      <c r="FRF5" s="57"/>
      <c r="FRG5" s="57"/>
      <c r="FRH5" s="57"/>
      <c r="FRI5" s="57"/>
      <c r="FRJ5" s="57"/>
      <c r="FRK5" s="57"/>
      <c r="FRL5" s="57"/>
      <c r="FRM5" s="57"/>
      <c r="FRN5" s="57"/>
      <c r="FRO5" s="57"/>
      <c r="FRP5" s="57"/>
      <c r="FRQ5" s="57"/>
      <c r="FRR5" s="57"/>
      <c r="FRS5" s="57"/>
      <c r="FRT5" s="57"/>
      <c r="FRU5" s="57"/>
      <c r="FRV5" s="57"/>
      <c r="FRW5" s="57"/>
      <c r="FRX5" s="57"/>
      <c r="FRY5" s="57"/>
      <c r="FRZ5" s="57"/>
      <c r="FSA5" s="57"/>
      <c r="FSB5" s="57"/>
      <c r="FSC5" s="57"/>
      <c r="FSD5" s="57"/>
      <c r="FSE5" s="57"/>
      <c r="FSF5" s="57"/>
      <c r="FSG5" s="57"/>
      <c r="FSH5" s="57"/>
      <c r="FSI5" s="57"/>
      <c r="FSJ5" s="57"/>
      <c r="FSK5" s="57"/>
      <c r="FSL5" s="57"/>
      <c r="FSM5" s="57"/>
      <c r="FSN5" s="57"/>
      <c r="FSO5" s="57"/>
      <c r="FSP5" s="57"/>
      <c r="FSQ5" s="57"/>
      <c r="FSR5" s="57"/>
      <c r="FSS5" s="57"/>
      <c r="FST5" s="57"/>
      <c r="FSU5" s="57"/>
      <c r="FSV5" s="57"/>
      <c r="FSW5" s="57"/>
      <c r="FSX5" s="57"/>
      <c r="FSY5" s="57"/>
      <c r="FSZ5" s="57"/>
      <c r="FTA5" s="57"/>
      <c r="FTB5" s="57"/>
      <c r="FTC5" s="57"/>
      <c r="FTD5" s="57"/>
      <c r="FTE5" s="57"/>
      <c r="FTF5" s="57"/>
      <c r="FTG5" s="57"/>
      <c r="FTH5" s="57"/>
      <c r="FTI5" s="57"/>
      <c r="FTJ5" s="57"/>
      <c r="FTK5" s="57"/>
      <c r="FTL5" s="57"/>
      <c r="FTM5" s="57"/>
      <c r="FTN5" s="57"/>
      <c r="FTO5" s="57"/>
      <c r="FTP5" s="57"/>
      <c r="FTQ5" s="57"/>
      <c r="FTR5" s="57"/>
      <c r="FTS5" s="57"/>
      <c r="FTT5" s="57"/>
      <c r="FTU5" s="57"/>
      <c r="FTV5" s="57"/>
      <c r="FTW5" s="57"/>
      <c r="FTX5" s="57"/>
      <c r="FTY5" s="57"/>
      <c r="FTZ5" s="57"/>
      <c r="FUA5" s="57"/>
      <c r="FUB5" s="57"/>
      <c r="FUC5" s="57"/>
      <c r="FUD5" s="57"/>
      <c r="FUE5" s="57"/>
      <c r="FUF5" s="57"/>
      <c r="FUG5" s="57"/>
      <c r="FUH5" s="57"/>
      <c r="FUI5" s="57"/>
      <c r="FUJ5" s="57"/>
      <c r="FUK5" s="57"/>
      <c r="FUL5" s="57"/>
      <c r="FUM5" s="57"/>
      <c r="FUN5" s="57"/>
      <c r="FUO5" s="57"/>
      <c r="FUP5" s="57"/>
      <c r="FUQ5" s="57"/>
      <c r="FUR5" s="57"/>
      <c r="FUS5" s="57"/>
      <c r="FUT5" s="57"/>
      <c r="FUU5" s="57"/>
      <c r="FUV5" s="57"/>
      <c r="FUW5" s="57"/>
      <c r="FUX5" s="57"/>
      <c r="FUY5" s="57"/>
      <c r="FUZ5" s="57"/>
      <c r="FVA5" s="57"/>
      <c r="FVB5" s="57"/>
      <c r="FVC5" s="57"/>
      <c r="FVD5" s="57"/>
      <c r="FVE5" s="57"/>
      <c r="FVF5" s="57"/>
      <c r="FVG5" s="57"/>
      <c r="FVH5" s="57"/>
      <c r="FVI5" s="57"/>
      <c r="FVJ5" s="57"/>
      <c r="FVK5" s="57"/>
      <c r="FVL5" s="57"/>
      <c r="FVM5" s="57"/>
      <c r="FVN5" s="57"/>
      <c r="FVO5" s="57"/>
      <c r="FVP5" s="57"/>
      <c r="FVQ5" s="57"/>
      <c r="FVR5" s="57"/>
      <c r="FVS5" s="57"/>
      <c r="FVT5" s="57"/>
      <c r="FVU5" s="57"/>
      <c r="FVV5" s="57"/>
      <c r="FVW5" s="57"/>
      <c r="FVX5" s="57"/>
      <c r="FVY5" s="57"/>
      <c r="FVZ5" s="57"/>
      <c r="FWA5" s="57"/>
      <c r="FWB5" s="57"/>
      <c r="FWC5" s="57"/>
      <c r="FWD5" s="57"/>
      <c r="FWE5" s="57"/>
      <c r="FWF5" s="57"/>
      <c r="FWG5" s="57"/>
      <c r="FWH5" s="57"/>
      <c r="FWI5" s="57"/>
      <c r="FWJ5" s="57"/>
      <c r="FWK5" s="57"/>
      <c r="FWL5" s="57"/>
      <c r="FWM5" s="57"/>
      <c r="FWN5" s="57"/>
      <c r="FWO5" s="57"/>
      <c r="FWP5" s="57"/>
      <c r="FWQ5" s="57"/>
      <c r="FWR5" s="57"/>
      <c r="FWS5" s="57"/>
      <c r="FWT5" s="57"/>
      <c r="FWU5" s="57"/>
      <c r="FWV5" s="57"/>
      <c r="FWW5" s="57"/>
      <c r="FWX5" s="57"/>
      <c r="FWY5" s="57"/>
      <c r="FWZ5" s="57"/>
      <c r="FXA5" s="57"/>
      <c r="FXB5" s="57"/>
      <c r="FXC5" s="57"/>
      <c r="FXD5" s="57"/>
      <c r="FXE5" s="57"/>
      <c r="FXF5" s="57"/>
      <c r="FXG5" s="57"/>
      <c r="FXH5" s="57"/>
      <c r="FXI5" s="57"/>
      <c r="FXJ5" s="57"/>
      <c r="FXK5" s="57"/>
      <c r="FXL5" s="57"/>
      <c r="FXM5" s="57"/>
      <c r="FXN5" s="57"/>
      <c r="FXO5" s="57"/>
      <c r="FXP5" s="57"/>
      <c r="FXQ5" s="57"/>
      <c r="FXR5" s="57"/>
      <c r="FXS5" s="57"/>
      <c r="FXT5" s="57"/>
      <c r="FXU5" s="57"/>
      <c r="FXV5" s="57"/>
      <c r="FXW5" s="57"/>
      <c r="FXX5" s="57"/>
      <c r="FXY5" s="57"/>
      <c r="FXZ5" s="57"/>
      <c r="FYA5" s="57"/>
      <c r="FYB5" s="57"/>
      <c r="FYC5" s="57"/>
      <c r="FYD5" s="57"/>
      <c r="FYE5" s="57"/>
      <c r="FYF5" s="57"/>
      <c r="FYG5" s="57"/>
      <c r="FYH5" s="57"/>
      <c r="FYI5" s="57"/>
      <c r="FYJ5" s="57"/>
      <c r="FYK5" s="57"/>
      <c r="FYL5" s="57"/>
      <c r="FYM5" s="57"/>
      <c r="FYN5" s="57"/>
      <c r="FYO5" s="57"/>
      <c r="FYP5" s="57"/>
      <c r="FYQ5" s="57"/>
      <c r="FYR5" s="57"/>
      <c r="FYS5" s="57"/>
      <c r="FYT5" s="57"/>
      <c r="FYU5" s="57"/>
      <c r="FYV5" s="57"/>
      <c r="FYW5" s="57"/>
      <c r="FYX5" s="57"/>
      <c r="FYY5" s="57"/>
      <c r="FYZ5" s="57"/>
      <c r="FZA5" s="57"/>
      <c r="FZB5" s="57"/>
      <c r="FZC5" s="57"/>
      <c r="FZD5" s="57"/>
      <c r="FZE5" s="57"/>
      <c r="FZF5" s="57"/>
      <c r="FZG5" s="57"/>
      <c r="FZH5" s="57"/>
      <c r="FZI5" s="57"/>
      <c r="FZJ5" s="57"/>
      <c r="FZK5" s="57"/>
      <c r="FZL5" s="57"/>
      <c r="FZM5" s="57"/>
      <c r="FZN5" s="57"/>
      <c r="FZO5" s="57"/>
      <c r="FZP5" s="57"/>
      <c r="FZQ5" s="57"/>
      <c r="FZR5" s="57"/>
      <c r="FZS5" s="57"/>
      <c r="FZT5" s="57"/>
      <c r="FZU5" s="57"/>
      <c r="FZV5" s="57"/>
      <c r="FZW5" s="57"/>
      <c r="FZX5" s="57"/>
      <c r="FZY5" s="57"/>
      <c r="FZZ5" s="57"/>
      <c r="GAA5" s="57"/>
      <c r="GAB5" s="57"/>
      <c r="GAC5" s="57"/>
      <c r="GAD5" s="57"/>
      <c r="GAE5" s="57"/>
      <c r="GAF5" s="57"/>
      <c r="GAG5" s="57"/>
      <c r="GAH5" s="57"/>
      <c r="GAI5" s="57"/>
      <c r="GAJ5" s="57"/>
      <c r="GAK5" s="57"/>
      <c r="GAL5" s="57"/>
      <c r="GAM5" s="57"/>
      <c r="GAN5" s="57"/>
      <c r="GAO5" s="57"/>
      <c r="GAP5" s="57"/>
      <c r="GAQ5" s="57"/>
      <c r="GAR5" s="57"/>
      <c r="GAS5" s="57"/>
      <c r="GAT5" s="57"/>
      <c r="GAU5" s="57"/>
      <c r="GAV5" s="57"/>
      <c r="GAW5" s="57"/>
      <c r="GAX5" s="57"/>
      <c r="GAY5" s="57"/>
      <c r="GAZ5" s="57"/>
      <c r="GBA5" s="57"/>
      <c r="GBB5" s="57"/>
      <c r="GBC5" s="57"/>
      <c r="GBD5" s="57"/>
      <c r="GBE5" s="57"/>
      <c r="GBF5" s="57"/>
      <c r="GBG5" s="57"/>
      <c r="GBH5" s="57"/>
      <c r="GBI5" s="57"/>
      <c r="GBJ5" s="57"/>
      <c r="GBK5" s="57"/>
      <c r="GBL5" s="57"/>
      <c r="GBM5" s="57"/>
      <c r="GBN5" s="57"/>
      <c r="GBO5" s="57"/>
      <c r="GBP5" s="57"/>
      <c r="GBQ5" s="57"/>
      <c r="GBR5" s="57"/>
      <c r="GBS5" s="57"/>
      <c r="GBT5" s="57"/>
      <c r="GBU5" s="57"/>
      <c r="GBV5" s="57"/>
      <c r="GBW5" s="57"/>
      <c r="GBX5" s="57"/>
      <c r="GBY5" s="57"/>
      <c r="GBZ5" s="57"/>
      <c r="GCA5" s="57"/>
      <c r="GCB5" s="57"/>
      <c r="GCC5" s="57"/>
      <c r="GCD5" s="57"/>
      <c r="GCE5" s="57"/>
      <c r="GCF5" s="57"/>
      <c r="GCG5" s="57"/>
      <c r="GCH5" s="57"/>
      <c r="GCI5" s="57"/>
      <c r="GCJ5" s="57"/>
      <c r="GCK5" s="57"/>
      <c r="GCL5" s="57"/>
      <c r="GCM5" s="57"/>
      <c r="GCN5" s="57"/>
      <c r="GCO5" s="57"/>
      <c r="GCP5" s="57"/>
      <c r="GCQ5" s="57"/>
      <c r="GCR5" s="57"/>
      <c r="GCS5" s="57"/>
      <c r="GCT5" s="57"/>
      <c r="GCU5" s="57"/>
      <c r="GCV5" s="57"/>
      <c r="GCW5" s="57"/>
      <c r="GCX5" s="57"/>
      <c r="GCY5" s="57"/>
      <c r="GCZ5" s="57"/>
      <c r="GDA5" s="57"/>
      <c r="GDB5" s="57"/>
      <c r="GDC5" s="57"/>
      <c r="GDD5" s="57"/>
      <c r="GDE5" s="57"/>
      <c r="GDF5" s="57"/>
      <c r="GDG5" s="57"/>
      <c r="GDH5" s="57"/>
      <c r="GDI5" s="57"/>
      <c r="GDJ5" s="57"/>
      <c r="GDK5" s="57"/>
      <c r="GDL5" s="57"/>
      <c r="GDM5" s="57"/>
      <c r="GDN5" s="57"/>
      <c r="GDO5" s="57"/>
      <c r="GDP5" s="57"/>
      <c r="GDQ5" s="57"/>
      <c r="GDR5" s="57"/>
      <c r="GDS5" s="57"/>
      <c r="GDT5" s="57"/>
      <c r="GDU5" s="57"/>
      <c r="GDV5" s="57"/>
      <c r="GDW5" s="57"/>
      <c r="GDX5" s="57"/>
      <c r="GDY5" s="57"/>
      <c r="GDZ5" s="57"/>
      <c r="GEA5" s="57"/>
      <c r="GEB5" s="57"/>
      <c r="GEC5" s="57"/>
      <c r="GED5" s="57"/>
      <c r="GEE5" s="57"/>
      <c r="GEF5" s="57"/>
      <c r="GEG5" s="57"/>
      <c r="GEH5" s="57"/>
      <c r="GEI5" s="57"/>
      <c r="GEJ5" s="57"/>
      <c r="GEK5" s="57"/>
      <c r="GEL5" s="57"/>
      <c r="GEM5" s="57"/>
      <c r="GEN5" s="57"/>
      <c r="GEO5" s="57"/>
      <c r="GEP5" s="57"/>
      <c r="GEQ5" s="57"/>
      <c r="GER5" s="57"/>
      <c r="GES5" s="57"/>
      <c r="GET5" s="57"/>
      <c r="GEU5" s="57"/>
      <c r="GEV5" s="57"/>
      <c r="GEW5" s="57"/>
      <c r="GEX5" s="57"/>
      <c r="GEY5" s="57"/>
      <c r="GEZ5" s="57"/>
      <c r="GFA5" s="57"/>
      <c r="GFB5" s="57"/>
      <c r="GFC5" s="57"/>
      <c r="GFD5" s="57"/>
      <c r="GFE5" s="57"/>
      <c r="GFF5" s="57"/>
      <c r="GFG5" s="57"/>
      <c r="GFH5" s="57"/>
      <c r="GFI5" s="57"/>
      <c r="GFJ5" s="57"/>
      <c r="GFK5" s="57"/>
      <c r="GFL5" s="57"/>
      <c r="GFM5" s="57"/>
      <c r="GFN5" s="57"/>
      <c r="GFO5" s="57"/>
      <c r="GFP5" s="57"/>
      <c r="GFQ5" s="57"/>
      <c r="GFR5" s="57"/>
      <c r="GFS5" s="57"/>
      <c r="GFT5" s="57"/>
      <c r="GFU5" s="57"/>
      <c r="GFV5" s="57"/>
      <c r="GFW5" s="57"/>
      <c r="GFX5" s="57"/>
      <c r="GFY5" s="57"/>
      <c r="GFZ5" s="57"/>
      <c r="GGA5" s="57"/>
      <c r="GGB5" s="57"/>
      <c r="GGC5" s="57"/>
      <c r="GGD5" s="57"/>
      <c r="GGE5" s="57"/>
      <c r="GGF5" s="57"/>
      <c r="GGG5" s="57"/>
      <c r="GGH5" s="57"/>
      <c r="GGI5" s="57"/>
      <c r="GGJ5" s="57"/>
      <c r="GGK5" s="57"/>
      <c r="GGL5" s="57"/>
      <c r="GGM5" s="57"/>
      <c r="GGN5" s="57"/>
      <c r="GGO5" s="57"/>
      <c r="GGP5" s="57"/>
      <c r="GGQ5" s="57"/>
      <c r="GGR5" s="57"/>
      <c r="GGS5" s="57"/>
      <c r="GGT5" s="57"/>
      <c r="GGU5" s="57"/>
      <c r="GGV5" s="57"/>
      <c r="GGW5" s="57"/>
      <c r="GGX5" s="57"/>
      <c r="GGY5" s="57"/>
      <c r="GGZ5" s="57"/>
      <c r="GHA5" s="57"/>
      <c r="GHB5" s="57"/>
      <c r="GHC5" s="57"/>
      <c r="GHD5" s="57"/>
      <c r="GHE5" s="57"/>
      <c r="GHF5" s="57"/>
      <c r="GHG5" s="57"/>
      <c r="GHH5" s="57"/>
      <c r="GHI5" s="57"/>
      <c r="GHJ5" s="57"/>
      <c r="GHK5" s="57"/>
      <c r="GHL5" s="57"/>
      <c r="GHM5" s="57"/>
      <c r="GHN5" s="57"/>
      <c r="GHO5" s="57"/>
      <c r="GHP5" s="57"/>
      <c r="GHQ5" s="57"/>
      <c r="GHR5" s="57"/>
      <c r="GHS5" s="57"/>
      <c r="GHT5" s="57"/>
      <c r="GHU5" s="57"/>
      <c r="GHV5" s="57"/>
      <c r="GHW5" s="57"/>
      <c r="GHX5" s="57"/>
      <c r="GHY5" s="57"/>
      <c r="GHZ5" s="57"/>
      <c r="GIA5" s="57"/>
      <c r="GIB5" s="57"/>
      <c r="GIC5" s="57"/>
      <c r="GID5" s="57"/>
      <c r="GIE5" s="57"/>
      <c r="GIF5" s="57"/>
      <c r="GIG5" s="57"/>
      <c r="GIH5" s="57"/>
      <c r="GII5" s="57"/>
      <c r="GIJ5" s="57"/>
      <c r="GIK5" s="57"/>
      <c r="GIL5" s="57"/>
      <c r="GIM5" s="57"/>
      <c r="GIN5" s="57"/>
      <c r="GIO5" s="57"/>
      <c r="GIP5" s="57"/>
      <c r="GIQ5" s="57"/>
      <c r="GIR5" s="57"/>
      <c r="GIS5" s="57"/>
      <c r="GIT5" s="57"/>
      <c r="GIU5" s="57"/>
      <c r="GIV5" s="57"/>
      <c r="GIW5" s="57"/>
      <c r="GIX5" s="57"/>
      <c r="GIY5" s="57"/>
      <c r="GIZ5" s="57"/>
      <c r="GJA5" s="57"/>
      <c r="GJB5" s="57"/>
      <c r="GJC5" s="57"/>
      <c r="GJD5" s="57"/>
      <c r="GJE5" s="57"/>
      <c r="GJF5" s="57"/>
      <c r="GJG5" s="57"/>
      <c r="GJH5" s="57"/>
      <c r="GJI5" s="57"/>
      <c r="GJJ5" s="57"/>
      <c r="GJK5" s="57"/>
      <c r="GJL5" s="57"/>
      <c r="GJM5" s="57"/>
      <c r="GJN5" s="57"/>
      <c r="GJO5" s="57"/>
      <c r="GJP5" s="57"/>
      <c r="GJQ5" s="57"/>
      <c r="GJR5" s="57"/>
      <c r="GJS5" s="57"/>
      <c r="GJT5" s="57"/>
      <c r="GJU5" s="57"/>
      <c r="GJV5" s="57"/>
      <c r="GJW5" s="57"/>
      <c r="GJX5" s="57"/>
      <c r="GJY5" s="57"/>
      <c r="GJZ5" s="57"/>
      <c r="GKA5" s="57"/>
      <c r="GKB5" s="57"/>
      <c r="GKC5" s="57"/>
      <c r="GKD5" s="57"/>
      <c r="GKE5" s="57"/>
      <c r="GKF5" s="57"/>
      <c r="GKG5" s="57"/>
      <c r="GKH5" s="57"/>
      <c r="GKI5" s="57"/>
      <c r="GKJ5" s="57"/>
      <c r="GKK5" s="57"/>
      <c r="GKL5" s="57"/>
      <c r="GKM5" s="57"/>
      <c r="GKN5" s="57"/>
      <c r="GKO5" s="57"/>
      <c r="GKP5" s="57"/>
      <c r="GKQ5" s="57"/>
      <c r="GKR5" s="57"/>
      <c r="GKS5" s="57"/>
      <c r="GKT5" s="57"/>
      <c r="GKU5" s="57"/>
      <c r="GKV5" s="57"/>
      <c r="GKW5" s="57"/>
      <c r="GKX5" s="57"/>
      <c r="GKY5" s="57"/>
      <c r="GKZ5" s="57"/>
      <c r="GLA5" s="57"/>
      <c r="GLB5" s="57"/>
      <c r="GLC5" s="57"/>
      <c r="GLD5" s="57"/>
      <c r="GLE5" s="57"/>
      <c r="GLF5" s="57"/>
      <c r="GLG5" s="57"/>
      <c r="GLH5" s="57"/>
      <c r="GLI5" s="57"/>
      <c r="GLJ5" s="57"/>
      <c r="GLK5" s="57"/>
      <c r="GLL5" s="57"/>
      <c r="GLM5" s="57"/>
      <c r="GLN5" s="57"/>
      <c r="GLO5" s="57"/>
      <c r="GLP5" s="57"/>
      <c r="GLQ5" s="57"/>
      <c r="GLR5" s="57"/>
      <c r="GLS5" s="57"/>
      <c r="GLT5" s="57"/>
      <c r="GLU5" s="57"/>
      <c r="GLV5" s="57"/>
      <c r="GLW5" s="57"/>
      <c r="GLX5" s="57"/>
      <c r="GLY5" s="57"/>
      <c r="GLZ5" s="57"/>
      <c r="GMA5" s="57"/>
      <c r="GMB5" s="57"/>
      <c r="GMC5" s="57"/>
      <c r="GMD5" s="57"/>
      <c r="GME5" s="57"/>
      <c r="GMF5" s="57"/>
      <c r="GMG5" s="57"/>
      <c r="GMH5" s="57"/>
      <c r="GMI5" s="57"/>
      <c r="GMJ5" s="57"/>
      <c r="GMK5" s="57"/>
      <c r="GML5" s="57"/>
      <c r="GMM5" s="57"/>
      <c r="GMN5" s="57"/>
      <c r="GMO5" s="57"/>
      <c r="GMP5" s="57"/>
      <c r="GMQ5" s="57"/>
      <c r="GMR5" s="57"/>
      <c r="GMS5" s="57"/>
      <c r="GMT5" s="57"/>
      <c r="GMU5" s="57"/>
      <c r="GMV5" s="57"/>
      <c r="GMW5" s="57"/>
      <c r="GMX5" s="57"/>
      <c r="GMY5" s="57"/>
      <c r="GMZ5" s="57"/>
      <c r="GNA5" s="57"/>
      <c r="GNB5" s="57"/>
      <c r="GNC5" s="57"/>
      <c r="GND5" s="57"/>
      <c r="GNE5" s="57"/>
      <c r="GNF5" s="57"/>
      <c r="GNG5" s="57"/>
      <c r="GNH5" s="57"/>
      <c r="GNI5" s="57"/>
      <c r="GNJ5" s="57"/>
      <c r="GNK5" s="57"/>
      <c r="GNL5" s="57"/>
      <c r="GNM5" s="57"/>
      <c r="GNN5" s="57"/>
      <c r="GNO5" s="57"/>
      <c r="GNP5" s="57"/>
      <c r="GNQ5" s="57"/>
      <c r="GNR5" s="57"/>
      <c r="GNS5" s="57"/>
      <c r="GNT5" s="57"/>
      <c r="GNU5" s="57"/>
      <c r="GNV5" s="57"/>
      <c r="GNW5" s="57"/>
      <c r="GNX5" s="57"/>
      <c r="GNY5" s="57"/>
      <c r="GNZ5" s="57"/>
      <c r="GOA5" s="57"/>
      <c r="GOB5" s="57"/>
      <c r="GOC5" s="57"/>
      <c r="GOD5" s="57"/>
      <c r="GOE5" s="57"/>
      <c r="GOF5" s="57"/>
      <c r="GOG5" s="57"/>
      <c r="GOH5" s="57"/>
      <c r="GOI5" s="57"/>
      <c r="GOJ5" s="57"/>
      <c r="GOK5" s="57"/>
      <c r="GOL5" s="57"/>
      <c r="GOM5" s="57"/>
      <c r="GON5" s="57"/>
      <c r="GOO5" s="57"/>
      <c r="GOP5" s="57"/>
      <c r="GOQ5" s="57"/>
      <c r="GOR5" s="57"/>
      <c r="GOS5" s="57"/>
      <c r="GOT5" s="57"/>
      <c r="GOU5" s="57"/>
      <c r="GOV5" s="57"/>
      <c r="GOW5" s="57"/>
      <c r="GOX5" s="57"/>
      <c r="GOY5" s="57"/>
      <c r="GOZ5" s="57"/>
      <c r="GPA5" s="57"/>
      <c r="GPB5" s="57"/>
      <c r="GPC5" s="57"/>
      <c r="GPD5" s="57"/>
      <c r="GPE5" s="57"/>
      <c r="GPF5" s="57"/>
      <c r="GPG5" s="57"/>
      <c r="GPH5" s="57"/>
      <c r="GPI5" s="57"/>
      <c r="GPJ5" s="57"/>
      <c r="GPK5" s="57"/>
      <c r="GPL5" s="57"/>
      <c r="GPM5" s="57"/>
      <c r="GPN5" s="57"/>
      <c r="GPO5" s="57"/>
      <c r="GPP5" s="57"/>
      <c r="GPQ5" s="57"/>
      <c r="GPR5" s="57"/>
      <c r="GPS5" s="57"/>
      <c r="GPT5" s="57"/>
      <c r="GPU5" s="57"/>
      <c r="GPV5" s="57"/>
      <c r="GPW5" s="57"/>
      <c r="GPX5" s="57"/>
      <c r="GPY5" s="57"/>
      <c r="GPZ5" s="57"/>
      <c r="GQA5" s="57"/>
      <c r="GQB5" s="57"/>
      <c r="GQC5" s="57"/>
      <c r="GQD5" s="57"/>
      <c r="GQE5" s="57"/>
      <c r="GQF5" s="57"/>
      <c r="GQG5" s="57"/>
      <c r="GQH5" s="57"/>
      <c r="GQI5" s="57"/>
      <c r="GQJ5" s="57"/>
      <c r="GQK5" s="57"/>
      <c r="GQL5" s="57"/>
      <c r="GQM5" s="57"/>
      <c r="GQN5" s="57"/>
      <c r="GQO5" s="57"/>
      <c r="GQP5" s="57"/>
      <c r="GQQ5" s="57"/>
      <c r="GQR5" s="57"/>
      <c r="GQS5" s="57"/>
      <c r="GQT5" s="57"/>
      <c r="GQU5" s="57"/>
      <c r="GQV5" s="57"/>
      <c r="GQW5" s="57"/>
      <c r="GQX5" s="57"/>
      <c r="GQY5" s="57"/>
      <c r="GQZ5" s="57"/>
      <c r="GRA5" s="57"/>
      <c r="GRB5" s="57"/>
      <c r="GRC5" s="57"/>
      <c r="GRD5" s="57"/>
      <c r="GRE5" s="57"/>
      <c r="GRF5" s="57"/>
      <c r="GRG5" s="57"/>
      <c r="GRH5" s="57"/>
      <c r="GRI5" s="57"/>
      <c r="GRJ5" s="57"/>
      <c r="GRK5" s="57"/>
      <c r="GRL5" s="57"/>
      <c r="GRM5" s="57"/>
      <c r="GRN5" s="57"/>
      <c r="GRO5" s="57"/>
      <c r="GRP5" s="57"/>
      <c r="GRQ5" s="57"/>
      <c r="GRR5" s="57"/>
      <c r="GRS5" s="57"/>
      <c r="GRT5" s="57"/>
      <c r="GRU5" s="57"/>
      <c r="GRV5" s="57"/>
      <c r="GRW5" s="57"/>
      <c r="GRX5" s="57"/>
      <c r="GRY5" s="57"/>
      <c r="GRZ5" s="57"/>
      <c r="GSA5" s="57"/>
      <c r="GSB5" s="57"/>
      <c r="GSC5" s="57"/>
      <c r="GSD5" s="57"/>
      <c r="GSE5" s="57"/>
      <c r="GSF5" s="57"/>
      <c r="GSG5" s="57"/>
      <c r="GSH5" s="57"/>
      <c r="GSI5" s="57"/>
      <c r="GSJ5" s="57"/>
      <c r="GSK5" s="57"/>
      <c r="GSL5" s="57"/>
      <c r="GSM5" s="57"/>
      <c r="GSN5" s="57"/>
      <c r="GSO5" s="57"/>
      <c r="GSP5" s="57"/>
      <c r="GSQ5" s="57"/>
      <c r="GSR5" s="57"/>
      <c r="GSS5" s="57"/>
      <c r="GST5" s="57"/>
      <c r="GSU5" s="57"/>
      <c r="GSV5" s="57"/>
      <c r="GSW5" s="57"/>
      <c r="GSX5" s="57"/>
      <c r="GSY5" s="57"/>
      <c r="GSZ5" s="57"/>
      <c r="GTA5" s="57"/>
      <c r="GTB5" s="57"/>
      <c r="GTC5" s="57"/>
      <c r="GTD5" s="57"/>
      <c r="GTE5" s="57"/>
      <c r="GTF5" s="57"/>
      <c r="GTG5" s="57"/>
      <c r="GTH5" s="57"/>
      <c r="GTI5" s="57"/>
      <c r="GTJ5" s="57"/>
      <c r="GTK5" s="57"/>
      <c r="GTL5" s="57"/>
      <c r="GTM5" s="57"/>
      <c r="GTN5" s="57"/>
      <c r="GTO5" s="57"/>
      <c r="GTP5" s="57"/>
      <c r="GTQ5" s="57"/>
      <c r="GTR5" s="57"/>
      <c r="GTS5" s="57"/>
      <c r="GTT5" s="57"/>
      <c r="GTU5" s="57"/>
      <c r="GTV5" s="57"/>
      <c r="GTW5" s="57"/>
      <c r="GTX5" s="57"/>
      <c r="GTY5" s="57"/>
      <c r="GTZ5" s="57"/>
      <c r="GUA5" s="57"/>
      <c r="GUB5" s="57"/>
      <c r="GUC5" s="57"/>
      <c r="GUD5" s="57"/>
      <c r="GUE5" s="57"/>
      <c r="GUF5" s="57"/>
      <c r="GUG5" s="57"/>
      <c r="GUH5" s="57"/>
      <c r="GUI5" s="57"/>
      <c r="GUJ5" s="57"/>
      <c r="GUK5" s="57"/>
      <c r="GUL5" s="57"/>
      <c r="GUM5" s="57"/>
      <c r="GUN5" s="57"/>
      <c r="GUO5" s="57"/>
      <c r="GUP5" s="57"/>
      <c r="GUQ5" s="57"/>
      <c r="GUR5" s="57"/>
      <c r="GUS5" s="57"/>
      <c r="GUT5" s="57"/>
      <c r="GUU5" s="57"/>
      <c r="GUV5" s="57"/>
      <c r="GUW5" s="57"/>
      <c r="GUX5" s="57"/>
      <c r="GUY5" s="57"/>
      <c r="GUZ5" s="57"/>
      <c r="GVA5" s="57"/>
      <c r="GVB5" s="57"/>
      <c r="GVC5" s="57"/>
      <c r="GVD5" s="57"/>
      <c r="GVE5" s="57"/>
      <c r="GVF5" s="57"/>
      <c r="GVG5" s="57"/>
      <c r="GVH5" s="57"/>
      <c r="GVI5" s="57"/>
      <c r="GVJ5" s="57"/>
      <c r="GVK5" s="57"/>
      <c r="GVL5" s="57"/>
      <c r="GVM5" s="57"/>
      <c r="GVN5" s="57"/>
      <c r="GVO5" s="57"/>
      <c r="GVP5" s="57"/>
      <c r="GVQ5" s="57"/>
      <c r="GVR5" s="57"/>
      <c r="GVS5" s="57"/>
      <c r="GVT5" s="57"/>
      <c r="GVU5" s="57"/>
      <c r="GVV5" s="57"/>
      <c r="GVW5" s="57"/>
      <c r="GVX5" s="57"/>
      <c r="GVY5" s="57"/>
      <c r="GVZ5" s="57"/>
      <c r="GWA5" s="57"/>
      <c r="GWB5" s="57"/>
      <c r="GWC5" s="57"/>
      <c r="GWD5" s="57"/>
      <c r="GWE5" s="57"/>
      <c r="GWF5" s="57"/>
      <c r="GWG5" s="57"/>
      <c r="GWH5" s="57"/>
      <c r="GWI5" s="57"/>
      <c r="GWJ5" s="57"/>
      <c r="GWK5" s="57"/>
      <c r="GWL5" s="57"/>
      <c r="GWM5" s="57"/>
      <c r="GWN5" s="57"/>
      <c r="GWO5" s="57"/>
      <c r="GWP5" s="57"/>
      <c r="GWQ5" s="57"/>
      <c r="GWR5" s="57"/>
      <c r="GWS5" s="57"/>
      <c r="GWT5" s="57"/>
      <c r="GWU5" s="57"/>
      <c r="GWV5" s="57"/>
      <c r="GWW5" s="57"/>
      <c r="GWX5" s="57"/>
      <c r="GWY5" s="57"/>
      <c r="GWZ5" s="57"/>
      <c r="GXA5" s="57"/>
      <c r="GXB5" s="57"/>
      <c r="GXC5" s="57"/>
      <c r="GXD5" s="57"/>
      <c r="GXE5" s="57"/>
      <c r="GXF5" s="57"/>
      <c r="GXG5" s="57"/>
      <c r="GXH5" s="57"/>
      <c r="GXI5" s="57"/>
      <c r="GXJ5" s="57"/>
      <c r="GXK5" s="57"/>
      <c r="GXL5" s="57"/>
      <c r="GXM5" s="57"/>
      <c r="GXN5" s="57"/>
      <c r="GXO5" s="57"/>
      <c r="GXP5" s="57"/>
      <c r="GXQ5" s="57"/>
      <c r="GXR5" s="57"/>
      <c r="GXS5" s="57"/>
      <c r="GXT5" s="57"/>
      <c r="GXU5" s="57"/>
      <c r="GXV5" s="57"/>
      <c r="GXW5" s="57"/>
      <c r="GXX5" s="57"/>
      <c r="GXY5" s="57"/>
      <c r="GXZ5" s="57"/>
      <c r="GYA5" s="57"/>
      <c r="GYB5" s="57"/>
      <c r="GYC5" s="57"/>
      <c r="GYD5" s="57"/>
      <c r="GYE5" s="57"/>
      <c r="GYF5" s="57"/>
      <c r="GYG5" s="57"/>
      <c r="GYH5" s="57"/>
      <c r="GYI5" s="57"/>
      <c r="GYJ5" s="57"/>
      <c r="GYK5" s="57"/>
      <c r="GYL5" s="57"/>
      <c r="GYM5" s="57"/>
      <c r="GYN5" s="57"/>
      <c r="GYO5" s="57"/>
      <c r="GYP5" s="57"/>
      <c r="GYQ5" s="57"/>
      <c r="GYR5" s="57"/>
      <c r="GYS5" s="57"/>
      <c r="GYT5" s="57"/>
      <c r="GYU5" s="57"/>
      <c r="GYV5" s="57"/>
      <c r="GYW5" s="57"/>
      <c r="GYX5" s="57"/>
      <c r="GYY5" s="57"/>
      <c r="GYZ5" s="57"/>
      <c r="GZA5" s="57"/>
      <c r="GZB5" s="57"/>
      <c r="GZC5" s="57"/>
      <c r="GZD5" s="57"/>
      <c r="GZE5" s="57"/>
      <c r="GZF5" s="57"/>
      <c r="GZG5" s="57"/>
      <c r="GZH5" s="57"/>
      <c r="GZI5" s="57"/>
      <c r="GZJ5" s="57"/>
      <c r="GZK5" s="57"/>
      <c r="GZL5" s="57"/>
      <c r="GZM5" s="57"/>
      <c r="GZN5" s="57"/>
      <c r="GZO5" s="57"/>
      <c r="GZP5" s="57"/>
      <c r="GZQ5" s="57"/>
      <c r="GZR5" s="57"/>
      <c r="GZS5" s="57"/>
      <c r="GZT5" s="57"/>
      <c r="GZU5" s="57"/>
      <c r="GZV5" s="57"/>
      <c r="GZW5" s="57"/>
      <c r="GZX5" s="57"/>
      <c r="GZY5" s="57"/>
      <c r="GZZ5" s="57"/>
      <c r="HAA5" s="57"/>
      <c r="HAB5" s="57"/>
      <c r="HAC5" s="57"/>
      <c r="HAD5" s="57"/>
      <c r="HAE5" s="57"/>
      <c r="HAF5" s="57"/>
      <c r="HAG5" s="57"/>
      <c r="HAH5" s="57"/>
      <c r="HAI5" s="57"/>
      <c r="HAJ5" s="57"/>
      <c r="HAK5" s="57"/>
      <c r="HAL5" s="57"/>
      <c r="HAM5" s="57"/>
      <c r="HAN5" s="57"/>
      <c r="HAO5" s="57"/>
      <c r="HAP5" s="57"/>
      <c r="HAQ5" s="57"/>
      <c r="HAR5" s="57"/>
      <c r="HAS5" s="57"/>
      <c r="HAT5" s="57"/>
      <c r="HAU5" s="57"/>
      <c r="HAV5" s="57"/>
      <c r="HAW5" s="57"/>
      <c r="HAX5" s="57"/>
      <c r="HAY5" s="57"/>
      <c r="HAZ5" s="57"/>
      <c r="HBA5" s="57"/>
      <c r="HBB5" s="57"/>
      <c r="HBC5" s="57"/>
      <c r="HBD5" s="57"/>
      <c r="HBE5" s="57"/>
      <c r="HBF5" s="57"/>
      <c r="HBG5" s="57"/>
      <c r="HBH5" s="57"/>
      <c r="HBI5" s="57"/>
      <c r="HBJ5" s="57"/>
      <c r="HBK5" s="57"/>
      <c r="HBL5" s="57"/>
      <c r="HBM5" s="57"/>
      <c r="HBN5" s="57"/>
      <c r="HBO5" s="57"/>
      <c r="HBP5" s="57"/>
      <c r="HBQ5" s="57"/>
      <c r="HBR5" s="57"/>
      <c r="HBS5" s="57"/>
      <c r="HBT5" s="57"/>
      <c r="HBU5" s="57"/>
      <c r="HBV5" s="57"/>
      <c r="HBW5" s="57"/>
      <c r="HBX5" s="57"/>
      <c r="HBY5" s="57"/>
      <c r="HBZ5" s="57"/>
      <c r="HCA5" s="57"/>
      <c r="HCB5" s="57"/>
      <c r="HCC5" s="57"/>
      <c r="HCD5" s="57"/>
      <c r="HCE5" s="57"/>
      <c r="HCF5" s="57"/>
      <c r="HCG5" s="57"/>
      <c r="HCH5" s="57"/>
      <c r="HCI5" s="57"/>
      <c r="HCJ5" s="57"/>
      <c r="HCK5" s="57"/>
      <c r="HCL5" s="57"/>
      <c r="HCM5" s="57"/>
      <c r="HCN5" s="57"/>
      <c r="HCO5" s="57"/>
      <c r="HCP5" s="57"/>
      <c r="HCQ5" s="57"/>
      <c r="HCR5" s="57"/>
      <c r="HCS5" s="57"/>
      <c r="HCT5" s="57"/>
      <c r="HCU5" s="57"/>
      <c r="HCV5" s="57"/>
      <c r="HCW5" s="57"/>
      <c r="HCX5" s="57"/>
      <c r="HCY5" s="57"/>
      <c r="HCZ5" s="57"/>
      <c r="HDA5" s="57"/>
      <c r="HDB5" s="57"/>
      <c r="HDC5" s="57"/>
      <c r="HDD5" s="57"/>
      <c r="HDE5" s="57"/>
      <c r="HDF5" s="57"/>
      <c r="HDG5" s="57"/>
      <c r="HDH5" s="57"/>
      <c r="HDI5" s="57"/>
      <c r="HDJ5" s="57"/>
      <c r="HDK5" s="57"/>
      <c r="HDL5" s="57"/>
      <c r="HDM5" s="57"/>
      <c r="HDN5" s="57"/>
      <c r="HDO5" s="57"/>
      <c r="HDP5" s="57"/>
      <c r="HDQ5" s="57"/>
      <c r="HDR5" s="57"/>
      <c r="HDS5" s="57"/>
      <c r="HDT5" s="57"/>
      <c r="HDU5" s="57"/>
      <c r="HDV5" s="57"/>
      <c r="HDW5" s="57"/>
      <c r="HDX5" s="57"/>
      <c r="HDY5" s="57"/>
      <c r="HDZ5" s="57"/>
      <c r="HEA5" s="57"/>
      <c r="HEB5" s="57"/>
      <c r="HEC5" s="57"/>
      <c r="HED5" s="57"/>
      <c r="HEE5" s="57"/>
      <c r="HEF5" s="57"/>
      <c r="HEG5" s="57"/>
      <c r="HEH5" s="57"/>
      <c r="HEI5" s="57"/>
      <c r="HEJ5" s="57"/>
      <c r="HEK5" s="57"/>
      <c r="HEL5" s="57"/>
      <c r="HEM5" s="57"/>
      <c r="HEN5" s="57"/>
      <c r="HEO5" s="57"/>
      <c r="HEP5" s="57"/>
      <c r="HEQ5" s="57"/>
      <c r="HER5" s="57"/>
      <c r="HES5" s="57"/>
      <c r="HET5" s="57"/>
      <c r="HEU5" s="57"/>
      <c r="HEV5" s="57"/>
      <c r="HEW5" s="57"/>
      <c r="HEX5" s="57"/>
      <c r="HEY5" s="57"/>
      <c r="HEZ5" s="57"/>
      <c r="HFA5" s="57"/>
      <c r="HFB5" s="57"/>
      <c r="HFC5" s="57"/>
      <c r="HFD5" s="57"/>
      <c r="HFE5" s="57"/>
      <c r="HFF5" s="57"/>
      <c r="HFG5" s="57"/>
      <c r="HFH5" s="57"/>
      <c r="HFI5" s="57"/>
      <c r="HFJ5" s="57"/>
      <c r="HFK5" s="57"/>
      <c r="HFL5" s="57"/>
      <c r="HFM5" s="57"/>
      <c r="HFN5" s="57"/>
      <c r="HFO5" s="57"/>
      <c r="HFP5" s="57"/>
      <c r="HFQ5" s="57"/>
      <c r="HFR5" s="57"/>
      <c r="HFS5" s="57"/>
      <c r="HFT5" s="57"/>
      <c r="HFU5" s="57"/>
      <c r="HFV5" s="57"/>
      <c r="HFW5" s="57"/>
      <c r="HFX5" s="57"/>
      <c r="HFY5" s="57"/>
      <c r="HFZ5" s="57"/>
      <c r="HGA5" s="57"/>
      <c r="HGB5" s="57"/>
      <c r="HGC5" s="57"/>
      <c r="HGD5" s="57"/>
      <c r="HGE5" s="57"/>
      <c r="HGF5" s="57"/>
      <c r="HGG5" s="57"/>
      <c r="HGH5" s="57"/>
      <c r="HGI5" s="57"/>
      <c r="HGJ5" s="57"/>
      <c r="HGK5" s="57"/>
      <c r="HGL5" s="57"/>
      <c r="HGM5" s="57"/>
      <c r="HGN5" s="57"/>
      <c r="HGO5" s="57"/>
      <c r="HGP5" s="57"/>
      <c r="HGQ5" s="57"/>
      <c r="HGR5" s="57"/>
      <c r="HGS5" s="57"/>
      <c r="HGT5" s="57"/>
      <c r="HGU5" s="57"/>
      <c r="HGV5" s="57"/>
      <c r="HGW5" s="57"/>
      <c r="HGX5" s="57"/>
      <c r="HGY5" s="57"/>
      <c r="HGZ5" s="57"/>
      <c r="HHA5" s="57"/>
      <c r="HHB5" s="57"/>
      <c r="HHC5" s="57"/>
      <c r="HHD5" s="57"/>
      <c r="HHE5" s="57"/>
      <c r="HHF5" s="57"/>
      <c r="HHG5" s="57"/>
      <c r="HHH5" s="57"/>
      <c r="HHI5" s="57"/>
      <c r="HHJ5" s="57"/>
      <c r="HHK5" s="57"/>
      <c r="HHL5" s="57"/>
      <c r="HHM5" s="57"/>
      <c r="HHN5" s="57"/>
      <c r="HHO5" s="57"/>
      <c r="HHP5" s="57"/>
      <c r="HHQ5" s="57"/>
      <c r="HHR5" s="57"/>
      <c r="HHS5" s="57"/>
      <c r="HHT5" s="57"/>
      <c r="HHU5" s="57"/>
      <c r="HHV5" s="57"/>
      <c r="HHW5" s="57"/>
      <c r="HHX5" s="57"/>
      <c r="HHY5" s="57"/>
      <c r="HHZ5" s="57"/>
      <c r="HIA5" s="57"/>
      <c r="HIB5" s="57"/>
      <c r="HIC5" s="57"/>
      <c r="HID5" s="57"/>
      <c r="HIE5" s="57"/>
      <c r="HIF5" s="57"/>
      <c r="HIG5" s="57"/>
      <c r="HIH5" s="57"/>
      <c r="HII5" s="57"/>
      <c r="HIJ5" s="57"/>
      <c r="HIK5" s="57"/>
      <c r="HIL5" s="57"/>
      <c r="HIM5" s="57"/>
      <c r="HIN5" s="57"/>
      <c r="HIO5" s="57"/>
      <c r="HIP5" s="57"/>
      <c r="HIQ5" s="57"/>
      <c r="HIR5" s="57"/>
      <c r="HIS5" s="57"/>
      <c r="HIT5" s="57"/>
      <c r="HIU5" s="57"/>
      <c r="HIV5" s="57"/>
      <c r="HIW5" s="57"/>
      <c r="HIX5" s="57"/>
      <c r="HIY5" s="57"/>
      <c r="HIZ5" s="57"/>
      <c r="HJA5" s="57"/>
      <c r="HJB5" s="57"/>
      <c r="HJC5" s="57"/>
      <c r="HJD5" s="57"/>
      <c r="HJE5" s="57"/>
      <c r="HJF5" s="57"/>
      <c r="HJG5" s="57"/>
      <c r="HJH5" s="57"/>
      <c r="HJI5" s="57"/>
      <c r="HJJ5" s="57"/>
      <c r="HJK5" s="57"/>
      <c r="HJL5" s="57"/>
      <c r="HJM5" s="57"/>
      <c r="HJN5" s="57"/>
      <c r="HJO5" s="57"/>
      <c r="HJP5" s="57"/>
      <c r="HJQ5" s="57"/>
      <c r="HJR5" s="57"/>
      <c r="HJS5" s="57"/>
      <c r="HJT5" s="57"/>
      <c r="HJU5" s="57"/>
      <c r="HJV5" s="57"/>
      <c r="HJW5" s="57"/>
      <c r="HJX5" s="57"/>
      <c r="HJY5" s="57"/>
      <c r="HJZ5" s="57"/>
      <c r="HKA5" s="57"/>
      <c r="HKB5" s="57"/>
      <c r="HKC5" s="57"/>
      <c r="HKD5" s="57"/>
      <c r="HKE5" s="57"/>
      <c r="HKF5" s="57"/>
      <c r="HKG5" s="57"/>
      <c r="HKH5" s="57"/>
      <c r="HKI5" s="57"/>
      <c r="HKJ5" s="57"/>
      <c r="HKK5" s="57"/>
      <c r="HKL5" s="57"/>
      <c r="HKM5" s="57"/>
      <c r="HKN5" s="57"/>
      <c r="HKO5" s="57"/>
      <c r="HKP5" s="57"/>
      <c r="HKQ5" s="57"/>
      <c r="HKR5" s="57"/>
      <c r="HKS5" s="57"/>
      <c r="HKT5" s="57"/>
      <c r="HKU5" s="57"/>
      <c r="HKV5" s="57"/>
      <c r="HKW5" s="57"/>
      <c r="HKX5" s="57"/>
      <c r="HKY5" s="57"/>
      <c r="HKZ5" s="57"/>
      <c r="HLA5" s="57"/>
      <c r="HLB5" s="57"/>
      <c r="HLC5" s="57"/>
      <c r="HLD5" s="57"/>
      <c r="HLE5" s="57"/>
      <c r="HLF5" s="57"/>
      <c r="HLG5" s="57"/>
      <c r="HLH5" s="57"/>
      <c r="HLI5" s="57"/>
      <c r="HLJ5" s="57"/>
      <c r="HLK5" s="57"/>
      <c r="HLL5" s="57"/>
      <c r="HLM5" s="57"/>
      <c r="HLN5" s="57"/>
      <c r="HLO5" s="57"/>
      <c r="HLP5" s="57"/>
      <c r="HLQ5" s="57"/>
      <c r="HLR5" s="57"/>
      <c r="HLS5" s="57"/>
      <c r="HLT5" s="57"/>
      <c r="HLU5" s="57"/>
      <c r="HLV5" s="57"/>
      <c r="HLW5" s="57"/>
      <c r="HLX5" s="57"/>
      <c r="HLY5" s="57"/>
      <c r="HLZ5" s="57"/>
      <c r="HMA5" s="57"/>
      <c r="HMB5" s="57"/>
      <c r="HMC5" s="57"/>
      <c r="HMD5" s="57"/>
      <c r="HME5" s="57"/>
      <c r="HMF5" s="57"/>
      <c r="HMG5" s="57"/>
      <c r="HMH5" s="57"/>
      <c r="HMI5" s="57"/>
      <c r="HMJ5" s="57"/>
      <c r="HMK5" s="57"/>
      <c r="HML5" s="57"/>
      <c r="HMM5" s="57"/>
      <c r="HMN5" s="57"/>
      <c r="HMO5" s="57"/>
      <c r="HMP5" s="57"/>
      <c r="HMQ5" s="57"/>
      <c r="HMR5" s="57"/>
      <c r="HMS5" s="57"/>
      <c r="HMT5" s="57"/>
      <c r="HMU5" s="57"/>
      <c r="HMV5" s="57"/>
      <c r="HMW5" s="57"/>
      <c r="HMX5" s="57"/>
      <c r="HMY5" s="57"/>
      <c r="HMZ5" s="57"/>
      <c r="HNA5" s="57"/>
      <c r="HNB5" s="57"/>
      <c r="HNC5" s="57"/>
      <c r="HND5" s="57"/>
      <c r="HNE5" s="57"/>
      <c r="HNF5" s="57"/>
      <c r="HNG5" s="57"/>
      <c r="HNH5" s="57"/>
      <c r="HNI5" s="57"/>
      <c r="HNJ5" s="57"/>
      <c r="HNK5" s="57"/>
      <c r="HNL5" s="57"/>
      <c r="HNM5" s="57"/>
      <c r="HNN5" s="57"/>
      <c r="HNO5" s="57"/>
      <c r="HNP5" s="57"/>
      <c r="HNQ5" s="57"/>
      <c r="HNR5" s="57"/>
      <c r="HNS5" s="57"/>
      <c r="HNT5" s="57"/>
      <c r="HNU5" s="57"/>
      <c r="HNV5" s="57"/>
      <c r="HNW5" s="57"/>
      <c r="HNX5" s="57"/>
      <c r="HNY5" s="57"/>
      <c r="HNZ5" s="57"/>
      <c r="HOA5" s="57"/>
      <c r="HOB5" s="57"/>
      <c r="HOC5" s="57"/>
      <c r="HOD5" s="57"/>
      <c r="HOE5" s="57"/>
      <c r="HOF5" s="57"/>
      <c r="HOG5" s="57"/>
      <c r="HOH5" s="57"/>
      <c r="HOI5" s="57"/>
      <c r="HOJ5" s="57"/>
      <c r="HOK5" s="57"/>
      <c r="HOL5" s="57"/>
      <c r="HOM5" s="57"/>
      <c r="HON5" s="57"/>
      <c r="HOO5" s="57"/>
      <c r="HOP5" s="57"/>
      <c r="HOQ5" s="57"/>
      <c r="HOR5" s="57"/>
      <c r="HOS5" s="57"/>
      <c r="HOT5" s="57"/>
      <c r="HOU5" s="57"/>
      <c r="HOV5" s="57"/>
      <c r="HOW5" s="57"/>
      <c r="HOX5" s="57"/>
      <c r="HOY5" s="57"/>
      <c r="HOZ5" s="57"/>
      <c r="HPA5" s="57"/>
      <c r="HPB5" s="57"/>
      <c r="HPC5" s="57"/>
      <c r="HPD5" s="57"/>
      <c r="HPE5" s="57"/>
      <c r="HPF5" s="57"/>
      <c r="HPG5" s="57"/>
      <c r="HPH5" s="57"/>
      <c r="HPI5" s="57"/>
      <c r="HPJ5" s="57"/>
      <c r="HPK5" s="57"/>
      <c r="HPL5" s="57"/>
      <c r="HPM5" s="57"/>
      <c r="HPN5" s="57"/>
      <c r="HPO5" s="57"/>
      <c r="HPP5" s="57"/>
      <c r="HPQ5" s="57"/>
      <c r="HPR5" s="57"/>
      <c r="HPS5" s="57"/>
      <c r="HPT5" s="57"/>
      <c r="HPU5" s="57"/>
      <c r="HPV5" s="57"/>
      <c r="HPW5" s="57"/>
      <c r="HPX5" s="57"/>
      <c r="HPY5" s="57"/>
      <c r="HPZ5" s="57"/>
      <c r="HQA5" s="57"/>
      <c r="HQB5" s="57"/>
      <c r="HQC5" s="57"/>
      <c r="HQD5" s="57"/>
      <c r="HQE5" s="57"/>
      <c r="HQF5" s="57"/>
      <c r="HQG5" s="57"/>
      <c r="HQH5" s="57"/>
      <c r="HQI5" s="57"/>
      <c r="HQJ5" s="57"/>
      <c r="HQK5" s="57"/>
      <c r="HQL5" s="57"/>
      <c r="HQM5" s="57"/>
      <c r="HQN5" s="57"/>
      <c r="HQO5" s="57"/>
      <c r="HQP5" s="57"/>
      <c r="HQQ5" s="57"/>
      <c r="HQR5" s="57"/>
      <c r="HQS5" s="57"/>
      <c r="HQT5" s="57"/>
      <c r="HQU5" s="57"/>
      <c r="HQV5" s="57"/>
      <c r="HQW5" s="57"/>
      <c r="HQX5" s="57"/>
      <c r="HQY5" s="57"/>
      <c r="HQZ5" s="57"/>
      <c r="HRA5" s="57"/>
      <c r="HRB5" s="57"/>
      <c r="HRC5" s="57"/>
      <c r="HRD5" s="57"/>
      <c r="HRE5" s="57"/>
      <c r="HRF5" s="57"/>
      <c r="HRG5" s="57"/>
      <c r="HRH5" s="57"/>
      <c r="HRI5" s="57"/>
      <c r="HRJ5" s="57"/>
      <c r="HRK5" s="57"/>
      <c r="HRL5" s="57"/>
      <c r="HRM5" s="57"/>
      <c r="HRN5" s="57"/>
      <c r="HRO5" s="57"/>
      <c r="HRP5" s="57"/>
      <c r="HRQ5" s="57"/>
      <c r="HRR5" s="57"/>
      <c r="HRS5" s="57"/>
      <c r="HRT5" s="57"/>
      <c r="HRU5" s="57"/>
      <c r="HRV5" s="57"/>
      <c r="HRW5" s="57"/>
      <c r="HRX5" s="57"/>
      <c r="HRY5" s="57"/>
      <c r="HRZ5" s="57"/>
      <c r="HSA5" s="57"/>
      <c r="HSB5" s="57"/>
      <c r="HSC5" s="57"/>
      <c r="HSD5" s="57"/>
      <c r="HSE5" s="57"/>
      <c r="HSF5" s="57"/>
      <c r="HSG5" s="57"/>
      <c r="HSH5" s="57"/>
      <c r="HSI5" s="57"/>
      <c r="HSJ5" s="57"/>
      <c r="HSK5" s="57"/>
      <c r="HSL5" s="57"/>
      <c r="HSM5" s="57"/>
      <c r="HSN5" s="57"/>
      <c r="HSO5" s="57"/>
      <c r="HSP5" s="57"/>
      <c r="HSQ5" s="57"/>
      <c r="HSR5" s="57"/>
      <c r="HSS5" s="57"/>
      <c r="HST5" s="57"/>
      <c r="HSU5" s="57"/>
      <c r="HSV5" s="57"/>
      <c r="HSW5" s="57"/>
      <c r="HSX5" s="57"/>
      <c r="HSY5" s="57"/>
      <c r="HSZ5" s="57"/>
      <c r="HTA5" s="57"/>
      <c r="HTB5" s="57"/>
      <c r="HTC5" s="57"/>
      <c r="HTD5" s="57"/>
      <c r="HTE5" s="57"/>
      <c r="HTF5" s="57"/>
      <c r="HTG5" s="57"/>
      <c r="HTH5" s="57"/>
      <c r="HTI5" s="57"/>
      <c r="HTJ5" s="57"/>
      <c r="HTK5" s="57"/>
      <c r="HTL5" s="57"/>
      <c r="HTM5" s="57"/>
      <c r="HTN5" s="57"/>
      <c r="HTO5" s="57"/>
      <c r="HTP5" s="57"/>
      <c r="HTQ5" s="57"/>
      <c r="HTR5" s="57"/>
      <c r="HTS5" s="57"/>
      <c r="HTT5" s="57"/>
      <c r="HTU5" s="57"/>
      <c r="HTV5" s="57"/>
      <c r="HTW5" s="57"/>
      <c r="HTX5" s="57"/>
      <c r="HTY5" s="57"/>
      <c r="HTZ5" s="57"/>
      <c r="HUA5" s="57"/>
      <c r="HUB5" s="57"/>
      <c r="HUC5" s="57"/>
      <c r="HUD5" s="57"/>
      <c r="HUE5" s="57"/>
      <c r="HUF5" s="57"/>
      <c r="HUG5" s="57"/>
      <c r="HUH5" s="57"/>
      <c r="HUI5" s="57"/>
      <c r="HUJ5" s="57"/>
      <c r="HUK5" s="57"/>
      <c r="HUL5" s="57"/>
      <c r="HUM5" s="57"/>
      <c r="HUN5" s="57"/>
      <c r="HUO5" s="57"/>
      <c r="HUP5" s="57"/>
      <c r="HUQ5" s="57"/>
      <c r="HUR5" s="57"/>
      <c r="HUS5" s="57"/>
      <c r="HUT5" s="57"/>
      <c r="HUU5" s="57"/>
      <c r="HUV5" s="57"/>
      <c r="HUW5" s="57"/>
      <c r="HUX5" s="57"/>
      <c r="HUY5" s="57"/>
      <c r="HUZ5" s="57"/>
      <c r="HVA5" s="57"/>
      <c r="HVB5" s="57"/>
      <c r="HVC5" s="57"/>
      <c r="HVD5" s="57"/>
      <c r="HVE5" s="57"/>
      <c r="HVF5" s="57"/>
      <c r="HVG5" s="57"/>
      <c r="HVH5" s="57"/>
      <c r="HVI5" s="57"/>
      <c r="HVJ5" s="57"/>
      <c r="HVK5" s="57"/>
      <c r="HVL5" s="57"/>
      <c r="HVM5" s="57"/>
      <c r="HVN5" s="57"/>
      <c r="HVO5" s="57"/>
      <c r="HVP5" s="57"/>
      <c r="HVQ5" s="57"/>
      <c r="HVR5" s="57"/>
      <c r="HVS5" s="57"/>
      <c r="HVT5" s="57"/>
      <c r="HVU5" s="57"/>
      <c r="HVV5" s="57"/>
      <c r="HVW5" s="57"/>
      <c r="HVX5" s="57"/>
      <c r="HVY5" s="57"/>
      <c r="HVZ5" s="57"/>
      <c r="HWA5" s="57"/>
      <c r="HWB5" s="57"/>
      <c r="HWC5" s="57"/>
      <c r="HWD5" s="57"/>
      <c r="HWE5" s="57"/>
      <c r="HWF5" s="57"/>
      <c r="HWG5" s="57"/>
      <c r="HWH5" s="57"/>
      <c r="HWI5" s="57"/>
      <c r="HWJ5" s="57"/>
      <c r="HWK5" s="57"/>
      <c r="HWL5" s="57"/>
      <c r="HWM5" s="57"/>
      <c r="HWN5" s="57"/>
      <c r="HWO5" s="57"/>
      <c r="HWP5" s="57"/>
      <c r="HWQ5" s="57"/>
      <c r="HWR5" s="57"/>
      <c r="HWS5" s="57"/>
      <c r="HWT5" s="57"/>
      <c r="HWU5" s="57"/>
      <c r="HWV5" s="57"/>
      <c r="HWW5" s="57"/>
      <c r="HWX5" s="57"/>
      <c r="HWY5" s="57"/>
      <c r="HWZ5" s="57"/>
      <c r="HXA5" s="57"/>
      <c r="HXB5" s="57"/>
      <c r="HXC5" s="57"/>
      <c r="HXD5" s="57"/>
      <c r="HXE5" s="57"/>
      <c r="HXF5" s="57"/>
      <c r="HXG5" s="57"/>
      <c r="HXH5" s="57"/>
      <c r="HXI5" s="57"/>
      <c r="HXJ5" s="57"/>
      <c r="HXK5" s="57"/>
      <c r="HXL5" s="57"/>
      <c r="HXM5" s="57"/>
      <c r="HXN5" s="57"/>
      <c r="HXO5" s="57"/>
    </row>
    <row r="6" spans="1:6047" s="58" customFormat="1" ht="9.9499999999999993" customHeight="1" x14ac:dyDescent="0.25">
      <c r="A6" s="1416"/>
      <c r="B6" s="1399" t="s">
        <v>297</v>
      </c>
      <c r="C6" s="1400"/>
      <c r="D6" s="1401"/>
      <c r="E6" s="1399" t="s">
        <v>326</v>
      </c>
      <c r="F6" s="1400"/>
      <c r="G6" s="1401"/>
      <c r="H6" s="1402" t="s">
        <v>325</v>
      </c>
      <c r="I6" s="1403"/>
      <c r="J6" s="1404"/>
      <c r="K6" s="1399" t="s">
        <v>297</v>
      </c>
      <c r="L6" s="1400"/>
      <c r="M6" s="1401"/>
      <c r="N6" s="1399" t="s">
        <v>326</v>
      </c>
      <c r="O6" s="1400"/>
      <c r="P6" s="1401"/>
      <c r="Q6" s="1402" t="s">
        <v>325</v>
      </c>
      <c r="R6" s="1403"/>
      <c r="S6" s="1404"/>
      <c r="T6" s="1399" t="s">
        <v>297</v>
      </c>
      <c r="U6" s="1400"/>
      <c r="V6" s="1401"/>
      <c r="W6" s="1399" t="s">
        <v>326</v>
      </c>
      <c r="X6" s="1400"/>
      <c r="Y6" s="1401"/>
      <c r="Z6" s="1402" t="s">
        <v>325</v>
      </c>
      <c r="AA6" s="1403"/>
      <c r="AB6" s="1404"/>
      <c r="AC6" s="1399" t="s">
        <v>297</v>
      </c>
      <c r="AD6" s="1400"/>
      <c r="AE6" s="1401"/>
      <c r="AF6" s="1399" t="s">
        <v>326</v>
      </c>
      <c r="AG6" s="1400"/>
      <c r="AH6" s="1401"/>
      <c r="AI6" s="1402" t="s">
        <v>325</v>
      </c>
      <c r="AJ6" s="1403"/>
      <c r="AK6" s="1404"/>
      <c r="AL6" s="1399" t="s">
        <v>297</v>
      </c>
      <c r="AM6" s="1400"/>
      <c r="AN6" s="1401"/>
      <c r="AO6" s="1399" t="s">
        <v>326</v>
      </c>
      <c r="AP6" s="1400"/>
      <c r="AQ6" s="1401"/>
      <c r="AR6" s="1402" t="s">
        <v>325</v>
      </c>
      <c r="AS6" s="1403"/>
      <c r="AT6" s="1404"/>
      <c r="AU6" s="430" t="s">
        <v>42</v>
      </c>
      <c r="AV6" s="430" t="s">
        <v>43</v>
      </c>
      <c r="AW6" s="443" t="s">
        <v>66</v>
      </c>
      <c r="AX6" s="430" t="s">
        <v>42</v>
      </c>
      <c r="AY6" s="430" t="s">
        <v>43</v>
      </c>
      <c r="AZ6" s="443" t="s">
        <v>66</v>
      </c>
      <c r="BA6" s="430" t="s">
        <v>42</v>
      </c>
      <c r="BB6" s="430" t="s">
        <v>43</v>
      </c>
      <c r="BC6" s="443" t="s">
        <v>66</v>
      </c>
      <c r="BD6" s="430" t="s">
        <v>42</v>
      </c>
      <c r="BE6" s="430" t="s">
        <v>43</v>
      </c>
      <c r="BF6" s="443" t="s">
        <v>66</v>
      </c>
      <c r="BG6" s="430" t="s">
        <v>42</v>
      </c>
      <c r="BH6" s="430" t="s">
        <v>43</v>
      </c>
      <c r="BI6" s="443" t="s">
        <v>66</v>
      </c>
      <c r="BJ6" s="430" t="s">
        <v>42</v>
      </c>
      <c r="BK6" s="430" t="s">
        <v>43</v>
      </c>
      <c r="BL6" s="458" t="s">
        <v>66</v>
      </c>
      <c r="BM6" s="430" t="s">
        <v>42</v>
      </c>
      <c r="BN6" s="430" t="s">
        <v>43</v>
      </c>
      <c r="BO6" s="458" t="s">
        <v>66</v>
      </c>
      <c r="BP6" s="430" t="s">
        <v>42</v>
      </c>
      <c r="BQ6" s="430" t="s">
        <v>43</v>
      </c>
      <c r="BR6" s="458" t="s">
        <v>66</v>
      </c>
      <c r="BS6" s="430" t="s">
        <v>42</v>
      </c>
      <c r="BT6" s="430" t="s">
        <v>43</v>
      </c>
      <c r="BU6" s="458" t="s">
        <v>66</v>
      </c>
      <c r="BV6" s="430" t="s">
        <v>45</v>
      </c>
      <c r="BW6" s="430" t="s">
        <v>46</v>
      </c>
      <c r="BX6" s="458" t="s">
        <v>66</v>
      </c>
      <c r="BY6" s="430" t="s">
        <v>42</v>
      </c>
      <c r="BZ6" s="430" t="s">
        <v>43</v>
      </c>
      <c r="CA6" s="458" t="s">
        <v>66</v>
      </c>
      <c r="CB6" s="430" t="s">
        <v>42</v>
      </c>
      <c r="CC6" s="430" t="s">
        <v>43</v>
      </c>
      <c r="CD6" s="458" t="s">
        <v>66</v>
      </c>
      <c r="CE6" s="430" t="s">
        <v>42</v>
      </c>
      <c r="CF6" s="430" t="s">
        <v>43</v>
      </c>
      <c r="CG6" s="458" t="s">
        <v>66</v>
      </c>
      <c r="CH6" s="430" t="s">
        <v>42</v>
      </c>
      <c r="CI6" s="430" t="s">
        <v>43</v>
      </c>
      <c r="CJ6" s="430" t="s">
        <v>66</v>
      </c>
      <c r="CK6" s="430" t="s">
        <v>45</v>
      </c>
      <c r="CL6" s="430" t="s">
        <v>46</v>
      </c>
      <c r="CM6" s="458" t="s">
        <v>66</v>
      </c>
      <c r="CN6" s="430" t="s">
        <v>42</v>
      </c>
      <c r="CO6" s="430" t="s">
        <v>43</v>
      </c>
      <c r="CP6" s="430" t="s">
        <v>66</v>
      </c>
      <c r="CQ6" s="430" t="s">
        <v>42</v>
      </c>
      <c r="CR6" s="430" t="s">
        <v>43</v>
      </c>
      <c r="CS6" s="430" t="s">
        <v>66</v>
      </c>
      <c r="CT6" s="430" t="s">
        <v>42</v>
      </c>
      <c r="CU6" s="430" t="s">
        <v>43</v>
      </c>
      <c r="CV6" s="458" t="s">
        <v>66</v>
      </c>
      <c r="CW6" s="430" t="s">
        <v>42</v>
      </c>
      <c r="CX6" s="430" t="s">
        <v>43</v>
      </c>
      <c r="CY6" s="430" t="s">
        <v>66</v>
      </c>
      <c r="CZ6" s="430" t="s">
        <v>45</v>
      </c>
      <c r="DA6" s="430" t="s">
        <v>46</v>
      </c>
      <c r="DB6" s="458" t="s">
        <v>66</v>
      </c>
      <c r="DC6" s="430" t="s">
        <v>42</v>
      </c>
      <c r="DD6" s="430" t="s">
        <v>43</v>
      </c>
      <c r="DE6" s="430" t="s">
        <v>66</v>
      </c>
      <c r="DF6" s="430" t="s">
        <v>42</v>
      </c>
      <c r="DG6" s="430" t="s">
        <v>43</v>
      </c>
      <c r="DH6" s="430" t="s">
        <v>66</v>
      </c>
      <c r="DI6" s="430" t="s">
        <v>42</v>
      </c>
      <c r="DJ6" s="430" t="s">
        <v>43</v>
      </c>
      <c r="DK6" s="458" t="s">
        <v>66</v>
      </c>
      <c r="DL6" s="430" t="s">
        <v>42</v>
      </c>
      <c r="DM6" s="430" t="s">
        <v>43</v>
      </c>
      <c r="DN6" s="430" t="s">
        <v>44</v>
      </c>
      <c r="DO6" s="430" t="s">
        <v>45</v>
      </c>
      <c r="DP6" s="430" t="s">
        <v>46</v>
      </c>
      <c r="DQ6" s="458" t="s">
        <v>66</v>
      </c>
      <c r="DR6" s="430" t="s">
        <v>42</v>
      </c>
      <c r="DS6" s="430" t="s">
        <v>43</v>
      </c>
      <c r="DT6" s="458" t="s">
        <v>66</v>
      </c>
      <c r="DU6" s="430" t="s">
        <v>42</v>
      </c>
      <c r="DV6" s="430" t="s">
        <v>43</v>
      </c>
      <c r="DW6" s="458" t="s">
        <v>66</v>
      </c>
      <c r="DX6" s="430" t="s">
        <v>42</v>
      </c>
      <c r="DY6" s="430" t="s">
        <v>43</v>
      </c>
      <c r="DZ6" s="458" t="s">
        <v>66</v>
      </c>
      <c r="EA6" s="430" t="s">
        <v>42</v>
      </c>
      <c r="EB6" s="430" t="s">
        <v>43</v>
      </c>
      <c r="EC6" s="458" t="s">
        <v>66</v>
      </c>
      <c r="ED6" s="430" t="s">
        <v>45</v>
      </c>
      <c r="EE6" s="430" t="s">
        <v>46</v>
      </c>
      <c r="EF6" s="458" t="s">
        <v>66</v>
      </c>
      <c r="EG6" s="430" t="s">
        <v>42</v>
      </c>
      <c r="EH6" s="430" t="s">
        <v>43</v>
      </c>
      <c r="EI6" s="458" t="s">
        <v>66</v>
      </c>
      <c r="EJ6" s="430" t="s">
        <v>42</v>
      </c>
      <c r="EK6" s="430" t="s">
        <v>43</v>
      </c>
      <c r="EL6" s="458" t="s">
        <v>66</v>
      </c>
      <c r="EM6" s="430" t="s">
        <v>42</v>
      </c>
      <c r="EN6" s="430" t="s">
        <v>43</v>
      </c>
      <c r="EO6" s="430" t="s">
        <v>66</v>
      </c>
      <c r="EP6" s="430" t="s">
        <v>42</v>
      </c>
      <c r="EQ6" s="430" t="s">
        <v>43</v>
      </c>
      <c r="ER6" s="430" t="s">
        <v>66</v>
      </c>
      <c r="ES6" s="430" t="s">
        <v>45</v>
      </c>
      <c r="ET6" s="430" t="s">
        <v>46</v>
      </c>
      <c r="EU6" s="458" t="s">
        <v>66</v>
      </c>
      <c r="EV6" s="57"/>
      <c r="EW6" s="57"/>
      <c r="EX6" s="57"/>
      <c r="EY6" s="57"/>
      <c r="EZ6" s="57"/>
      <c r="FA6" s="57"/>
      <c r="FB6" s="57"/>
      <c r="FC6" s="57"/>
      <c r="FD6" s="57"/>
      <c r="FE6" s="57"/>
      <c r="FF6" s="57"/>
      <c r="FG6" s="57"/>
      <c r="FH6" s="57"/>
      <c r="FI6" s="57"/>
      <c r="FJ6" s="57"/>
      <c r="FK6" s="57"/>
      <c r="FL6" s="57"/>
      <c r="FM6" s="57"/>
      <c r="FN6" s="57"/>
      <c r="FO6" s="57"/>
      <c r="FP6" s="57"/>
      <c r="FQ6" s="57"/>
      <c r="FR6" s="57"/>
      <c r="FS6" s="57"/>
      <c r="FT6" s="57"/>
      <c r="FU6" s="57"/>
      <c r="FV6" s="57"/>
      <c r="FW6" s="57"/>
      <c r="FX6" s="57"/>
      <c r="FY6" s="57"/>
      <c r="FZ6" s="57"/>
      <c r="GA6" s="57"/>
      <c r="GB6" s="57"/>
      <c r="GC6" s="57"/>
      <c r="GD6" s="57"/>
      <c r="GE6" s="57"/>
      <c r="GF6" s="57"/>
      <c r="GG6" s="57"/>
      <c r="GH6" s="57"/>
      <c r="GI6" s="57"/>
      <c r="GJ6" s="57"/>
      <c r="GK6" s="57"/>
      <c r="GL6" s="57"/>
      <c r="GM6" s="57"/>
      <c r="GN6" s="57"/>
      <c r="GO6" s="57"/>
      <c r="GP6" s="57"/>
      <c r="GQ6" s="57"/>
      <c r="GR6" s="57"/>
      <c r="GS6" s="57"/>
      <c r="GT6" s="57"/>
      <c r="GU6" s="57"/>
      <c r="GV6" s="57"/>
      <c r="GW6" s="57"/>
      <c r="GX6" s="57"/>
      <c r="GY6" s="57"/>
      <c r="GZ6" s="57"/>
      <c r="HA6" s="57"/>
      <c r="HB6" s="57"/>
      <c r="HC6" s="57"/>
      <c r="HD6" s="57"/>
      <c r="HE6" s="57"/>
      <c r="HF6" s="57"/>
      <c r="HG6" s="57"/>
      <c r="HH6" s="57"/>
      <c r="HI6" s="57"/>
      <c r="HJ6" s="57"/>
      <c r="HK6" s="57"/>
      <c r="HL6" s="57"/>
      <c r="HM6" s="57"/>
      <c r="HN6" s="57"/>
      <c r="HO6" s="57"/>
      <c r="HP6" s="57"/>
      <c r="HQ6" s="57"/>
      <c r="HR6" s="57"/>
      <c r="HS6" s="57"/>
      <c r="HT6" s="57"/>
      <c r="HU6" s="57"/>
      <c r="HV6" s="57"/>
      <c r="HW6" s="57"/>
      <c r="HX6" s="57"/>
      <c r="HY6" s="57"/>
      <c r="HZ6" s="57"/>
      <c r="IA6" s="57"/>
      <c r="IB6" s="57"/>
      <c r="IC6" s="57"/>
      <c r="ID6" s="57"/>
      <c r="IE6" s="57"/>
      <c r="IF6" s="57"/>
      <c r="IG6" s="57"/>
      <c r="IH6" s="57"/>
      <c r="II6" s="57"/>
      <c r="IJ6" s="57"/>
      <c r="IK6" s="57"/>
      <c r="IL6" s="57"/>
      <c r="IM6" s="57"/>
      <c r="IN6" s="57"/>
      <c r="IO6" s="57"/>
      <c r="IP6" s="57"/>
      <c r="IQ6" s="57"/>
      <c r="IR6" s="57"/>
      <c r="IS6" s="57"/>
      <c r="IT6" s="57"/>
      <c r="IU6" s="57"/>
      <c r="IV6" s="57"/>
      <c r="IW6" s="57"/>
      <c r="IX6" s="57"/>
      <c r="IY6" s="57"/>
      <c r="IZ6" s="57"/>
      <c r="JA6" s="57"/>
      <c r="JB6" s="57"/>
      <c r="JC6" s="57"/>
      <c r="JD6" s="57"/>
      <c r="JE6" s="57"/>
      <c r="JF6" s="57"/>
      <c r="JG6" s="57"/>
      <c r="JH6" s="57"/>
      <c r="JI6" s="57"/>
      <c r="JJ6" s="57"/>
      <c r="JK6" s="57"/>
      <c r="JL6" s="57"/>
      <c r="JM6" s="57"/>
      <c r="JN6" s="57"/>
      <c r="JO6" s="57"/>
      <c r="JP6" s="57"/>
      <c r="JQ6" s="57"/>
      <c r="JR6" s="57"/>
      <c r="JS6" s="57"/>
      <c r="JT6" s="57"/>
      <c r="JU6" s="57"/>
      <c r="JV6" s="57"/>
      <c r="JW6" s="57"/>
      <c r="JX6" s="57"/>
      <c r="JY6" s="57"/>
      <c r="JZ6" s="57"/>
      <c r="KA6" s="57"/>
      <c r="KB6" s="57"/>
      <c r="KC6" s="57"/>
      <c r="KD6" s="57"/>
      <c r="KE6" s="57"/>
      <c r="KF6" s="57"/>
      <c r="KG6" s="57"/>
      <c r="KH6" s="57"/>
      <c r="KI6" s="57"/>
      <c r="KJ6" s="57"/>
      <c r="KK6" s="57"/>
      <c r="KL6" s="57"/>
      <c r="KM6" s="57"/>
      <c r="KN6" s="57"/>
      <c r="KO6" s="57"/>
      <c r="KP6" s="57"/>
      <c r="KQ6" s="57"/>
      <c r="KR6" s="57"/>
      <c r="KS6" s="57"/>
      <c r="KT6" s="57"/>
      <c r="KU6" s="57"/>
      <c r="KV6" s="57"/>
      <c r="KW6" s="57"/>
      <c r="KX6" s="57"/>
      <c r="KY6" s="57"/>
      <c r="KZ6" s="57"/>
      <c r="LA6" s="57"/>
      <c r="LB6" s="57"/>
      <c r="LC6" s="57"/>
      <c r="LD6" s="57"/>
      <c r="LE6" s="57"/>
      <c r="LF6" s="57"/>
      <c r="LG6" s="57"/>
      <c r="LH6" s="57"/>
      <c r="LI6" s="57"/>
      <c r="LJ6" s="57"/>
      <c r="LK6" s="57"/>
      <c r="LL6" s="57"/>
      <c r="LM6" s="57"/>
      <c r="LN6" s="57"/>
      <c r="LO6" s="57"/>
      <c r="LP6" s="57"/>
      <c r="LQ6" s="57"/>
      <c r="LR6" s="57"/>
      <c r="LS6" s="57"/>
      <c r="LT6" s="57"/>
      <c r="LU6" s="57"/>
      <c r="LV6" s="57"/>
      <c r="LW6" s="57"/>
      <c r="LX6" s="57"/>
      <c r="LY6" s="57"/>
      <c r="LZ6" s="57"/>
      <c r="MA6" s="57"/>
      <c r="MB6" s="57"/>
      <c r="MC6" s="57"/>
      <c r="MD6" s="57"/>
      <c r="ME6" s="57"/>
      <c r="MF6" s="57"/>
      <c r="MG6" s="57"/>
      <c r="MH6" s="57"/>
      <c r="MI6" s="57"/>
      <c r="MJ6" s="57"/>
      <c r="MK6" s="57"/>
      <c r="ML6" s="57"/>
      <c r="MM6" s="57"/>
      <c r="MN6" s="57"/>
      <c r="MO6" s="57"/>
      <c r="MP6" s="57"/>
      <c r="MQ6" s="57"/>
      <c r="MR6" s="57"/>
      <c r="MS6" s="57"/>
      <c r="MT6" s="57"/>
      <c r="MU6" s="57"/>
      <c r="MV6" s="57"/>
      <c r="MW6" s="57"/>
      <c r="MX6" s="57"/>
      <c r="MY6" s="57"/>
      <c r="MZ6" s="57"/>
      <c r="NA6" s="57"/>
      <c r="NB6" s="57"/>
      <c r="NC6" s="57"/>
      <c r="ND6" s="57"/>
      <c r="NE6" s="57"/>
      <c r="NF6" s="57"/>
      <c r="NG6" s="57"/>
      <c r="NH6" s="57"/>
      <c r="NI6" s="57"/>
      <c r="NJ6" s="57"/>
      <c r="NK6" s="57"/>
      <c r="NL6" s="57"/>
      <c r="NM6" s="57"/>
      <c r="NN6" s="57"/>
      <c r="NO6" s="57"/>
      <c r="NP6" s="57"/>
      <c r="NQ6" s="57"/>
      <c r="NR6" s="57"/>
      <c r="NS6" s="57"/>
      <c r="NT6" s="57"/>
      <c r="NU6" s="57"/>
      <c r="NV6" s="57"/>
      <c r="NW6" s="57"/>
      <c r="NX6" s="57"/>
      <c r="NY6" s="57"/>
      <c r="NZ6" s="57"/>
      <c r="OA6" s="57"/>
      <c r="OB6" s="57"/>
      <c r="OC6" s="57"/>
      <c r="OD6" s="57"/>
      <c r="OE6" s="57"/>
      <c r="OF6" s="57"/>
      <c r="OG6" s="57"/>
      <c r="OH6" s="57"/>
      <c r="OI6" s="57"/>
      <c r="OJ6" s="57"/>
      <c r="OK6" s="57"/>
      <c r="OL6" s="57"/>
      <c r="OM6" s="57"/>
      <c r="ON6" s="57"/>
      <c r="OO6" s="57"/>
      <c r="OP6" s="57"/>
      <c r="OQ6" s="57"/>
      <c r="OR6" s="57"/>
      <c r="OS6" s="57"/>
      <c r="OT6" s="57"/>
      <c r="OU6" s="57"/>
      <c r="OV6" s="57"/>
      <c r="OW6" s="57"/>
      <c r="OX6" s="57"/>
      <c r="OY6" s="57"/>
      <c r="OZ6" s="57"/>
      <c r="PA6" s="57"/>
      <c r="PB6" s="57"/>
      <c r="PC6" s="57"/>
      <c r="PD6" s="57"/>
      <c r="PE6" s="57"/>
      <c r="PF6" s="57"/>
      <c r="PG6" s="57"/>
      <c r="PH6" s="57"/>
      <c r="PI6" s="57"/>
      <c r="PJ6" s="57"/>
      <c r="PK6" s="57"/>
      <c r="PL6" s="57"/>
      <c r="PM6" s="57"/>
      <c r="PN6" s="57"/>
      <c r="PO6" s="57"/>
      <c r="PP6" s="57"/>
      <c r="PQ6" s="57"/>
      <c r="PR6" s="57"/>
      <c r="PS6" s="57"/>
      <c r="PT6" s="57"/>
      <c r="PU6" s="57"/>
      <c r="PV6" s="57"/>
      <c r="PW6" s="57"/>
      <c r="PX6" s="57"/>
      <c r="PY6" s="57"/>
      <c r="PZ6" s="57"/>
      <c r="QA6" s="57"/>
      <c r="QB6" s="57"/>
      <c r="QC6" s="57"/>
      <c r="QD6" s="57"/>
      <c r="QE6" s="57"/>
      <c r="QF6" s="57"/>
      <c r="QG6" s="57"/>
      <c r="QH6" s="57"/>
      <c r="QI6" s="57"/>
      <c r="QJ6" s="57"/>
      <c r="QK6" s="57"/>
      <c r="QL6" s="57"/>
      <c r="QM6" s="57"/>
      <c r="QN6" s="57"/>
      <c r="QO6" s="57"/>
      <c r="QP6" s="57"/>
      <c r="QQ6" s="57"/>
      <c r="QR6" s="57"/>
      <c r="QS6" s="57"/>
      <c r="QT6" s="57"/>
      <c r="QU6" s="57"/>
      <c r="QV6" s="57"/>
      <c r="QW6" s="57"/>
      <c r="QX6" s="57"/>
      <c r="QY6" s="57"/>
      <c r="QZ6" s="57"/>
      <c r="RA6" s="57"/>
      <c r="RB6" s="57"/>
      <c r="RC6" s="57"/>
      <c r="RD6" s="57"/>
      <c r="RE6" s="57"/>
      <c r="RF6" s="57"/>
      <c r="RG6" s="57"/>
      <c r="RH6" s="57"/>
      <c r="RI6" s="57"/>
      <c r="RJ6" s="57"/>
      <c r="RK6" s="57"/>
      <c r="RL6" s="57"/>
      <c r="RM6" s="57"/>
      <c r="RN6" s="57"/>
      <c r="RO6" s="57"/>
      <c r="RP6" s="57"/>
      <c r="RQ6" s="57"/>
      <c r="RR6" s="57"/>
      <c r="RS6" s="57"/>
      <c r="RT6" s="57"/>
      <c r="RU6" s="57"/>
      <c r="RV6" s="57"/>
      <c r="RW6" s="57"/>
      <c r="RX6" s="57"/>
      <c r="RY6" s="57"/>
      <c r="RZ6" s="57"/>
      <c r="SA6" s="57"/>
      <c r="SB6" s="57"/>
      <c r="SC6" s="57"/>
      <c r="SD6" s="57"/>
      <c r="SE6" s="57"/>
      <c r="SF6" s="57"/>
      <c r="SG6" s="57"/>
      <c r="SH6" s="57"/>
      <c r="SI6" s="57"/>
      <c r="SJ6" s="57"/>
      <c r="SK6" s="57"/>
      <c r="SL6" s="57"/>
      <c r="SM6" s="57"/>
      <c r="SN6" s="57"/>
      <c r="SO6" s="57"/>
      <c r="SP6" s="57"/>
      <c r="SQ6" s="57"/>
      <c r="SR6" s="57"/>
      <c r="SS6" s="57"/>
      <c r="ST6" s="57"/>
      <c r="SU6" s="57"/>
      <c r="SV6" s="57"/>
      <c r="SW6" s="57"/>
      <c r="SX6" s="57"/>
      <c r="SY6" s="57"/>
      <c r="SZ6" s="57"/>
      <c r="TA6" s="57"/>
      <c r="TB6" s="57"/>
      <c r="TC6" s="57"/>
      <c r="TD6" s="57"/>
      <c r="TE6" s="57"/>
      <c r="TF6" s="57"/>
      <c r="TG6" s="57"/>
      <c r="TH6" s="57"/>
      <c r="TI6" s="57"/>
      <c r="TJ6" s="57"/>
      <c r="TK6" s="57"/>
      <c r="TL6" s="57"/>
      <c r="TM6" s="57"/>
      <c r="TN6" s="57"/>
      <c r="TO6" s="57"/>
      <c r="TP6" s="57"/>
      <c r="TQ6" s="57"/>
      <c r="TR6" s="57"/>
      <c r="TS6" s="57"/>
      <c r="TT6" s="57"/>
      <c r="TU6" s="57"/>
      <c r="TV6" s="57"/>
      <c r="TW6" s="57"/>
      <c r="TX6" s="57"/>
      <c r="TY6" s="57"/>
      <c r="TZ6" s="57"/>
      <c r="UA6" s="57"/>
      <c r="UB6" s="57"/>
      <c r="UC6" s="57"/>
      <c r="UD6" s="57"/>
      <c r="UE6" s="57"/>
      <c r="UF6" s="57"/>
      <c r="UG6" s="57"/>
      <c r="UH6" s="57"/>
      <c r="UI6" s="57"/>
      <c r="UJ6" s="57"/>
      <c r="UK6" s="57"/>
      <c r="UL6" s="57"/>
      <c r="UM6" s="57"/>
      <c r="UN6" s="57"/>
      <c r="UO6" s="57"/>
      <c r="UP6" s="57"/>
      <c r="UQ6" s="57"/>
      <c r="UR6" s="57"/>
      <c r="US6" s="57"/>
      <c r="UT6" s="57"/>
      <c r="UU6" s="57"/>
      <c r="UV6" s="57"/>
      <c r="UW6" s="57"/>
      <c r="UX6" s="57"/>
      <c r="UY6" s="57"/>
      <c r="UZ6" s="57"/>
      <c r="VA6" s="57"/>
      <c r="VB6" s="57"/>
      <c r="VC6" s="57"/>
      <c r="VD6" s="57"/>
      <c r="VE6" s="57"/>
      <c r="VF6" s="57"/>
      <c r="VG6" s="57"/>
      <c r="VH6" s="57"/>
      <c r="VI6" s="57"/>
      <c r="VJ6" s="57"/>
      <c r="VK6" s="57"/>
      <c r="VL6" s="57"/>
      <c r="VM6" s="57"/>
      <c r="VN6" s="57"/>
      <c r="VO6" s="57"/>
      <c r="VP6" s="57"/>
      <c r="VQ6" s="57"/>
      <c r="VR6" s="57"/>
      <c r="VS6" s="57"/>
      <c r="VT6" s="57"/>
      <c r="VU6" s="57"/>
      <c r="VV6" s="57"/>
      <c r="VW6" s="57"/>
      <c r="VX6" s="57"/>
      <c r="VY6" s="57"/>
      <c r="VZ6" s="57"/>
      <c r="WA6" s="57"/>
      <c r="WB6" s="57"/>
      <c r="WC6" s="57"/>
      <c r="WD6" s="57"/>
      <c r="WE6" s="57"/>
      <c r="WF6" s="57"/>
      <c r="WG6" s="57"/>
      <c r="WH6" s="57"/>
      <c r="WI6" s="57"/>
      <c r="WJ6" s="57"/>
      <c r="WK6" s="57"/>
      <c r="WL6" s="57"/>
      <c r="WM6" s="57"/>
      <c r="WN6" s="57"/>
      <c r="WO6" s="57"/>
      <c r="WP6" s="57"/>
      <c r="WQ6" s="57"/>
      <c r="WR6" s="57"/>
      <c r="WS6" s="57"/>
      <c r="WT6" s="57"/>
      <c r="WU6" s="57"/>
      <c r="WV6" s="57"/>
      <c r="WW6" s="57"/>
      <c r="WX6" s="57"/>
      <c r="WY6" s="57"/>
      <c r="WZ6" s="57"/>
      <c r="XA6" s="57"/>
      <c r="XB6" s="57"/>
      <c r="XC6" s="57"/>
      <c r="XD6" s="57"/>
      <c r="XE6" s="57"/>
      <c r="XF6" s="57"/>
      <c r="XG6" s="57"/>
      <c r="XH6" s="57"/>
      <c r="XI6" s="57"/>
      <c r="XJ6" s="57"/>
      <c r="XK6" s="57"/>
      <c r="XL6" s="57"/>
      <c r="XM6" s="57"/>
      <c r="XN6" s="57"/>
      <c r="XO6" s="57"/>
      <c r="XP6" s="57"/>
      <c r="XQ6" s="57"/>
      <c r="XR6" s="57"/>
      <c r="XS6" s="57"/>
      <c r="XT6" s="57"/>
      <c r="XU6" s="57"/>
      <c r="XV6" s="57"/>
      <c r="XW6" s="57"/>
      <c r="XX6" s="57"/>
      <c r="XY6" s="57"/>
      <c r="XZ6" s="57"/>
      <c r="YA6" s="57"/>
      <c r="YB6" s="57"/>
      <c r="YC6" s="57"/>
      <c r="YD6" s="57"/>
      <c r="YE6" s="57"/>
      <c r="YF6" s="57"/>
      <c r="YG6" s="57"/>
      <c r="YH6" s="57"/>
      <c r="YI6" s="57"/>
      <c r="YJ6" s="57"/>
      <c r="YK6" s="57"/>
      <c r="YL6" s="57"/>
      <c r="YM6" s="57"/>
      <c r="YN6" s="57"/>
      <c r="YO6" s="57"/>
      <c r="YP6" s="57"/>
      <c r="YQ6" s="57"/>
      <c r="YR6" s="57"/>
      <c r="YS6" s="57"/>
      <c r="YT6" s="57"/>
      <c r="YU6" s="57"/>
      <c r="YV6" s="57"/>
      <c r="YW6" s="57"/>
      <c r="YX6" s="57"/>
      <c r="YY6" s="57"/>
      <c r="YZ6" s="57"/>
      <c r="ZA6" s="57"/>
      <c r="ZB6" s="57"/>
      <c r="ZC6" s="57"/>
      <c r="ZD6" s="57"/>
      <c r="ZE6" s="57"/>
      <c r="ZF6" s="57"/>
      <c r="ZG6" s="57"/>
      <c r="ZH6" s="57"/>
      <c r="ZI6" s="57"/>
      <c r="ZJ6" s="57"/>
      <c r="ZK6" s="57"/>
      <c r="ZL6" s="57"/>
      <c r="ZM6" s="57"/>
      <c r="ZN6" s="57"/>
      <c r="ZO6" s="57"/>
      <c r="ZP6" s="57"/>
      <c r="ZQ6" s="57"/>
      <c r="ZR6" s="57"/>
      <c r="ZS6" s="57"/>
      <c r="ZT6" s="57"/>
      <c r="ZU6" s="57"/>
      <c r="ZV6" s="57"/>
      <c r="ZW6" s="57"/>
      <c r="ZX6" s="57"/>
      <c r="ZY6" s="57"/>
      <c r="ZZ6" s="57"/>
      <c r="AAA6" s="57"/>
      <c r="AAB6" s="57"/>
      <c r="AAC6" s="57"/>
      <c r="AAD6" s="57"/>
      <c r="AAE6" s="57"/>
      <c r="AAF6" s="57"/>
      <c r="AAG6" s="57"/>
      <c r="AAH6" s="57"/>
      <c r="AAI6" s="57"/>
      <c r="AAJ6" s="57"/>
      <c r="AAK6" s="57"/>
      <c r="AAL6" s="57"/>
      <c r="AAM6" s="57"/>
      <c r="AAN6" s="57"/>
      <c r="AAO6" s="57"/>
      <c r="AAP6" s="57"/>
      <c r="AAQ6" s="57"/>
      <c r="AAR6" s="57"/>
      <c r="AAS6" s="57"/>
      <c r="AAT6" s="57"/>
      <c r="AAU6" s="57"/>
      <c r="AAV6" s="57"/>
      <c r="AAW6" s="57"/>
      <c r="AAX6" s="57"/>
      <c r="AAY6" s="57"/>
      <c r="AAZ6" s="57"/>
      <c r="ABA6" s="57"/>
      <c r="ABB6" s="57"/>
      <c r="ABC6" s="57"/>
      <c r="ABD6" s="57"/>
      <c r="ABE6" s="57"/>
      <c r="ABF6" s="57"/>
      <c r="ABG6" s="57"/>
      <c r="ABH6" s="57"/>
      <c r="ABI6" s="57"/>
      <c r="ABJ6" s="57"/>
      <c r="ABK6" s="57"/>
      <c r="ABL6" s="57"/>
      <c r="ABM6" s="57"/>
      <c r="ABN6" s="57"/>
      <c r="ABO6" s="57"/>
      <c r="ABP6" s="57"/>
      <c r="ABQ6" s="57"/>
      <c r="ABR6" s="57"/>
      <c r="ABS6" s="57"/>
      <c r="ABT6" s="57"/>
      <c r="ABU6" s="57"/>
      <c r="ABV6" s="57"/>
      <c r="ABW6" s="57"/>
      <c r="ABX6" s="57"/>
      <c r="ABY6" s="57"/>
      <c r="ABZ6" s="57"/>
      <c r="ACA6" s="57"/>
      <c r="ACB6" s="57"/>
      <c r="ACC6" s="57"/>
      <c r="ACD6" s="57"/>
      <c r="ACE6" s="57"/>
      <c r="ACF6" s="57"/>
      <c r="ACG6" s="57"/>
      <c r="ACH6" s="57"/>
      <c r="ACI6" s="57"/>
      <c r="ACJ6" s="57"/>
      <c r="ACK6" s="57"/>
      <c r="ACL6" s="57"/>
      <c r="ACM6" s="57"/>
      <c r="ACN6" s="57"/>
      <c r="ACO6" s="57"/>
      <c r="ACP6" s="57"/>
      <c r="ACQ6" s="57"/>
      <c r="ACR6" s="57"/>
      <c r="ACS6" s="57"/>
      <c r="ACT6" s="57"/>
      <c r="ACU6" s="57"/>
      <c r="ACV6" s="57"/>
      <c r="ACW6" s="57"/>
      <c r="ACX6" s="57"/>
      <c r="ACY6" s="57"/>
      <c r="ACZ6" s="57"/>
      <c r="ADA6" s="57"/>
      <c r="ADB6" s="57"/>
      <c r="ADC6" s="57"/>
      <c r="ADD6" s="57"/>
      <c r="ADE6" s="57"/>
      <c r="ADF6" s="57"/>
      <c r="ADG6" s="57"/>
      <c r="ADH6" s="57"/>
      <c r="ADI6" s="57"/>
      <c r="ADJ6" s="57"/>
      <c r="ADK6" s="57"/>
      <c r="ADL6" s="57"/>
      <c r="ADM6" s="57"/>
      <c r="ADN6" s="57"/>
      <c r="ADO6" s="57"/>
      <c r="ADP6" s="57"/>
      <c r="ADQ6" s="57"/>
      <c r="ADR6" s="57"/>
      <c r="ADS6" s="57"/>
      <c r="ADT6" s="57"/>
      <c r="ADU6" s="57"/>
      <c r="ADV6" s="57"/>
      <c r="ADW6" s="57"/>
      <c r="ADX6" s="57"/>
      <c r="ADY6" s="57"/>
      <c r="ADZ6" s="57"/>
      <c r="AEA6" s="57"/>
      <c r="AEB6" s="57"/>
      <c r="AEC6" s="57"/>
      <c r="AED6" s="57"/>
      <c r="AEE6" s="57"/>
      <c r="AEF6" s="57"/>
      <c r="AEG6" s="57"/>
      <c r="AEH6" s="57"/>
      <c r="AEI6" s="57"/>
      <c r="AEJ6" s="57"/>
      <c r="AEK6" s="57"/>
      <c r="AEL6" s="57"/>
      <c r="AEM6" s="57"/>
      <c r="AEN6" s="57"/>
      <c r="AEO6" s="57"/>
      <c r="AEP6" s="57"/>
      <c r="AEQ6" s="57"/>
      <c r="AER6" s="57"/>
      <c r="AES6" s="57"/>
      <c r="AET6" s="57"/>
      <c r="AEU6" s="57"/>
      <c r="AEV6" s="57"/>
      <c r="AEW6" s="57"/>
      <c r="AEX6" s="57"/>
      <c r="AEY6" s="57"/>
      <c r="AEZ6" s="57"/>
      <c r="AFA6" s="57"/>
      <c r="AFB6" s="57"/>
      <c r="AFC6" s="57"/>
      <c r="AFD6" s="57"/>
      <c r="AFE6" s="57"/>
      <c r="AFF6" s="57"/>
      <c r="AFG6" s="57"/>
      <c r="AFH6" s="57"/>
      <c r="AFI6" s="57"/>
      <c r="AFJ6" s="57"/>
      <c r="AFK6" s="57"/>
      <c r="AFL6" s="57"/>
      <c r="AFM6" s="57"/>
      <c r="AFN6" s="57"/>
      <c r="AFO6" s="57"/>
      <c r="AFP6" s="57"/>
      <c r="AFQ6" s="57"/>
      <c r="AFR6" s="57"/>
      <c r="AFS6" s="57"/>
      <c r="AFT6" s="57"/>
      <c r="AFU6" s="57"/>
      <c r="AFV6" s="57"/>
      <c r="AFW6" s="57"/>
      <c r="AFX6" s="57"/>
      <c r="AFY6" s="57"/>
      <c r="AFZ6" s="57"/>
      <c r="AGA6" s="57"/>
      <c r="AGB6" s="57"/>
      <c r="AGC6" s="57"/>
      <c r="AGD6" s="57"/>
      <c r="AGE6" s="57"/>
      <c r="AGF6" s="57"/>
      <c r="AGG6" s="57"/>
      <c r="AGH6" s="57"/>
      <c r="AGI6" s="57"/>
      <c r="AGJ6" s="57"/>
      <c r="AGK6" s="57"/>
      <c r="AGL6" s="57"/>
      <c r="AGM6" s="57"/>
      <c r="AGN6" s="57"/>
      <c r="AGO6" s="57"/>
      <c r="AGP6" s="57"/>
      <c r="AGQ6" s="57"/>
      <c r="AGR6" s="57"/>
      <c r="AGS6" s="57"/>
      <c r="AGT6" s="57"/>
      <c r="AGU6" s="57"/>
      <c r="AGV6" s="57"/>
      <c r="AGW6" s="57"/>
      <c r="AGX6" s="57"/>
      <c r="AGY6" s="57"/>
      <c r="AGZ6" s="57"/>
      <c r="AHA6" s="57"/>
      <c r="AHB6" s="57"/>
      <c r="AHC6" s="57"/>
      <c r="AHD6" s="57"/>
      <c r="AHE6" s="57"/>
      <c r="AHF6" s="57"/>
      <c r="AHG6" s="57"/>
      <c r="AHH6" s="57"/>
      <c r="AHI6" s="57"/>
      <c r="AHJ6" s="57"/>
      <c r="AHK6" s="57"/>
      <c r="AHL6" s="57"/>
      <c r="AHM6" s="57"/>
      <c r="AHN6" s="57"/>
      <c r="AHO6" s="57"/>
      <c r="AHP6" s="57"/>
      <c r="AHQ6" s="57"/>
      <c r="AHR6" s="57"/>
      <c r="AHS6" s="57"/>
      <c r="AHT6" s="57"/>
      <c r="AHU6" s="57"/>
      <c r="AHV6" s="57"/>
      <c r="AHW6" s="57"/>
      <c r="AHX6" s="57"/>
      <c r="AHY6" s="57"/>
      <c r="AHZ6" s="57"/>
      <c r="AIA6" s="57"/>
      <c r="AIB6" s="57"/>
      <c r="AIC6" s="57"/>
      <c r="AID6" s="57"/>
      <c r="AIE6" s="57"/>
      <c r="AIF6" s="57"/>
      <c r="AIG6" s="57"/>
      <c r="AIH6" s="57"/>
      <c r="AII6" s="57"/>
      <c r="AIJ6" s="57"/>
      <c r="AIK6" s="57"/>
      <c r="AIL6" s="57"/>
      <c r="AIM6" s="57"/>
      <c r="AIN6" s="57"/>
      <c r="AIO6" s="57"/>
      <c r="AIP6" s="57"/>
      <c r="AIQ6" s="57"/>
      <c r="AIR6" s="57"/>
      <c r="AIS6" s="57"/>
      <c r="AIT6" s="57"/>
      <c r="AIU6" s="57"/>
      <c r="AIV6" s="57"/>
      <c r="AIW6" s="57"/>
      <c r="AIX6" s="57"/>
      <c r="AIY6" s="57"/>
      <c r="AIZ6" s="57"/>
      <c r="AJA6" s="57"/>
      <c r="AJB6" s="57"/>
      <c r="AJC6" s="57"/>
      <c r="AJD6" s="57"/>
      <c r="AJE6" s="57"/>
      <c r="AJF6" s="57"/>
      <c r="AJG6" s="57"/>
      <c r="AJH6" s="57"/>
      <c r="AJI6" s="57"/>
      <c r="AJJ6" s="57"/>
      <c r="AJK6" s="57"/>
      <c r="AJL6" s="57"/>
      <c r="AJM6" s="57"/>
      <c r="AJN6" s="57"/>
      <c r="AJO6" s="57"/>
      <c r="AJP6" s="57"/>
      <c r="AJQ6" s="57"/>
      <c r="AJR6" s="57"/>
      <c r="AJS6" s="57"/>
      <c r="AJT6" s="57"/>
      <c r="AJU6" s="57"/>
      <c r="AJV6" s="57"/>
      <c r="AJW6" s="57"/>
      <c r="AJX6" s="57"/>
      <c r="AJY6" s="57"/>
      <c r="AJZ6" s="57"/>
      <c r="AKA6" s="57"/>
      <c r="AKB6" s="57"/>
      <c r="AKC6" s="57"/>
      <c r="AKD6" s="57"/>
      <c r="AKE6" s="57"/>
      <c r="AKF6" s="57"/>
      <c r="AKG6" s="57"/>
      <c r="AKH6" s="57"/>
      <c r="AKI6" s="57"/>
      <c r="AKJ6" s="57"/>
      <c r="AKK6" s="57"/>
      <c r="AKL6" s="57"/>
      <c r="AKM6" s="57"/>
      <c r="AKN6" s="57"/>
      <c r="AKO6" s="57"/>
      <c r="AKP6" s="57"/>
      <c r="AKQ6" s="57"/>
      <c r="AKR6" s="57"/>
      <c r="AKS6" s="57"/>
      <c r="AKT6" s="57"/>
      <c r="AKU6" s="57"/>
      <c r="AKV6" s="57"/>
      <c r="AKW6" s="57"/>
      <c r="AKX6" s="57"/>
      <c r="AKY6" s="57"/>
      <c r="AKZ6" s="57"/>
      <c r="ALA6" s="57"/>
      <c r="ALB6" s="57"/>
      <c r="ALC6" s="57"/>
      <c r="ALD6" s="57"/>
      <c r="ALE6" s="57"/>
      <c r="ALF6" s="57"/>
      <c r="ALG6" s="57"/>
      <c r="ALH6" s="57"/>
      <c r="ALI6" s="57"/>
      <c r="ALJ6" s="57"/>
      <c r="ALK6" s="57"/>
      <c r="ALL6" s="57"/>
      <c r="ALM6" s="57"/>
      <c r="ALN6" s="57"/>
      <c r="ALO6" s="57"/>
      <c r="ALP6" s="57"/>
      <c r="ALQ6" s="57"/>
      <c r="ALR6" s="57"/>
      <c r="ALS6" s="57"/>
      <c r="ALT6" s="57"/>
      <c r="ALU6" s="57"/>
      <c r="ALV6" s="57"/>
      <c r="ALW6" s="57"/>
      <c r="ALX6" s="57"/>
      <c r="ALY6" s="57"/>
      <c r="ALZ6" s="57"/>
      <c r="AMA6" s="57"/>
      <c r="AMB6" s="57"/>
      <c r="AMC6" s="57"/>
      <c r="AMD6" s="57"/>
      <c r="AME6" s="57"/>
      <c r="AMF6" s="57"/>
      <c r="AMG6" s="57"/>
      <c r="AMH6" s="57"/>
      <c r="AMI6" s="57"/>
      <c r="AMJ6" s="57"/>
      <c r="AMK6" s="57"/>
      <c r="AML6" s="57"/>
      <c r="AMM6" s="57"/>
      <c r="AMN6" s="57"/>
      <c r="AMO6" s="57"/>
      <c r="AMP6" s="57"/>
      <c r="AMQ6" s="57"/>
      <c r="AMR6" s="57"/>
      <c r="AMS6" s="57"/>
      <c r="AMT6" s="57"/>
      <c r="AMU6" s="57"/>
      <c r="AMV6" s="57"/>
      <c r="AMW6" s="57"/>
      <c r="AMX6" s="57"/>
      <c r="AMY6" s="57"/>
      <c r="AMZ6" s="57"/>
      <c r="ANA6" s="57"/>
      <c r="ANB6" s="57"/>
      <c r="ANC6" s="57"/>
      <c r="AND6" s="57"/>
      <c r="ANE6" s="57"/>
      <c r="ANF6" s="57"/>
      <c r="ANG6" s="57"/>
      <c r="ANH6" s="57"/>
      <c r="ANI6" s="57"/>
      <c r="ANJ6" s="57"/>
      <c r="ANK6" s="57"/>
      <c r="ANL6" s="57"/>
      <c r="ANM6" s="57"/>
      <c r="ANN6" s="57"/>
      <c r="ANO6" s="57"/>
      <c r="ANP6" s="57"/>
      <c r="ANQ6" s="57"/>
      <c r="ANR6" s="57"/>
      <c r="ANS6" s="57"/>
      <c r="ANT6" s="57"/>
      <c r="ANU6" s="57"/>
      <c r="ANV6" s="57"/>
      <c r="ANW6" s="57"/>
      <c r="ANX6" s="57"/>
      <c r="ANY6" s="57"/>
      <c r="ANZ6" s="57"/>
      <c r="AOA6" s="57"/>
      <c r="AOB6" s="57"/>
      <c r="AOC6" s="57"/>
      <c r="AOD6" s="57"/>
      <c r="AOE6" s="57"/>
      <c r="AOF6" s="57"/>
      <c r="AOG6" s="57"/>
      <c r="AOH6" s="57"/>
      <c r="AOI6" s="57"/>
      <c r="AOJ6" s="57"/>
      <c r="AOK6" s="57"/>
      <c r="AOL6" s="57"/>
      <c r="AOM6" s="57"/>
      <c r="AON6" s="57"/>
      <c r="AOO6" s="57"/>
      <c r="AOP6" s="57"/>
      <c r="AOQ6" s="57"/>
      <c r="AOR6" s="57"/>
      <c r="AOS6" s="57"/>
      <c r="AOT6" s="57"/>
      <c r="AOU6" s="57"/>
      <c r="AOV6" s="57"/>
      <c r="AOW6" s="57"/>
      <c r="AOX6" s="57"/>
      <c r="AOY6" s="57"/>
      <c r="AOZ6" s="57"/>
      <c r="APA6" s="57"/>
      <c r="APB6" s="57"/>
      <c r="APC6" s="57"/>
      <c r="APD6" s="57"/>
      <c r="APE6" s="57"/>
      <c r="APF6" s="57"/>
      <c r="APG6" s="57"/>
      <c r="APH6" s="57"/>
      <c r="API6" s="57"/>
      <c r="APJ6" s="57"/>
      <c r="APK6" s="57"/>
      <c r="APL6" s="57"/>
      <c r="APM6" s="57"/>
      <c r="APN6" s="57"/>
      <c r="APO6" s="57"/>
      <c r="APP6" s="57"/>
      <c r="APQ6" s="57"/>
      <c r="APR6" s="57"/>
      <c r="APS6" s="57"/>
      <c r="APT6" s="57"/>
      <c r="APU6" s="57"/>
      <c r="APV6" s="57"/>
      <c r="APW6" s="57"/>
      <c r="APX6" s="57"/>
      <c r="APY6" s="57"/>
      <c r="APZ6" s="57"/>
      <c r="AQA6" s="57"/>
      <c r="AQB6" s="57"/>
      <c r="AQC6" s="57"/>
      <c r="AQD6" s="57"/>
      <c r="AQE6" s="57"/>
      <c r="AQF6" s="57"/>
      <c r="AQG6" s="57"/>
      <c r="AQH6" s="57"/>
      <c r="AQI6" s="57"/>
      <c r="AQJ6" s="57"/>
      <c r="AQK6" s="57"/>
      <c r="AQL6" s="57"/>
      <c r="AQM6" s="57"/>
      <c r="AQN6" s="57"/>
      <c r="AQO6" s="57"/>
      <c r="AQP6" s="57"/>
      <c r="AQQ6" s="57"/>
      <c r="AQR6" s="57"/>
      <c r="AQS6" s="57"/>
      <c r="AQT6" s="57"/>
      <c r="AQU6" s="57"/>
      <c r="AQV6" s="57"/>
      <c r="AQW6" s="57"/>
      <c r="AQX6" s="57"/>
      <c r="AQY6" s="57"/>
      <c r="AQZ6" s="57"/>
      <c r="ARA6" s="57"/>
      <c r="ARB6" s="57"/>
      <c r="ARC6" s="57"/>
      <c r="ARD6" s="57"/>
      <c r="ARE6" s="57"/>
      <c r="ARF6" s="57"/>
      <c r="ARG6" s="57"/>
      <c r="ARH6" s="57"/>
      <c r="ARI6" s="57"/>
      <c r="ARJ6" s="57"/>
      <c r="ARK6" s="57"/>
      <c r="ARL6" s="57"/>
      <c r="ARM6" s="57"/>
      <c r="ARN6" s="57"/>
      <c r="ARO6" s="57"/>
      <c r="ARP6" s="57"/>
      <c r="ARQ6" s="57"/>
      <c r="ARR6" s="57"/>
      <c r="ARS6" s="57"/>
      <c r="ART6" s="57"/>
      <c r="ARU6" s="57"/>
      <c r="ARV6" s="57"/>
      <c r="ARW6" s="57"/>
      <c r="ARX6" s="57"/>
      <c r="ARY6" s="57"/>
      <c r="ARZ6" s="57"/>
      <c r="ASA6" s="57"/>
      <c r="ASB6" s="57"/>
      <c r="ASC6" s="57"/>
      <c r="ASD6" s="57"/>
      <c r="ASE6" s="57"/>
      <c r="ASF6" s="57"/>
      <c r="ASG6" s="57"/>
      <c r="ASH6" s="57"/>
      <c r="ASI6" s="57"/>
      <c r="ASJ6" s="57"/>
      <c r="ASK6" s="57"/>
      <c r="ASL6" s="57"/>
      <c r="ASM6" s="57"/>
      <c r="ASN6" s="57"/>
      <c r="ASO6" s="57"/>
      <c r="ASP6" s="57"/>
      <c r="ASQ6" s="57"/>
      <c r="ASR6" s="57"/>
      <c r="ASS6" s="57"/>
      <c r="AST6" s="57"/>
      <c r="ASU6" s="57"/>
      <c r="ASV6" s="57"/>
      <c r="ASW6" s="57"/>
      <c r="ASX6" s="57"/>
      <c r="ASY6" s="57"/>
      <c r="ASZ6" s="57"/>
      <c r="ATA6" s="57"/>
      <c r="ATB6" s="57"/>
      <c r="ATC6" s="57"/>
      <c r="ATD6" s="57"/>
      <c r="ATE6" s="57"/>
      <c r="ATF6" s="57"/>
      <c r="ATG6" s="57"/>
      <c r="ATH6" s="57"/>
      <c r="ATI6" s="57"/>
      <c r="ATJ6" s="57"/>
      <c r="ATK6" s="57"/>
      <c r="ATL6" s="57"/>
      <c r="ATM6" s="57"/>
      <c r="ATN6" s="57"/>
      <c r="ATO6" s="57"/>
      <c r="ATP6" s="57"/>
      <c r="ATQ6" s="57"/>
      <c r="ATR6" s="57"/>
      <c r="ATS6" s="57"/>
      <c r="ATT6" s="57"/>
      <c r="ATU6" s="57"/>
      <c r="ATV6" s="57"/>
      <c r="ATW6" s="57"/>
      <c r="ATX6" s="57"/>
      <c r="ATY6" s="57"/>
      <c r="ATZ6" s="57"/>
      <c r="AUA6" s="57"/>
      <c r="AUB6" s="57"/>
      <c r="AUC6" s="57"/>
      <c r="AUD6" s="57"/>
      <c r="AUE6" s="57"/>
      <c r="AUF6" s="57"/>
      <c r="AUG6" s="57"/>
      <c r="AUH6" s="57"/>
      <c r="AUI6" s="57"/>
      <c r="AUJ6" s="57"/>
      <c r="AUK6" s="57"/>
      <c r="AUL6" s="57"/>
      <c r="AUM6" s="57"/>
      <c r="AUN6" s="57"/>
      <c r="AUO6" s="57"/>
      <c r="AUP6" s="57"/>
      <c r="AUQ6" s="57"/>
      <c r="AUR6" s="57"/>
      <c r="AUS6" s="57"/>
      <c r="AUT6" s="57"/>
      <c r="AUU6" s="57"/>
      <c r="AUV6" s="57"/>
      <c r="AUW6" s="57"/>
      <c r="AUX6" s="57"/>
      <c r="AUY6" s="57"/>
      <c r="AUZ6" s="57"/>
      <c r="AVA6" s="57"/>
      <c r="AVB6" s="57"/>
      <c r="AVC6" s="57"/>
      <c r="AVD6" s="57"/>
      <c r="AVE6" s="57"/>
      <c r="AVF6" s="57"/>
      <c r="AVG6" s="57"/>
      <c r="AVH6" s="57"/>
      <c r="AVI6" s="57"/>
      <c r="AVJ6" s="57"/>
      <c r="AVK6" s="57"/>
      <c r="AVL6" s="57"/>
      <c r="AVM6" s="57"/>
      <c r="AVN6" s="57"/>
      <c r="AVO6" s="57"/>
      <c r="AVP6" s="57"/>
      <c r="AVQ6" s="57"/>
      <c r="AVR6" s="57"/>
      <c r="AVS6" s="57"/>
      <c r="AVT6" s="57"/>
      <c r="AVU6" s="57"/>
      <c r="AVV6" s="57"/>
      <c r="AVW6" s="57"/>
      <c r="AVX6" s="57"/>
      <c r="AVY6" s="57"/>
      <c r="AVZ6" s="57"/>
      <c r="AWA6" s="57"/>
      <c r="AWB6" s="57"/>
      <c r="AWC6" s="57"/>
      <c r="AWD6" s="57"/>
      <c r="AWE6" s="57"/>
      <c r="AWF6" s="57"/>
      <c r="AWG6" s="57"/>
      <c r="AWH6" s="57"/>
      <c r="AWI6" s="57"/>
      <c r="AWJ6" s="57"/>
      <c r="AWK6" s="57"/>
      <c r="AWL6" s="57"/>
      <c r="AWM6" s="57"/>
      <c r="AWN6" s="57"/>
      <c r="AWO6" s="57"/>
      <c r="AWP6" s="57"/>
      <c r="AWQ6" s="57"/>
      <c r="AWR6" s="57"/>
      <c r="AWS6" s="57"/>
      <c r="AWT6" s="57"/>
      <c r="AWU6" s="57"/>
      <c r="AWV6" s="57"/>
      <c r="AWW6" s="57"/>
      <c r="AWX6" s="57"/>
      <c r="AWY6" s="57"/>
      <c r="AWZ6" s="57"/>
      <c r="AXA6" s="57"/>
      <c r="AXB6" s="57"/>
      <c r="AXC6" s="57"/>
      <c r="AXD6" s="57"/>
      <c r="AXE6" s="57"/>
      <c r="AXF6" s="57"/>
      <c r="AXG6" s="57"/>
      <c r="AXH6" s="57"/>
      <c r="AXI6" s="57"/>
      <c r="AXJ6" s="57"/>
      <c r="AXK6" s="57"/>
      <c r="AXL6" s="57"/>
      <c r="AXM6" s="57"/>
      <c r="AXN6" s="57"/>
      <c r="AXO6" s="57"/>
      <c r="AXP6" s="57"/>
      <c r="AXQ6" s="57"/>
      <c r="AXR6" s="57"/>
      <c r="AXS6" s="57"/>
      <c r="AXT6" s="57"/>
      <c r="AXU6" s="57"/>
      <c r="AXV6" s="57"/>
      <c r="AXW6" s="57"/>
      <c r="AXX6" s="57"/>
      <c r="AXY6" s="57"/>
      <c r="AXZ6" s="57"/>
      <c r="AYA6" s="57"/>
      <c r="AYB6" s="57"/>
      <c r="AYC6" s="57"/>
      <c r="AYD6" s="57"/>
      <c r="AYE6" s="57"/>
      <c r="AYF6" s="57"/>
      <c r="AYG6" s="57"/>
      <c r="AYH6" s="57"/>
      <c r="AYI6" s="57"/>
      <c r="AYJ6" s="57"/>
      <c r="AYK6" s="57"/>
      <c r="AYL6" s="57"/>
      <c r="AYM6" s="57"/>
      <c r="AYN6" s="57"/>
      <c r="AYO6" s="57"/>
      <c r="AYP6" s="57"/>
      <c r="AYQ6" s="57"/>
      <c r="AYR6" s="57"/>
      <c r="AYS6" s="57"/>
      <c r="AYT6" s="57"/>
      <c r="AYU6" s="57"/>
      <c r="AYV6" s="57"/>
      <c r="AYW6" s="57"/>
      <c r="AYX6" s="57"/>
      <c r="AYY6" s="57"/>
      <c r="AYZ6" s="57"/>
      <c r="AZA6" s="57"/>
      <c r="AZB6" s="57"/>
      <c r="AZC6" s="57"/>
      <c r="AZD6" s="57"/>
      <c r="AZE6" s="57"/>
      <c r="AZF6" s="57"/>
      <c r="AZG6" s="57"/>
      <c r="AZH6" s="57"/>
      <c r="AZI6" s="57"/>
      <c r="AZJ6" s="57"/>
      <c r="AZK6" s="57"/>
      <c r="AZL6" s="57"/>
      <c r="AZM6" s="57"/>
      <c r="AZN6" s="57"/>
      <c r="AZO6" s="57"/>
      <c r="AZP6" s="57"/>
      <c r="AZQ6" s="57"/>
      <c r="AZR6" s="57"/>
      <c r="AZS6" s="57"/>
      <c r="AZT6" s="57"/>
      <c r="AZU6" s="57"/>
      <c r="AZV6" s="57"/>
      <c r="AZW6" s="57"/>
      <c r="AZX6" s="57"/>
      <c r="AZY6" s="57"/>
      <c r="AZZ6" s="57"/>
      <c r="BAA6" s="57"/>
      <c r="BAB6" s="57"/>
      <c r="BAC6" s="57"/>
      <c r="BAD6" s="57"/>
      <c r="BAE6" s="57"/>
      <c r="BAF6" s="57"/>
      <c r="BAG6" s="57"/>
      <c r="BAH6" s="57"/>
      <c r="BAI6" s="57"/>
      <c r="BAJ6" s="57"/>
      <c r="BAK6" s="57"/>
      <c r="BAL6" s="57"/>
      <c r="BAM6" s="57"/>
      <c r="BAN6" s="57"/>
      <c r="BAO6" s="57"/>
      <c r="BAP6" s="57"/>
      <c r="BAQ6" s="57"/>
      <c r="BAR6" s="57"/>
      <c r="BAS6" s="57"/>
      <c r="BAT6" s="57"/>
      <c r="BAU6" s="57"/>
      <c r="BAV6" s="57"/>
      <c r="BAW6" s="57"/>
      <c r="BAX6" s="57"/>
      <c r="BAY6" s="57"/>
      <c r="BAZ6" s="57"/>
      <c r="BBA6" s="57"/>
      <c r="BBB6" s="57"/>
      <c r="BBC6" s="57"/>
      <c r="BBD6" s="57"/>
      <c r="BBE6" s="57"/>
      <c r="BBF6" s="57"/>
      <c r="BBG6" s="57"/>
      <c r="BBH6" s="57"/>
      <c r="BBI6" s="57"/>
      <c r="BBJ6" s="57"/>
      <c r="BBK6" s="57"/>
      <c r="BBL6" s="57"/>
      <c r="BBM6" s="57"/>
      <c r="BBN6" s="57"/>
      <c r="BBO6" s="57"/>
      <c r="BBP6" s="57"/>
      <c r="BBQ6" s="57"/>
      <c r="BBR6" s="57"/>
      <c r="BBS6" s="57"/>
      <c r="BBT6" s="57"/>
      <c r="BBU6" s="57"/>
      <c r="BBV6" s="57"/>
      <c r="BBW6" s="57"/>
      <c r="BBX6" s="57"/>
      <c r="BBY6" s="57"/>
      <c r="BBZ6" s="57"/>
      <c r="BCA6" s="57"/>
      <c r="BCB6" s="57"/>
      <c r="BCC6" s="57"/>
      <c r="BCD6" s="57"/>
      <c r="BCE6" s="57"/>
      <c r="BCF6" s="57"/>
      <c r="BCG6" s="57"/>
      <c r="BCH6" s="57"/>
      <c r="BCI6" s="57"/>
      <c r="BCJ6" s="57"/>
      <c r="BCK6" s="57"/>
      <c r="BCL6" s="57"/>
      <c r="BCM6" s="57"/>
      <c r="BCN6" s="57"/>
      <c r="BCO6" s="57"/>
      <c r="BCP6" s="57"/>
      <c r="BCQ6" s="57"/>
      <c r="BCR6" s="57"/>
      <c r="BCS6" s="57"/>
      <c r="BCT6" s="57"/>
      <c r="BCU6" s="57"/>
      <c r="BCV6" s="57"/>
      <c r="BCW6" s="57"/>
      <c r="BCX6" s="57"/>
      <c r="BCY6" s="57"/>
      <c r="BCZ6" s="57"/>
      <c r="BDA6" s="57"/>
      <c r="BDB6" s="57"/>
      <c r="BDC6" s="57"/>
      <c r="BDD6" s="57"/>
      <c r="BDE6" s="57"/>
      <c r="BDF6" s="57"/>
      <c r="BDG6" s="57"/>
      <c r="BDH6" s="57"/>
      <c r="BDI6" s="57"/>
      <c r="BDJ6" s="57"/>
      <c r="BDK6" s="57"/>
      <c r="BDL6" s="57"/>
      <c r="BDM6" s="57"/>
      <c r="BDN6" s="57"/>
      <c r="BDO6" s="57"/>
      <c r="BDP6" s="57"/>
      <c r="BDQ6" s="57"/>
      <c r="BDR6" s="57"/>
      <c r="BDS6" s="57"/>
      <c r="BDT6" s="57"/>
      <c r="BDU6" s="57"/>
      <c r="BDV6" s="57"/>
      <c r="BDW6" s="57"/>
      <c r="BDX6" s="57"/>
      <c r="BDY6" s="57"/>
      <c r="BDZ6" s="57"/>
      <c r="BEA6" s="57"/>
      <c r="BEB6" s="57"/>
      <c r="BEC6" s="57"/>
      <c r="BED6" s="57"/>
      <c r="BEE6" s="57"/>
      <c r="BEF6" s="57"/>
      <c r="BEG6" s="57"/>
      <c r="BEH6" s="57"/>
      <c r="BEI6" s="57"/>
      <c r="BEJ6" s="57"/>
      <c r="BEK6" s="57"/>
      <c r="BEL6" s="57"/>
      <c r="BEM6" s="57"/>
      <c r="BEN6" s="57"/>
      <c r="BEO6" s="57"/>
      <c r="BEP6" s="57"/>
      <c r="BEQ6" s="57"/>
      <c r="BER6" s="57"/>
      <c r="BES6" s="57"/>
      <c r="BET6" s="57"/>
      <c r="BEU6" s="57"/>
      <c r="BEV6" s="57"/>
      <c r="BEW6" s="57"/>
      <c r="BEX6" s="57"/>
      <c r="BEY6" s="57"/>
      <c r="BEZ6" s="57"/>
      <c r="BFA6" s="57"/>
      <c r="BFB6" s="57"/>
      <c r="BFC6" s="57"/>
      <c r="BFD6" s="57"/>
      <c r="BFE6" s="57"/>
      <c r="BFF6" s="57"/>
      <c r="BFG6" s="57"/>
      <c r="BFH6" s="57"/>
      <c r="BFI6" s="57"/>
      <c r="BFJ6" s="57"/>
      <c r="BFK6" s="57"/>
      <c r="BFL6" s="57"/>
      <c r="BFM6" s="57"/>
      <c r="BFN6" s="57"/>
      <c r="BFO6" s="57"/>
      <c r="BFP6" s="57"/>
      <c r="BFQ6" s="57"/>
      <c r="BFR6" s="57"/>
      <c r="BFS6" s="57"/>
      <c r="BFT6" s="57"/>
      <c r="BFU6" s="57"/>
      <c r="BFV6" s="57"/>
      <c r="BFW6" s="57"/>
      <c r="BFX6" s="57"/>
      <c r="BFY6" s="57"/>
      <c r="BFZ6" s="57"/>
      <c r="BGA6" s="57"/>
      <c r="BGB6" s="57"/>
      <c r="BGC6" s="57"/>
      <c r="BGD6" s="57"/>
      <c r="BGE6" s="57"/>
      <c r="BGF6" s="57"/>
      <c r="BGG6" s="57"/>
      <c r="BGH6" s="57"/>
      <c r="BGI6" s="57"/>
      <c r="BGJ6" s="57"/>
      <c r="BGK6" s="57"/>
      <c r="BGL6" s="57"/>
      <c r="BGM6" s="57"/>
      <c r="BGN6" s="57"/>
      <c r="BGO6" s="57"/>
      <c r="BGP6" s="57"/>
      <c r="BGQ6" s="57"/>
      <c r="BGR6" s="57"/>
      <c r="BGS6" s="57"/>
      <c r="BGT6" s="57"/>
      <c r="BGU6" s="57"/>
      <c r="BGV6" s="57"/>
      <c r="BGW6" s="57"/>
      <c r="BGX6" s="57"/>
      <c r="BGY6" s="57"/>
      <c r="BGZ6" s="57"/>
      <c r="BHA6" s="57"/>
      <c r="BHB6" s="57"/>
      <c r="BHC6" s="57"/>
      <c r="BHD6" s="57"/>
      <c r="BHE6" s="57"/>
      <c r="BHF6" s="57"/>
      <c r="BHG6" s="57"/>
      <c r="BHH6" s="57"/>
      <c r="BHI6" s="57"/>
      <c r="BHJ6" s="57"/>
      <c r="BHK6" s="57"/>
      <c r="BHL6" s="57"/>
      <c r="BHM6" s="57"/>
      <c r="BHN6" s="57"/>
      <c r="BHO6" s="57"/>
      <c r="BHP6" s="57"/>
      <c r="BHQ6" s="57"/>
      <c r="BHR6" s="57"/>
      <c r="BHS6" s="57"/>
      <c r="BHT6" s="57"/>
      <c r="BHU6" s="57"/>
      <c r="BHV6" s="57"/>
      <c r="BHW6" s="57"/>
      <c r="BHX6" s="57"/>
      <c r="BHY6" s="57"/>
      <c r="BHZ6" s="57"/>
      <c r="BIA6" s="57"/>
      <c r="BIB6" s="57"/>
      <c r="BIC6" s="57"/>
      <c r="BID6" s="57"/>
      <c r="BIE6" s="57"/>
      <c r="BIF6" s="57"/>
      <c r="BIG6" s="57"/>
      <c r="BIH6" s="57"/>
      <c r="BII6" s="57"/>
      <c r="BIJ6" s="57"/>
      <c r="BIK6" s="57"/>
      <c r="BIL6" s="57"/>
      <c r="BIM6" s="57"/>
      <c r="BIN6" s="57"/>
      <c r="BIO6" s="57"/>
      <c r="BIP6" s="57"/>
      <c r="BIQ6" s="57"/>
      <c r="BIR6" s="57"/>
      <c r="BIS6" s="57"/>
      <c r="BIT6" s="57"/>
      <c r="BIU6" s="57"/>
      <c r="BIV6" s="57"/>
      <c r="BIW6" s="57"/>
      <c r="BIX6" s="57"/>
      <c r="BIY6" s="57"/>
      <c r="BIZ6" s="57"/>
      <c r="BJA6" s="57"/>
      <c r="BJB6" s="57"/>
      <c r="BJC6" s="57"/>
      <c r="BJD6" s="57"/>
      <c r="BJE6" s="57"/>
      <c r="BJF6" s="57"/>
      <c r="BJG6" s="57"/>
      <c r="BJH6" s="57"/>
      <c r="BJI6" s="57"/>
      <c r="BJJ6" s="57"/>
      <c r="BJK6" s="57"/>
      <c r="BJL6" s="57"/>
      <c r="BJM6" s="57"/>
      <c r="BJN6" s="57"/>
      <c r="BJO6" s="57"/>
      <c r="BJP6" s="57"/>
      <c r="BJQ6" s="57"/>
      <c r="BJR6" s="57"/>
      <c r="BJS6" s="57"/>
      <c r="BJT6" s="57"/>
      <c r="BJU6" s="57"/>
      <c r="BJV6" s="57"/>
      <c r="BJW6" s="57"/>
      <c r="BJX6" s="57"/>
      <c r="BJY6" s="57"/>
      <c r="BJZ6" s="57"/>
      <c r="BKA6" s="57"/>
      <c r="BKB6" s="57"/>
      <c r="BKC6" s="57"/>
      <c r="BKD6" s="57"/>
      <c r="BKE6" s="57"/>
      <c r="BKF6" s="57"/>
      <c r="BKG6" s="57"/>
      <c r="BKH6" s="57"/>
      <c r="BKI6" s="57"/>
      <c r="BKJ6" s="57"/>
      <c r="BKK6" s="57"/>
      <c r="BKL6" s="57"/>
      <c r="BKM6" s="57"/>
      <c r="BKN6" s="57"/>
      <c r="BKO6" s="57"/>
      <c r="BKP6" s="57"/>
      <c r="BKQ6" s="57"/>
      <c r="BKR6" s="57"/>
      <c r="BKS6" s="57"/>
      <c r="BKT6" s="57"/>
      <c r="BKU6" s="57"/>
      <c r="BKV6" s="57"/>
      <c r="BKW6" s="57"/>
      <c r="BKX6" s="57"/>
      <c r="BKY6" s="57"/>
      <c r="BKZ6" s="57"/>
      <c r="BLA6" s="57"/>
      <c r="BLB6" s="57"/>
      <c r="BLC6" s="57"/>
      <c r="BLD6" s="57"/>
      <c r="BLE6" s="57"/>
      <c r="BLF6" s="57"/>
      <c r="BLG6" s="57"/>
      <c r="BLH6" s="57"/>
      <c r="BLI6" s="57"/>
      <c r="BLJ6" s="57"/>
      <c r="BLK6" s="57"/>
      <c r="BLL6" s="57"/>
      <c r="BLM6" s="57"/>
      <c r="BLN6" s="57"/>
      <c r="BLO6" s="57"/>
      <c r="BLP6" s="57"/>
      <c r="BLQ6" s="57"/>
      <c r="BLR6" s="57"/>
      <c r="BLS6" s="57"/>
      <c r="BLT6" s="57"/>
      <c r="BLU6" s="57"/>
      <c r="BLV6" s="57"/>
      <c r="BLW6" s="57"/>
      <c r="BLX6" s="57"/>
      <c r="BLY6" s="57"/>
      <c r="BLZ6" s="57"/>
      <c r="BMA6" s="57"/>
      <c r="BMB6" s="57"/>
      <c r="BMC6" s="57"/>
      <c r="BMD6" s="57"/>
      <c r="BME6" s="57"/>
      <c r="BMF6" s="57"/>
      <c r="BMG6" s="57"/>
      <c r="BMH6" s="57"/>
      <c r="BMI6" s="57"/>
      <c r="BMJ6" s="57"/>
      <c r="BMK6" s="57"/>
      <c r="BML6" s="57"/>
      <c r="BMM6" s="57"/>
      <c r="BMN6" s="57"/>
      <c r="BMO6" s="57"/>
      <c r="BMP6" s="57"/>
      <c r="BMQ6" s="57"/>
      <c r="BMR6" s="57"/>
      <c r="BMS6" s="57"/>
      <c r="BMT6" s="57"/>
      <c r="BMU6" s="57"/>
      <c r="BMV6" s="57"/>
      <c r="BMW6" s="57"/>
      <c r="BMX6" s="57"/>
      <c r="BMY6" s="57"/>
      <c r="BMZ6" s="57"/>
      <c r="BNA6" s="57"/>
      <c r="BNB6" s="57"/>
      <c r="BNC6" s="57"/>
      <c r="BND6" s="57"/>
      <c r="BNE6" s="57"/>
      <c r="BNF6" s="57"/>
      <c r="BNG6" s="57"/>
      <c r="BNH6" s="57"/>
      <c r="BNI6" s="57"/>
      <c r="BNJ6" s="57"/>
      <c r="BNK6" s="57"/>
      <c r="BNL6" s="57"/>
      <c r="BNM6" s="57"/>
      <c r="BNN6" s="57"/>
      <c r="BNO6" s="57"/>
      <c r="BNP6" s="57"/>
      <c r="BNQ6" s="57"/>
      <c r="BNR6" s="57"/>
      <c r="BNS6" s="57"/>
      <c r="BNT6" s="57"/>
      <c r="BNU6" s="57"/>
      <c r="BNV6" s="57"/>
      <c r="BNW6" s="57"/>
      <c r="BNX6" s="57"/>
      <c r="BNY6" s="57"/>
      <c r="BNZ6" s="57"/>
      <c r="BOA6" s="57"/>
      <c r="BOB6" s="57"/>
      <c r="BOC6" s="57"/>
      <c r="BOD6" s="57"/>
      <c r="BOE6" s="57"/>
      <c r="BOF6" s="57"/>
      <c r="BOG6" s="57"/>
      <c r="BOH6" s="57"/>
      <c r="BOI6" s="57"/>
      <c r="BOJ6" s="57"/>
      <c r="BOK6" s="57"/>
      <c r="BOL6" s="57"/>
      <c r="BOM6" s="57"/>
      <c r="BON6" s="57"/>
      <c r="BOO6" s="57"/>
      <c r="BOP6" s="57"/>
      <c r="BOQ6" s="57"/>
      <c r="BOR6" s="57"/>
      <c r="BOS6" s="57"/>
      <c r="BOT6" s="57"/>
      <c r="BOU6" s="57"/>
      <c r="BOV6" s="57"/>
      <c r="BOW6" s="57"/>
      <c r="BOX6" s="57"/>
      <c r="BOY6" s="57"/>
      <c r="BOZ6" s="57"/>
      <c r="BPA6" s="57"/>
      <c r="BPB6" s="57"/>
      <c r="BPC6" s="57"/>
      <c r="BPD6" s="57"/>
      <c r="BPE6" s="57"/>
      <c r="BPF6" s="57"/>
      <c r="BPG6" s="57"/>
      <c r="BPH6" s="57"/>
      <c r="BPI6" s="57"/>
      <c r="BPJ6" s="57"/>
      <c r="BPK6" s="57"/>
      <c r="BPL6" s="57"/>
      <c r="BPM6" s="57"/>
      <c r="BPN6" s="57"/>
      <c r="BPO6" s="57"/>
      <c r="BPP6" s="57"/>
      <c r="BPQ6" s="57"/>
      <c r="BPR6" s="57"/>
      <c r="BPS6" s="57"/>
      <c r="BPT6" s="57"/>
      <c r="BPU6" s="57"/>
      <c r="BPV6" s="57"/>
      <c r="BPW6" s="57"/>
      <c r="BPX6" s="57"/>
      <c r="BPY6" s="57"/>
      <c r="BPZ6" s="57"/>
      <c r="BQA6" s="57"/>
      <c r="BQB6" s="57"/>
      <c r="BQC6" s="57"/>
      <c r="BQD6" s="57"/>
      <c r="BQE6" s="57"/>
      <c r="BQF6" s="57"/>
      <c r="BQG6" s="57"/>
      <c r="BQH6" s="57"/>
      <c r="BQI6" s="57"/>
      <c r="BQJ6" s="57"/>
      <c r="BQK6" s="57"/>
      <c r="BQL6" s="57"/>
      <c r="BQM6" s="57"/>
      <c r="BQN6" s="57"/>
      <c r="BQO6" s="57"/>
      <c r="BQP6" s="57"/>
      <c r="BQQ6" s="57"/>
      <c r="BQR6" s="57"/>
      <c r="BQS6" s="57"/>
      <c r="BQT6" s="57"/>
      <c r="BQU6" s="57"/>
      <c r="BQV6" s="57"/>
      <c r="BQW6" s="57"/>
      <c r="BQX6" s="57"/>
      <c r="BQY6" s="57"/>
      <c r="BQZ6" s="57"/>
      <c r="BRA6" s="57"/>
      <c r="BRB6" s="57"/>
      <c r="BRC6" s="57"/>
      <c r="BRD6" s="57"/>
      <c r="BRE6" s="57"/>
      <c r="BRF6" s="57"/>
      <c r="BRG6" s="57"/>
      <c r="BRH6" s="57"/>
      <c r="BRI6" s="57"/>
      <c r="BRJ6" s="57"/>
      <c r="BRK6" s="57"/>
      <c r="BRL6" s="57"/>
      <c r="BRM6" s="57"/>
      <c r="BRN6" s="57"/>
      <c r="BRO6" s="57"/>
      <c r="BRP6" s="57"/>
      <c r="BRQ6" s="57"/>
      <c r="BRR6" s="57"/>
      <c r="BRS6" s="57"/>
      <c r="BRT6" s="57"/>
      <c r="BRU6" s="57"/>
      <c r="BRV6" s="57"/>
      <c r="BRW6" s="57"/>
      <c r="BRX6" s="57"/>
      <c r="BRY6" s="57"/>
      <c r="BRZ6" s="57"/>
      <c r="BSA6" s="57"/>
      <c r="BSB6" s="57"/>
      <c r="BSC6" s="57"/>
      <c r="BSD6" s="57"/>
      <c r="BSE6" s="57"/>
      <c r="BSF6" s="57"/>
      <c r="BSG6" s="57"/>
      <c r="BSH6" s="57"/>
      <c r="BSI6" s="57"/>
      <c r="BSJ6" s="57"/>
      <c r="BSK6" s="57"/>
      <c r="BSL6" s="57"/>
      <c r="BSM6" s="57"/>
      <c r="BSN6" s="57"/>
      <c r="BSO6" s="57"/>
      <c r="BSP6" s="57"/>
      <c r="BSQ6" s="57"/>
      <c r="BSR6" s="57"/>
      <c r="BSS6" s="57"/>
      <c r="BST6" s="57"/>
      <c r="BSU6" s="57"/>
      <c r="BSV6" s="57"/>
      <c r="BSW6" s="57"/>
      <c r="BSX6" s="57"/>
      <c r="BSY6" s="57"/>
      <c r="BSZ6" s="57"/>
      <c r="BTA6" s="57"/>
      <c r="BTB6" s="57"/>
      <c r="BTC6" s="57"/>
      <c r="BTD6" s="57"/>
      <c r="BTE6" s="57"/>
      <c r="BTF6" s="57"/>
      <c r="BTG6" s="57"/>
      <c r="BTH6" s="57"/>
      <c r="BTI6" s="57"/>
      <c r="BTJ6" s="57"/>
      <c r="BTK6" s="57"/>
      <c r="BTL6" s="57"/>
      <c r="BTM6" s="57"/>
      <c r="BTN6" s="57"/>
      <c r="BTO6" s="57"/>
      <c r="BTP6" s="57"/>
      <c r="BTQ6" s="57"/>
      <c r="BTR6" s="57"/>
      <c r="BTS6" s="57"/>
      <c r="BTT6" s="57"/>
      <c r="BTU6" s="57"/>
      <c r="BTV6" s="57"/>
      <c r="BTW6" s="57"/>
      <c r="BTX6" s="57"/>
      <c r="BTY6" s="57"/>
      <c r="BTZ6" s="57"/>
      <c r="BUA6" s="57"/>
      <c r="BUB6" s="57"/>
      <c r="BUC6" s="57"/>
      <c r="BUD6" s="57"/>
      <c r="BUE6" s="57"/>
      <c r="BUF6" s="57"/>
      <c r="BUG6" s="57"/>
      <c r="BUH6" s="57"/>
      <c r="BUI6" s="57"/>
      <c r="BUJ6" s="57"/>
      <c r="BUK6" s="57"/>
      <c r="BUL6" s="57"/>
      <c r="BUM6" s="57"/>
      <c r="BUN6" s="57"/>
      <c r="BUO6" s="57"/>
      <c r="BUP6" s="57"/>
      <c r="BUQ6" s="57"/>
      <c r="BUR6" s="57"/>
      <c r="BUS6" s="57"/>
      <c r="BUT6" s="57"/>
      <c r="BUU6" s="57"/>
      <c r="BUV6" s="57"/>
      <c r="BUW6" s="57"/>
      <c r="BUX6" s="57"/>
      <c r="BUY6" s="57"/>
      <c r="BUZ6" s="57"/>
      <c r="BVA6" s="57"/>
      <c r="BVB6" s="57"/>
      <c r="BVC6" s="57"/>
      <c r="BVD6" s="57"/>
      <c r="BVE6" s="57"/>
      <c r="BVF6" s="57"/>
      <c r="BVG6" s="57"/>
      <c r="BVH6" s="57"/>
      <c r="BVI6" s="57"/>
      <c r="BVJ6" s="57"/>
      <c r="BVK6" s="57"/>
      <c r="BVL6" s="57"/>
      <c r="BVM6" s="57"/>
      <c r="BVN6" s="57"/>
      <c r="BVO6" s="57"/>
      <c r="BVP6" s="57"/>
      <c r="BVQ6" s="57"/>
      <c r="BVR6" s="57"/>
      <c r="BVS6" s="57"/>
      <c r="BVT6" s="57"/>
      <c r="BVU6" s="57"/>
      <c r="BVV6" s="57"/>
      <c r="BVW6" s="57"/>
      <c r="BVX6" s="57"/>
      <c r="BVY6" s="57"/>
      <c r="BVZ6" s="57"/>
      <c r="BWA6" s="57"/>
      <c r="BWB6" s="57"/>
      <c r="BWC6" s="57"/>
      <c r="BWD6" s="57"/>
      <c r="BWE6" s="57"/>
      <c r="BWF6" s="57"/>
      <c r="BWG6" s="57"/>
      <c r="BWH6" s="57"/>
      <c r="BWI6" s="57"/>
      <c r="BWJ6" s="57"/>
      <c r="BWK6" s="57"/>
      <c r="BWL6" s="57"/>
      <c r="BWM6" s="57"/>
      <c r="BWN6" s="57"/>
      <c r="BWO6" s="57"/>
      <c r="BWP6" s="57"/>
      <c r="BWQ6" s="57"/>
      <c r="BWR6" s="57"/>
      <c r="BWS6" s="57"/>
      <c r="BWT6" s="57"/>
      <c r="BWU6" s="57"/>
      <c r="BWV6" s="57"/>
      <c r="BWW6" s="57"/>
      <c r="BWX6" s="57"/>
      <c r="BWY6" s="57"/>
      <c r="BWZ6" s="57"/>
      <c r="BXA6" s="57"/>
      <c r="BXB6" s="57"/>
      <c r="BXC6" s="57"/>
      <c r="BXD6" s="57"/>
      <c r="BXE6" s="57"/>
      <c r="BXF6" s="57"/>
      <c r="BXG6" s="57"/>
      <c r="BXH6" s="57"/>
      <c r="BXI6" s="57"/>
      <c r="BXJ6" s="57"/>
      <c r="BXK6" s="57"/>
      <c r="BXL6" s="57"/>
      <c r="BXM6" s="57"/>
      <c r="BXN6" s="57"/>
      <c r="BXO6" s="57"/>
      <c r="BXP6" s="57"/>
      <c r="BXQ6" s="57"/>
      <c r="BXR6" s="57"/>
      <c r="BXS6" s="57"/>
      <c r="BXT6" s="57"/>
      <c r="BXU6" s="57"/>
      <c r="BXV6" s="57"/>
      <c r="BXW6" s="57"/>
      <c r="BXX6" s="57"/>
      <c r="BXY6" s="57"/>
      <c r="BXZ6" s="57"/>
      <c r="BYA6" s="57"/>
      <c r="BYB6" s="57"/>
      <c r="BYC6" s="57"/>
      <c r="BYD6" s="57"/>
      <c r="BYE6" s="57"/>
      <c r="BYF6" s="57"/>
      <c r="BYG6" s="57"/>
      <c r="BYH6" s="57"/>
      <c r="BYI6" s="57"/>
      <c r="BYJ6" s="57"/>
      <c r="BYK6" s="57"/>
      <c r="BYL6" s="57"/>
      <c r="BYM6" s="57"/>
      <c r="BYN6" s="57"/>
      <c r="BYO6" s="57"/>
      <c r="BYP6" s="57"/>
      <c r="BYQ6" s="57"/>
      <c r="BYR6" s="57"/>
      <c r="BYS6" s="57"/>
      <c r="BYT6" s="57"/>
      <c r="BYU6" s="57"/>
      <c r="BYV6" s="57"/>
      <c r="BYW6" s="57"/>
      <c r="BYX6" s="57"/>
      <c r="BYY6" s="57"/>
      <c r="BYZ6" s="57"/>
      <c r="BZA6" s="57"/>
      <c r="BZB6" s="57"/>
      <c r="BZC6" s="57"/>
      <c r="BZD6" s="57"/>
      <c r="BZE6" s="57"/>
      <c r="BZF6" s="57"/>
      <c r="BZG6" s="57"/>
      <c r="BZH6" s="57"/>
      <c r="BZI6" s="57"/>
      <c r="BZJ6" s="57"/>
      <c r="BZK6" s="57"/>
      <c r="BZL6" s="57"/>
      <c r="BZM6" s="57"/>
      <c r="BZN6" s="57"/>
      <c r="BZO6" s="57"/>
      <c r="BZP6" s="57"/>
      <c r="BZQ6" s="57"/>
      <c r="BZR6" s="57"/>
      <c r="BZS6" s="57"/>
      <c r="BZT6" s="57"/>
      <c r="BZU6" s="57"/>
      <c r="BZV6" s="57"/>
      <c r="BZW6" s="57"/>
      <c r="BZX6" s="57"/>
      <c r="BZY6" s="57"/>
      <c r="BZZ6" s="57"/>
      <c r="CAA6" s="57"/>
      <c r="CAB6" s="57"/>
      <c r="CAC6" s="57"/>
      <c r="CAD6" s="57"/>
      <c r="CAE6" s="57"/>
      <c r="CAF6" s="57"/>
      <c r="CAG6" s="57"/>
      <c r="CAH6" s="57"/>
      <c r="CAI6" s="57"/>
      <c r="CAJ6" s="57"/>
      <c r="CAK6" s="57"/>
      <c r="CAL6" s="57"/>
      <c r="CAM6" s="57"/>
      <c r="CAN6" s="57"/>
      <c r="CAO6" s="57"/>
      <c r="CAP6" s="57"/>
      <c r="CAQ6" s="57"/>
      <c r="CAR6" s="57"/>
      <c r="CAS6" s="57"/>
      <c r="CAT6" s="57"/>
      <c r="CAU6" s="57"/>
      <c r="CAV6" s="57"/>
      <c r="CAW6" s="57"/>
      <c r="CAX6" s="57"/>
      <c r="CAY6" s="57"/>
      <c r="CAZ6" s="57"/>
      <c r="CBA6" s="57"/>
      <c r="CBB6" s="57"/>
      <c r="CBC6" s="57"/>
      <c r="CBD6" s="57"/>
      <c r="CBE6" s="57"/>
      <c r="CBF6" s="57"/>
      <c r="CBG6" s="57"/>
      <c r="CBH6" s="57"/>
      <c r="CBI6" s="57"/>
      <c r="CBJ6" s="57"/>
      <c r="CBK6" s="57"/>
      <c r="CBL6" s="57"/>
      <c r="CBM6" s="57"/>
      <c r="CBN6" s="57"/>
      <c r="CBO6" s="57"/>
      <c r="CBP6" s="57"/>
      <c r="CBQ6" s="57"/>
      <c r="CBR6" s="57"/>
      <c r="CBS6" s="57"/>
      <c r="CBT6" s="57"/>
      <c r="CBU6" s="57"/>
      <c r="CBV6" s="57"/>
      <c r="CBW6" s="57"/>
      <c r="CBX6" s="57"/>
      <c r="CBY6" s="57"/>
      <c r="CBZ6" s="57"/>
      <c r="CCA6" s="57"/>
      <c r="CCB6" s="57"/>
      <c r="CCC6" s="57"/>
      <c r="CCD6" s="57"/>
      <c r="CCE6" s="57"/>
      <c r="CCF6" s="57"/>
      <c r="CCG6" s="57"/>
      <c r="CCH6" s="57"/>
      <c r="CCI6" s="57"/>
      <c r="CCJ6" s="57"/>
      <c r="CCK6" s="57"/>
      <c r="CCL6" s="57"/>
      <c r="CCM6" s="57"/>
      <c r="CCN6" s="57"/>
      <c r="CCO6" s="57"/>
      <c r="CCP6" s="57"/>
      <c r="CCQ6" s="57"/>
      <c r="CCR6" s="57"/>
      <c r="CCS6" s="57"/>
      <c r="CCT6" s="57"/>
      <c r="CCU6" s="57"/>
      <c r="CCV6" s="57"/>
      <c r="CCW6" s="57"/>
      <c r="CCX6" s="57"/>
      <c r="CCY6" s="57"/>
      <c r="CCZ6" s="57"/>
      <c r="CDA6" s="57"/>
      <c r="CDB6" s="57"/>
      <c r="CDC6" s="57"/>
      <c r="CDD6" s="57"/>
      <c r="CDE6" s="57"/>
      <c r="CDF6" s="57"/>
      <c r="CDG6" s="57"/>
      <c r="CDH6" s="57"/>
      <c r="CDI6" s="57"/>
      <c r="CDJ6" s="57"/>
      <c r="CDK6" s="57"/>
      <c r="CDL6" s="57"/>
      <c r="CDM6" s="57"/>
      <c r="CDN6" s="57"/>
      <c r="CDO6" s="57"/>
      <c r="CDP6" s="57"/>
      <c r="CDQ6" s="57"/>
      <c r="CDR6" s="57"/>
      <c r="CDS6" s="57"/>
      <c r="CDT6" s="57"/>
      <c r="CDU6" s="57"/>
      <c r="CDV6" s="57"/>
      <c r="CDW6" s="57"/>
      <c r="CDX6" s="57"/>
      <c r="CDY6" s="57"/>
      <c r="CDZ6" s="57"/>
      <c r="CEA6" s="57"/>
      <c r="CEB6" s="57"/>
      <c r="CEC6" s="57"/>
      <c r="CED6" s="57"/>
      <c r="CEE6" s="57"/>
      <c r="CEF6" s="57"/>
      <c r="CEG6" s="57"/>
      <c r="CEH6" s="57"/>
      <c r="CEI6" s="57"/>
      <c r="CEJ6" s="57"/>
      <c r="CEK6" s="57"/>
      <c r="CEL6" s="57"/>
      <c r="CEM6" s="57"/>
      <c r="CEN6" s="57"/>
      <c r="CEO6" s="57"/>
      <c r="CEP6" s="57"/>
      <c r="CEQ6" s="57"/>
      <c r="CER6" s="57"/>
      <c r="CES6" s="57"/>
      <c r="CET6" s="57"/>
      <c r="CEU6" s="57"/>
      <c r="CEV6" s="57"/>
      <c r="CEW6" s="57"/>
      <c r="CEX6" s="57"/>
      <c r="CEY6" s="57"/>
      <c r="CEZ6" s="57"/>
      <c r="CFA6" s="57"/>
      <c r="CFB6" s="57"/>
      <c r="CFC6" s="57"/>
      <c r="CFD6" s="57"/>
      <c r="CFE6" s="57"/>
      <c r="CFF6" s="57"/>
      <c r="CFG6" s="57"/>
      <c r="CFH6" s="57"/>
      <c r="CFI6" s="57"/>
      <c r="CFJ6" s="57"/>
      <c r="CFK6" s="57"/>
      <c r="CFL6" s="57"/>
      <c r="CFM6" s="57"/>
      <c r="CFN6" s="57"/>
      <c r="CFO6" s="57"/>
      <c r="CFP6" s="57"/>
      <c r="CFQ6" s="57"/>
      <c r="CFR6" s="57"/>
      <c r="CFS6" s="57"/>
      <c r="CFT6" s="57"/>
      <c r="CFU6" s="57"/>
      <c r="CFV6" s="57"/>
      <c r="CFW6" s="57"/>
      <c r="CFX6" s="57"/>
      <c r="CFY6" s="57"/>
      <c r="CFZ6" s="57"/>
      <c r="CGA6" s="57"/>
      <c r="CGB6" s="57"/>
      <c r="CGC6" s="57"/>
      <c r="CGD6" s="57"/>
      <c r="CGE6" s="57"/>
      <c r="CGF6" s="57"/>
      <c r="CGG6" s="57"/>
      <c r="CGH6" s="57"/>
      <c r="CGI6" s="57"/>
      <c r="CGJ6" s="57"/>
      <c r="CGK6" s="57"/>
      <c r="CGL6" s="57"/>
      <c r="CGM6" s="57"/>
      <c r="CGN6" s="57"/>
      <c r="CGO6" s="57"/>
      <c r="CGP6" s="57"/>
      <c r="CGQ6" s="57"/>
      <c r="CGR6" s="57"/>
      <c r="CGS6" s="57"/>
      <c r="CGT6" s="57"/>
      <c r="CGU6" s="57"/>
      <c r="CGV6" s="57"/>
      <c r="CGW6" s="57"/>
      <c r="CGX6" s="57"/>
      <c r="CGY6" s="57"/>
      <c r="CGZ6" s="57"/>
      <c r="CHA6" s="57"/>
      <c r="CHB6" s="57"/>
      <c r="CHC6" s="57"/>
      <c r="CHD6" s="57"/>
      <c r="CHE6" s="57"/>
      <c r="CHF6" s="57"/>
      <c r="CHG6" s="57"/>
      <c r="CHH6" s="57"/>
      <c r="CHI6" s="57"/>
      <c r="CHJ6" s="57"/>
      <c r="CHK6" s="57"/>
      <c r="CHL6" s="57"/>
      <c r="CHM6" s="57"/>
      <c r="CHN6" s="57"/>
      <c r="CHO6" s="57"/>
      <c r="CHP6" s="57"/>
      <c r="CHQ6" s="57"/>
      <c r="CHR6" s="57"/>
      <c r="CHS6" s="57"/>
      <c r="CHT6" s="57"/>
      <c r="CHU6" s="57"/>
      <c r="CHV6" s="57"/>
      <c r="CHW6" s="57"/>
      <c r="CHX6" s="57"/>
      <c r="CHY6" s="57"/>
      <c r="CHZ6" s="57"/>
      <c r="CIA6" s="57"/>
      <c r="CIB6" s="57"/>
      <c r="CIC6" s="57"/>
      <c r="CID6" s="57"/>
      <c r="CIE6" s="57"/>
      <c r="CIF6" s="57"/>
      <c r="CIG6" s="57"/>
      <c r="CIH6" s="57"/>
      <c r="CII6" s="57"/>
      <c r="CIJ6" s="57"/>
      <c r="CIK6" s="57"/>
      <c r="CIL6" s="57"/>
      <c r="CIM6" s="57"/>
      <c r="CIN6" s="57"/>
      <c r="CIO6" s="57"/>
      <c r="CIP6" s="57"/>
      <c r="CIQ6" s="57"/>
      <c r="CIR6" s="57"/>
      <c r="CIS6" s="57"/>
      <c r="CIT6" s="57"/>
      <c r="CIU6" s="57"/>
      <c r="CIV6" s="57"/>
      <c r="CIW6" s="57"/>
      <c r="CIX6" s="57"/>
      <c r="CIY6" s="57"/>
      <c r="CIZ6" s="57"/>
      <c r="CJA6" s="57"/>
      <c r="CJB6" s="57"/>
      <c r="CJC6" s="57"/>
      <c r="CJD6" s="57"/>
      <c r="CJE6" s="57"/>
      <c r="CJF6" s="57"/>
      <c r="CJG6" s="57"/>
      <c r="CJH6" s="57"/>
      <c r="CJI6" s="57"/>
      <c r="CJJ6" s="57"/>
      <c r="CJK6" s="57"/>
      <c r="CJL6" s="57"/>
      <c r="CJM6" s="57"/>
      <c r="CJN6" s="57"/>
      <c r="CJO6" s="57"/>
      <c r="CJP6" s="57"/>
      <c r="CJQ6" s="57"/>
      <c r="CJR6" s="57"/>
      <c r="CJS6" s="57"/>
      <c r="CJT6" s="57"/>
      <c r="CJU6" s="57"/>
      <c r="CJV6" s="57"/>
      <c r="CJW6" s="57"/>
      <c r="CJX6" s="57"/>
      <c r="CJY6" s="57"/>
      <c r="CJZ6" s="57"/>
      <c r="CKA6" s="57"/>
      <c r="CKB6" s="57"/>
      <c r="CKC6" s="57"/>
      <c r="CKD6" s="57"/>
      <c r="CKE6" s="57"/>
      <c r="CKF6" s="57"/>
      <c r="CKG6" s="57"/>
      <c r="CKH6" s="57"/>
      <c r="CKI6" s="57"/>
      <c r="CKJ6" s="57"/>
      <c r="CKK6" s="57"/>
      <c r="CKL6" s="57"/>
      <c r="CKM6" s="57"/>
      <c r="CKN6" s="57"/>
      <c r="CKO6" s="57"/>
      <c r="CKP6" s="57"/>
      <c r="CKQ6" s="57"/>
      <c r="CKR6" s="57"/>
      <c r="CKS6" s="57"/>
      <c r="CKT6" s="57"/>
      <c r="CKU6" s="57"/>
      <c r="CKV6" s="57"/>
      <c r="CKW6" s="57"/>
      <c r="CKX6" s="57"/>
      <c r="CKY6" s="57"/>
      <c r="CKZ6" s="57"/>
      <c r="CLA6" s="57"/>
      <c r="CLB6" s="57"/>
      <c r="CLC6" s="57"/>
      <c r="CLD6" s="57"/>
      <c r="CLE6" s="57"/>
      <c r="CLF6" s="57"/>
      <c r="CLG6" s="57"/>
      <c r="CLH6" s="57"/>
      <c r="CLI6" s="57"/>
      <c r="CLJ6" s="57"/>
      <c r="CLK6" s="57"/>
      <c r="CLL6" s="57"/>
      <c r="CLM6" s="57"/>
      <c r="CLN6" s="57"/>
      <c r="CLO6" s="57"/>
      <c r="CLP6" s="57"/>
      <c r="CLQ6" s="57"/>
      <c r="CLR6" s="57"/>
      <c r="CLS6" s="57"/>
      <c r="CLT6" s="57"/>
      <c r="CLU6" s="57"/>
      <c r="CLV6" s="57"/>
      <c r="CLW6" s="57"/>
      <c r="CLX6" s="57"/>
      <c r="CLY6" s="57"/>
      <c r="CLZ6" s="57"/>
      <c r="CMA6" s="57"/>
      <c r="CMB6" s="57"/>
      <c r="CMC6" s="57"/>
      <c r="CMD6" s="57"/>
      <c r="CME6" s="57"/>
      <c r="CMF6" s="57"/>
      <c r="CMG6" s="57"/>
      <c r="CMH6" s="57"/>
      <c r="CMI6" s="57"/>
      <c r="CMJ6" s="57"/>
      <c r="CMK6" s="57"/>
      <c r="CML6" s="57"/>
      <c r="CMM6" s="57"/>
      <c r="CMN6" s="57"/>
      <c r="CMO6" s="57"/>
      <c r="CMP6" s="57"/>
      <c r="CMQ6" s="57"/>
      <c r="CMR6" s="57"/>
      <c r="CMS6" s="57"/>
      <c r="CMT6" s="57"/>
      <c r="CMU6" s="57"/>
      <c r="CMV6" s="57"/>
      <c r="CMW6" s="57"/>
      <c r="CMX6" s="57"/>
      <c r="CMY6" s="57"/>
      <c r="CMZ6" s="57"/>
      <c r="CNA6" s="57"/>
      <c r="CNB6" s="57"/>
      <c r="CNC6" s="57"/>
      <c r="CND6" s="57"/>
      <c r="CNE6" s="57"/>
      <c r="CNF6" s="57"/>
      <c r="CNG6" s="57"/>
      <c r="CNH6" s="57"/>
      <c r="CNI6" s="57"/>
      <c r="CNJ6" s="57"/>
      <c r="CNK6" s="57"/>
      <c r="CNL6" s="57"/>
      <c r="CNM6" s="57"/>
      <c r="CNN6" s="57"/>
      <c r="CNO6" s="57"/>
      <c r="CNP6" s="57"/>
      <c r="CNQ6" s="57"/>
      <c r="CNR6" s="57"/>
      <c r="CNS6" s="57"/>
      <c r="CNT6" s="57"/>
      <c r="CNU6" s="57"/>
      <c r="CNV6" s="57"/>
      <c r="CNW6" s="57"/>
      <c r="CNX6" s="57"/>
      <c r="CNY6" s="57"/>
      <c r="CNZ6" s="57"/>
      <c r="COA6" s="57"/>
      <c r="COB6" s="57"/>
      <c r="COC6" s="57"/>
      <c r="COD6" s="57"/>
      <c r="COE6" s="57"/>
      <c r="COF6" s="57"/>
      <c r="COG6" s="57"/>
      <c r="COH6" s="57"/>
      <c r="COI6" s="57"/>
      <c r="COJ6" s="57"/>
      <c r="COK6" s="57"/>
      <c r="COL6" s="57"/>
      <c r="COM6" s="57"/>
      <c r="CON6" s="57"/>
      <c r="COO6" s="57"/>
      <c r="COP6" s="57"/>
      <c r="COQ6" s="57"/>
      <c r="COR6" s="57"/>
      <c r="COS6" s="57"/>
      <c r="COT6" s="57"/>
      <c r="COU6" s="57"/>
      <c r="COV6" s="57"/>
      <c r="COW6" s="57"/>
      <c r="COX6" s="57"/>
      <c r="COY6" s="57"/>
      <c r="COZ6" s="57"/>
      <c r="CPA6" s="57"/>
      <c r="CPB6" s="57"/>
      <c r="CPC6" s="57"/>
      <c r="CPD6" s="57"/>
      <c r="CPE6" s="57"/>
      <c r="CPF6" s="57"/>
      <c r="CPG6" s="57"/>
      <c r="CPH6" s="57"/>
      <c r="CPI6" s="57"/>
      <c r="CPJ6" s="57"/>
      <c r="CPK6" s="57"/>
      <c r="CPL6" s="57"/>
      <c r="CPM6" s="57"/>
      <c r="CPN6" s="57"/>
      <c r="CPO6" s="57"/>
      <c r="CPP6" s="57"/>
      <c r="CPQ6" s="57"/>
      <c r="CPR6" s="57"/>
      <c r="CPS6" s="57"/>
      <c r="CPT6" s="57"/>
      <c r="CPU6" s="57"/>
      <c r="CPV6" s="57"/>
      <c r="CPW6" s="57"/>
      <c r="CPX6" s="57"/>
      <c r="CPY6" s="57"/>
      <c r="CPZ6" s="57"/>
      <c r="CQA6" s="57"/>
      <c r="CQB6" s="57"/>
      <c r="CQC6" s="57"/>
      <c r="CQD6" s="57"/>
      <c r="CQE6" s="57"/>
      <c r="CQF6" s="57"/>
      <c r="CQG6" s="57"/>
      <c r="CQH6" s="57"/>
      <c r="CQI6" s="57"/>
      <c r="CQJ6" s="57"/>
      <c r="CQK6" s="57"/>
      <c r="CQL6" s="57"/>
      <c r="CQM6" s="57"/>
      <c r="CQN6" s="57"/>
      <c r="CQO6" s="57"/>
      <c r="CQP6" s="57"/>
      <c r="CQQ6" s="57"/>
      <c r="CQR6" s="57"/>
      <c r="CQS6" s="57"/>
      <c r="CQT6" s="57"/>
      <c r="CQU6" s="57"/>
      <c r="CQV6" s="57"/>
      <c r="CQW6" s="57"/>
      <c r="CQX6" s="57"/>
      <c r="CQY6" s="57"/>
      <c r="CQZ6" s="57"/>
      <c r="CRA6" s="57"/>
      <c r="CRB6" s="57"/>
      <c r="CRC6" s="57"/>
      <c r="CRD6" s="57"/>
      <c r="CRE6" s="57"/>
      <c r="CRF6" s="57"/>
      <c r="CRG6" s="57"/>
      <c r="CRH6" s="57"/>
      <c r="CRI6" s="57"/>
      <c r="CRJ6" s="57"/>
      <c r="CRK6" s="57"/>
      <c r="CRL6" s="57"/>
      <c r="CRM6" s="57"/>
      <c r="CRN6" s="57"/>
      <c r="CRO6" s="57"/>
      <c r="CRP6" s="57"/>
      <c r="CRQ6" s="57"/>
      <c r="CRR6" s="57"/>
      <c r="CRS6" s="57"/>
      <c r="CRT6" s="57"/>
      <c r="CRU6" s="57"/>
      <c r="CRV6" s="57"/>
      <c r="CRW6" s="57"/>
      <c r="CRX6" s="57"/>
      <c r="CRY6" s="57"/>
      <c r="CRZ6" s="57"/>
      <c r="CSA6" s="57"/>
      <c r="CSB6" s="57"/>
      <c r="CSC6" s="57"/>
      <c r="CSD6" s="57"/>
      <c r="CSE6" s="57"/>
      <c r="CSF6" s="57"/>
      <c r="CSG6" s="57"/>
      <c r="CSH6" s="57"/>
      <c r="CSI6" s="57"/>
      <c r="CSJ6" s="57"/>
      <c r="CSK6" s="57"/>
      <c r="CSL6" s="57"/>
      <c r="CSM6" s="57"/>
      <c r="CSN6" s="57"/>
      <c r="CSO6" s="57"/>
      <c r="CSP6" s="57"/>
      <c r="CSQ6" s="57"/>
      <c r="CSR6" s="57"/>
      <c r="CSS6" s="57"/>
      <c r="CST6" s="57"/>
      <c r="CSU6" s="57"/>
      <c r="CSV6" s="57"/>
      <c r="CSW6" s="57"/>
      <c r="CSX6" s="57"/>
      <c r="CSY6" s="57"/>
      <c r="CSZ6" s="57"/>
      <c r="CTA6" s="57"/>
      <c r="CTB6" s="57"/>
      <c r="CTC6" s="57"/>
      <c r="CTD6" s="57"/>
      <c r="CTE6" s="57"/>
      <c r="CTF6" s="57"/>
      <c r="CTG6" s="57"/>
      <c r="CTH6" s="57"/>
      <c r="CTI6" s="57"/>
      <c r="CTJ6" s="57"/>
      <c r="CTK6" s="57"/>
      <c r="CTL6" s="57"/>
      <c r="CTM6" s="57"/>
      <c r="CTN6" s="57"/>
      <c r="CTO6" s="57"/>
      <c r="CTP6" s="57"/>
      <c r="CTQ6" s="57"/>
      <c r="CTR6" s="57"/>
      <c r="CTS6" s="57"/>
      <c r="CTT6" s="57"/>
      <c r="CTU6" s="57"/>
      <c r="CTV6" s="57"/>
      <c r="CTW6" s="57"/>
      <c r="CTX6" s="57"/>
      <c r="CTY6" s="57"/>
      <c r="CTZ6" s="57"/>
      <c r="CUA6" s="57"/>
      <c r="CUB6" s="57"/>
      <c r="CUC6" s="57"/>
      <c r="CUD6" s="57"/>
      <c r="CUE6" s="57"/>
      <c r="CUF6" s="57"/>
      <c r="CUG6" s="57"/>
      <c r="CUH6" s="57"/>
      <c r="CUI6" s="57"/>
      <c r="CUJ6" s="57"/>
      <c r="CUK6" s="57"/>
      <c r="CUL6" s="57"/>
      <c r="CUM6" s="57"/>
      <c r="CUN6" s="57"/>
      <c r="CUO6" s="57"/>
      <c r="CUP6" s="57"/>
      <c r="CUQ6" s="57"/>
      <c r="CUR6" s="57"/>
      <c r="CUS6" s="57"/>
      <c r="CUT6" s="57"/>
      <c r="CUU6" s="57"/>
      <c r="CUV6" s="57"/>
      <c r="CUW6" s="57"/>
      <c r="CUX6" s="57"/>
      <c r="CUY6" s="57"/>
      <c r="CUZ6" s="57"/>
      <c r="CVA6" s="57"/>
      <c r="CVB6" s="57"/>
      <c r="CVC6" s="57"/>
      <c r="CVD6" s="57"/>
      <c r="CVE6" s="57"/>
      <c r="CVF6" s="57"/>
      <c r="CVG6" s="57"/>
      <c r="CVH6" s="57"/>
      <c r="CVI6" s="57"/>
      <c r="CVJ6" s="57"/>
      <c r="CVK6" s="57"/>
      <c r="CVL6" s="57"/>
      <c r="CVM6" s="57"/>
      <c r="CVN6" s="57"/>
      <c r="CVO6" s="57"/>
      <c r="CVP6" s="57"/>
      <c r="CVQ6" s="57"/>
      <c r="CVR6" s="57"/>
      <c r="CVS6" s="57"/>
      <c r="CVT6" s="57"/>
      <c r="CVU6" s="57"/>
      <c r="CVV6" s="57"/>
      <c r="CVW6" s="57"/>
      <c r="CVX6" s="57"/>
      <c r="CVY6" s="57"/>
      <c r="CVZ6" s="57"/>
      <c r="CWA6" s="57"/>
      <c r="CWB6" s="57"/>
      <c r="CWC6" s="57"/>
      <c r="CWD6" s="57"/>
      <c r="CWE6" s="57"/>
      <c r="CWF6" s="57"/>
      <c r="CWG6" s="57"/>
      <c r="CWH6" s="57"/>
      <c r="CWI6" s="57"/>
      <c r="CWJ6" s="57"/>
      <c r="CWK6" s="57"/>
      <c r="CWL6" s="57"/>
      <c r="CWM6" s="57"/>
      <c r="CWN6" s="57"/>
      <c r="CWO6" s="57"/>
      <c r="CWP6" s="57"/>
      <c r="CWQ6" s="57"/>
      <c r="CWR6" s="57"/>
      <c r="CWS6" s="57"/>
      <c r="CWT6" s="57"/>
      <c r="CWU6" s="57"/>
      <c r="CWV6" s="57"/>
      <c r="CWW6" s="57"/>
      <c r="CWX6" s="57"/>
      <c r="CWY6" s="57"/>
      <c r="CWZ6" s="57"/>
      <c r="CXA6" s="57"/>
      <c r="CXB6" s="57"/>
      <c r="CXC6" s="57"/>
      <c r="CXD6" s="57"/>
      <c r="CXE6" s="57"/>
      <c r="CXF6" s="57"/>
      <c r="CXG6" s="57"/>
      <c r="CXH6" s="57"/>
      <c r="CXI6" s="57"/>
      <c r="CXJ6" s="57"/>
      <c r="CXK6" s="57"/>
      <c r="CXL6" s="57"/>
      <c r="CXM6" s="57"/>
      <c r="CXN6" s="57"/>
      <c r="CXO6" s="57"/>
      <c r="CXP6" s="57"/>
      <c r="CXQ6" s="57"/>
      <c r="CXR6" s="57"/>
      <c r="CXS6" s="57"/>
      <c r="CXT6" s="57"/>
      <c r="CXU6" s="57"/>
      <c r="CXV6" s="57"/>
      <c r="CXW6" s="57"/>
      <c r="CXX6" s="57"/>
      <c r="CXY6" s="57"/>
      <c r="CXZ6" s="57"/>
      <c r="CYA6" s="57"/>
      <c r="CYB6" s="57"/>
      <c r="CYC6" s="57"/>
      <c r="CYD6" s="57"/>
      <c r="CYE6" s="57"/>
      <c r="CYF6" s="57"/>
      <c r="CYG6" s="57"/>
      <c r="CYH6" s="57"/>
      <c r="CYI6" s="57"/>
      <c r="CYJ6" s="57"/>
      <c r="CYK6" s="57"/>
      <c r="CYL6" s="57"/>
      <c r="CYM6" s="57"/>
      <c r="CYN6" s="57"/>
      <c r="CYO6" s="57"/>
      <c r="CYP6" s="57"/>
      <c r="CYQ6" s="57"/>
      <c r="CYR6" s="57"/>
      <c r="CYS6" s="57"/>
      <c r="CYT6" s="57"/>
      <c r="CYU6" s="57"/>
      <c r="CYV6" s="57"/>
      <c r="CYW6" s="57"/>
      <c r="CYX6" s="57"/>
      <c r="CYY6" s="57"/>
      <c r="CYZ6" s="57"/>
      <c r="CZA6" s="57"/>
      <c r="CZB6" s="57"/>
      <c r="CZC6" s="57"/>
      <c r="CZD6" s="57"/>
      <c r="CZE6" s="57"/>
      <c r="CZF6" s="57"/>
      <c r="CZG6" s="57"/>
      <c r="CZH6" s="57"/>
      <c r="CZI6" s="57"/>
      <c r="CZJ6" s="57"/>
      <c r="CZK6" s="57"/>
      <c r="CZL6" s="57"/>
      <c r="CZM6" s="57"/>
      <c r="CZN6" s="57"/>
      <c r="CZO6" s="57"/>
      <c r="CZP6" s="57"/>
      <c r="CZQ6" s="57"/>
      <c r="CZR6" s="57"/>
      <c r="CZS6" s="57"/>
      <c r="CZT6" s="57"/>
      <c r="CZU6" s="57"/>
      <c r="CZV6" s="57"/>
      <c r="CZW6" s="57"/>
      <c r="CZX6" s="57"/>
      <c r="CZY6" s="57"/>
      <c r="CZZ6" s="57"/>
      <c r="DAA6" s="57"/>
      <c r="DAB6" s="57"/>
      <c r="DAC6" s="57"/>
      <c r="DAD6" s="57"/>
      <c r="DAE6" s="57"/>
      <c r="DAF6" s="57"/>
      <c r="DAG6" s="57"/>
      <c r="DAH6" s="57"/>
      <c r="DAI6" s="57"/>
      <c r="DAJ6" s="57"/>
      <c r="DAK6" s="57"/>
      <c r="DAL6" s="57"/>
      <c r="DAM6" s="57"/>
      <c r="DAN6" s="57"/>
      <c r="DAO6" s="57"/>
      <c r="DAP6" s="57"/>
      <c r="DAQ6" s="57"/>
      <c r="DAR6" s="57"/>
      <c r="DAS6" s="57"/>
      <c r="DAT6" s="57"/>
      <c r="DAU6" s="57"/>
      <c r="DAV6" s="57"/>
      <c r="DAW6" s="57"/>
      <c r="DAX6" s="57"/>
      <c r="DAY6" s="57"/>
      <c r="DAZ6" s="57"/>
      <c r="DBA6" s="57"/>
      <c r="DBB6" s="57"/>
      <c r="DBC6" s="57"/>
      <c r="DBD6" s="57"/>
      <c r="DBE6" s="57"/>
      <c r="DBF6" s="57"/>
      <c r="DBG6" s="57"/>
      <c r="DBH6" s="57"/>
      <c r="DBI6" s="57"/>
      <c r="DBJ6" s="57"/>
      <c r="DBK6" s="57"/>
      <c r="DBL6" s="57"/>
      <c r="DBM6" s="57"/>
      <c r="DBN6" s="57"/>
      <c r="DBO6" s="57"/>
      <c r="DBP6" s="57"/>
      <c r="DBQ6" s="57"/>
      <c r="DBR6" s="57"/>
      <c r="DBS6" s="57"/>
      <c r="DBT6" s="57"/>
      <c r="DBU6" s="57"/>
      <c r="DBV6" s="57"/>
      <c r="DBW6" s="57"/>
      <c r="DBX6" s="57"/>
      <c r="DBY6" s="57"/>
      <c r="DBZ6" s="57"/>
      <c r="DCA6" s="57"/>
      <c r="DCB6" s="57"/>
      <c r="DCC6" s="57"/>
      <c r="DCD6" s="57"/>
      <c r="DCE6" s="57"/>
      <c r="DCF6" s="57"/>
      <c r="DCG6" s="57"/>
      <c r="DCH6" s="57"/>
      <c r="DCI6" s="57"/>
      <c r="DCJ6" s="57"/>
      <c r="DCK6" s="57"/>
      <c r="DCL6" s="57"/>
      <c r="DCM6" s="57"/>
      <c r="DCN6" s="57"/>
      <c r="DCO6" s="57"/>
      <c r="DCP6" s="57"/>
      <c r="DCQ6" s="57"/>
      <c r="DCR6" s="57"/>
      <c r="DCS6" s="57"/>
      <c r="DCT6" s="57"/>
      <c r="DCU6" s="57"/>
      <c r="DCV6" s="57"/>
      <c r="DCW6" s="57"/>
      <c r="DCX6" s="57"/>
      <c r="DCY6" s="57"/>
      <c r="DCZ6" s="57"/>
      <c r="DDA6" s="57"/>
      <c r="DDB6" s="57"/>
      <c r="DDC6" s="57"/>
      <c r="DDD6" s="57"/>
      <c r="DDE6" s="57"/>
      <c r="DDF6" s="57"/>
      <c r="DDG6" s="57"/>
      <c r="DDH6" s="57"/>
      <c r="DDI6" s="57"/>
      <c r="DDJ6" s="57"/>
      <c r="DDK6" s="57"/>
      <c r="DDL6" s="57"/>
      <c r="DDM6" s="57"/>
      <c r="DDN6" s="57"/>
      <c r="DDO6" s="57"/>
      <c r="DDP6" s="57"/>
      <c r="DDQ6" s="57"/>
      <c r="DDR6" s="57"/>
      <c r="DDS6" s="57"/>
      <c r="DDT6" s="57"/>
      <c r="DDU6" s="57"/>
      <c r="DDV6" s="57"/>
      <c r="DDW6" s="57"/>
      <c r="DDX6" s="57"/>
      <c r="DDY6" s="57"/>
      <c r="DDZ6" s="57"/>
      <c r="DEA6" s="57"/>
      <c r="DEB6" s="57"/>
      <c r="DEC6" s="57"/>
      <c r="DED6" s="57"/>
      <c r="DEE6" s="57"/>
      <c r="DEF6" s="57"/>
      <c r="DEG6" s="57"/>
      <c r="DEH6" s="57"/>
      <c r="DEI6" s="57"/>
      <c r="DEJ6" s="57"/>
      <c r="DEK6" s="57"/>
      <c r="DEL6" s="57"/>
      <c r="DEM6" s="57"/>
      <c r="DEN6" s="57"/>
      <c r="DEO6" s="57"/>
      <c r="DEP6" s="57"/>
      <c r="DEQ6" s="57"/>
      <c r="DER6" s="57"/>
      <c r="DES6" s="57"/>
      <c r="DET6" s="57"/>
      <c r="DEU6" s="57"/>
      <c r="DEV6" s="57"/>
      <c r="DEW6" s="57"/>
      <c r="DEX6" s="57"/>
      <c r="DEY6" s="57"/>
      <c r="DEZ6" s="57"/>
      <c r="DFA6" s="57"/>
      <c r="DFB6" s="57"/>
      <c r="DFC6" s="57"/>
      <c r="DFD6" s="57"/>
      <c r="DFE6" s="57"/>
      <c r="DFF6" s="57"/>
      <c r="DFG6" s="57"/>
      <c r="DFH6" s="57"/>
      <c r="DFI6" s="57"/>
      <c r="DFJ6" s="57"/>
      <c r="DFK6" s="57"/>
      <c r="DFL6" s="57"/>
      <c r="DFM6" s="57"/>
      <c r="DFN6" s="57"/>
      <c r="DFO6" s="57"/>
      <c r="DFP6" s="57"/>
      <c r="DFQ6" s="57"/>
      <c r="DFR6" s="57"/>
      <c r="DFS6" s="57"/>
      <c r="DFT6" s="57"/>
      <c r="DFU6" s="57"/>
      <c r="DFV6" s="57"/>
      <c r="DFW6" s="57"/>
      <c r="DFX6" s="57"/>
      <c r="DFY6" s="57"/>
      <c r="DFZ6" s="57"/>
      <c r="DGA6" s="57"/>
      <c r="DGB6" s="57"/>
      <c r="DGC6" s="57"/>
      <c r="DGD6" s="57"/>
      <c r="DGE6" s="57"/>
      <c r="DGF6" s="57"/>
      <c r="DGG6" s="57"/>
      <c r="DGH6" s="57"/>
      <c r="DGI6" s="57"/>
      <c r="DGJ6" s="57"/>
      <c r="DGK6" s="57"/>
      <c r="DGL6" s="57"/>
      <c r="DGM6" s="57"/>
      <c r="DGN6" s="57"/>
      <c r="DGO6" s="57"/>
      <c r="DGP6" s="57"/>
      <c r="DGQ6" s="57"/>
      <c r="DGR6" s="57"/>
      <c r="DGS6" s="57"/>
      <c r="DGT6" s="57"/>
      <c r="DGU6" s="57"/>
      <c r="DGV6" s="57"/>
      <c r="DGW6" s="57"/>
      <c r="DGX6" s="57"/>
      <c r="DGY6" s="57"/>
      <c r="DGZ6" s="57"/>
      <c r="DHA6" s="57"/>
      <c r="DHB6" s="57"/>
      <c r="DHC6" s="57"/>
      <c r="DHD6" s="57"/>
      <c r="DHE6" s="57"/>
      <c r="DHF6" s="57"/>
      <c r="DHG6" s="57"/>
      <c r="DHH6" s="57"/>
      <c r="DHI6" s="57"/>
      <c r="DHJ6" s="57"/>
      <c r="DHK6" s="57"/>
      <c r="DHL6" s="57"/>
      <c r="DHM6" s="57"/>
      <c r="DHN6" s="57"/>
      <c r="DHO6" s="57"/>
      <c r="DHP6" s="57"/>
      <c r="DHQ6" s="57"/>
      <c r="DHR6" s="57"/>
      <c r="DHS6" s="57"/>
      <c r="DHT6" s="57"/>
      <c r="DHU6" s="57"/>
      <c r="DHV6" s="57"/>
      <c r="DHW6" s="57"/>
      <c r="DHX6" s="57"/>
      <c r="DHY6" s="57"/>
      <c r="DHZ6" s="57"/>
      <c r="DIA6" s="57"/>
      <c r="DIB6" s="57"/>
      <c r="DIC6" s="57"/>
      <c r="DID6" s="57"/>
      <c r="DIE6" s="57"/>
      <c r="DIF6" s="57"/>
      <c r="DIG6" s="57"/>
      <c r="DIH6" s="57"/>
      <c r="DII6" s="57"/>
      <c r="DIJ6" s="57"/>
      <c r="DIK6" s="57"/>
      <c r="DIL6" s="57"/>
      <c r="DIM6" s="57"/>
      <c r="DIN6" s="57"/>
      <c r="DIO6" s="57"/>
      <c r="DIP6" s="57"/>
      <c r="DIQ6" s="57"/>
      <c r="DIR6" s="57"/>
      <c r="DIS6" s="57"/>
      <c r="DIT6" s="57"/>
      <c r="DIU6" s="57"/>
      <c r="DIV6" s="57"/>
      <c r="DIW6" s="57"/>
      <c r="DIX6" s="57"/>
      <c r="DIY6" s="57"/>
      <c r="DIZ6" s="57"/>
      <c r="DJA6" s="57"/>
      <c r="DJB6" s="57"/>
      <c r="DJC6" s="57"/>
      <c r="DJD6" s="57"/>
      <c r="DJE6" s="57"/>
      <c r="DJF6" s="57"/>
      <c r="DJG6" s="57"/>
      <c r="DJH6" s="57"/>
      <c r="DJI6" s="57"/>
      <c r="DJJ6" s="57"/>
      <c r="DJK6" s="57"/>
      <c r="DJL6" s="57"/>
      <c r="DJM6" s="57"/>
      <c r="DJN6" s="57"/>
      <c r="DJO6" s="57"/>
      <c r="DJP6" s="57"/>
      <c r="DJQ6" s="57"/>
      <c r="DJR6" s="57"/>
      <c r="DJS6" s="57"/>
      <c r="DJT6" s="57"/>
      <c r="DJU6" s="57"/>
      <c r="DJV6" s="57"/>
      <c r="DJW6" s="57"/>
      <c r="DJX6" s="57"/>
      <c r="DJY6" s="57"/>
      <c r="DJZ6" s="57"/>
      <c r="DKA6" s="57"/>
      <c r="DKB6" s="57"/>
      <c r="DKC6" s="57"/>
      <c r="DKD6" s="57"/>
      <c r="DKE6" s="57"/>
      <c r="DKF6" s="57"/>
      <c r="DKG6" s="57"/>
      <c r="DKH6" s="57"/>
      <c r="DKI6" s="57"/>
      <c r="DKJ6" s="57"/>
      <c r="DKK6" s="57"/>
      <c r="DKL6" s="57"/>
      <c r="DKM6" s="57"/>
      <c r="DKN6" s="57"/>
      <c r="DKO6" s="57"/>
      <c r="DKP6" s="57"/>
      <c r="DKQ6" s="57"/>
      <c r="DKR6" s="57"/>
      <c r="DKS6" s="57"/>
      <c r="DKT6" s="57"/>
      <c r="DKU6" s="57"/>
      <c r="DKV6" s="57"/>
      <c r="DKW6" s="57"/>
      <c r="DKX6" s="57"/>
      <c r="DKY6" s="57"/>
      <c r="DKZ6" s="57"/>
      <c r="DLA6" s="57"/>
      <c r="DLB6" s="57"/>
      <c r="DLC6" s="57"/>
      <c r="DLD6" s="57"/>
      <c r="DLE6" s="57"/>
      <c r="DLF6" s="57"/>
      <c r="DLG6" s="57"/>
      <c r="DLH6" s="57"/>
      <c r="DLI6" s="57"/>
      <c r="DLJ6" s="57"/>
      <c r="DLK6" s="57"/>
      <c r="DLL6" s="57"/>
      <c r="DLM6" s="57"/>
      <c r="DLN6" s="57"/>
      <c r="DLO6" s="57"/>
      <c r="DLP6" s="57"/>
      <c r="DLQ6" s="57"/>
      <c r="DLR6" s="57"/>
      <c r="DLS6" s="57"/>
      <c r="DLT6" s="57"/>
      <c r="DLU6" s="57"/>
      <c r="DLV6" s="57"/>
      <c r="DLW6" s="57"/>
      <c r="DLX6" s="57"/>
      <c r="DLY6" s="57"/>
      <c r="DLZ6" s="57"/>
      <c r="DMA6" s="57"/>
      <c r="DMB6" s="57"/>
      <c r="DMC6" s="57"/>
      <c r="DMD6" s="57"/>
      <c r="DME6" s="57"/>
      <c r="DMF6" s="57"/>
      <c r="DMG6" s="57"/>
      <c r="DMH6" s="57"/>
      <c r="DMI6" s="57"/>
      <c r="DMJ6" s="57"/>
      <c r="DMK6" s="57"/>
      <c r="DML6" s="57"/>
      <c r="DMM6" s="57"/>
      <c r="DMN6" s="57"/>
      <c r="DMO6" s="57"/>
      <c r="DMP6" s="57"/>
      <c r="DMQ6" s="57"/>
      <c r="DMR6" s="57"/>
      <c r="DMS6" s="57"/>
      <c r="DMT6" s="57"/>
      <c r="DMU6" s="57"/>
      <c r="DMV6" s="57"/>
      <c r="DMW6" s="57"/>
      <c r="DMX6" s="57"/>
      <c r="DMY6" s="57"/>
      <c r="DMZ6" s="57"/>
      <c r="DNA6" s="57"/>
      <c r="DNB6" s="57"/>
      <c r="DNC6" s="57"/>
      <c r="DND6" s="57"/>
      <c r="DNE6" s="57"/>
      <c r="DNF6" s="57"/>
      <c r="DNG6" s="57"/>
      <c r="DNH6" s="57"/>
      <c r="DNI6" s="57"/>
      <c r="DNJ6" s="57"/>
      <c r="DNK6" s="57"/>
      <c r="DNL6" s="57"/>
      <c r="DNM6" s="57"/>
      <c r="DNN6" s="57"/>
      <c r="DNO6" s="57"/>
      <c r="DNP6" s="57"/>
      <c r="DNQ6" s="57"/>
      <c r="DNR6" s="57"/>
      <c r="DNS6" s="57"/>
      <c r="DNT6" s="57"/>
      <c r="DNU6" s="57"/>
      <c r="DNV6" s="57"/>
      <c r="DNW6" s="57"/>
      <c r="DNX6" s="57"/>
      <c r="DNY6" s="57"/>
      <c r="DNZ6" s="57"/>
      <c r="DOA6" s="57"/>
      <c r="DOB6" s="57"/>
      <c r="DOC6" s="57"/>
      <c r="DOD6" s="57"/>
      <c r="DOE6" s="57"/>
      <c r="DOF6" s="57"/>
      <c r="DOG6" s="57"/>
      <c r="DOH6" s="57"/>
      <c r="DOI6" s="57"/>
      <c r="DOJ6" s="57"/>
      <c r="DOK6" s="57"/>
      <c r="DOL6" s="57"/>
      <c r="DOM6" s="57"/>
      <c r="DON6" s="57"/>
      <c r="DOO6" s="57"/>
      <c r="DOP6" s="57"/>
      <c r="DOQ6" s="57"/>
      <c r="DOR6" s="57"/>
      <c r="DOS6" s="57"/>
      <c r="DOT6" s="57"/>
      <c r="DOU6" s="57"/>
      <c r="DOV6" s="57"/>
      <c r="DOW6" s="57"/>
      <c r="DOX6" s="57"/>
      <c r="DOY6" s="57"/>
      <c r="DOZ6" s="57"/>
      <c r="DPA6" s="57"/>
      <c r="DPB6" s="57"/>
      <c r="DPC6" s="57"/>
      <c r="DPD6" s="57"/>
      <c r="DPE6" s="57"/>
      <c r="DPF6" s="57"/>
      <c r="DPG6" s="57"/>
      <c r="DPH6" s="57"/>
      <c r="DPI6" s="57"/>
      <c r="DPJ6" s="57"/>
      <c r="DPK6" s="57"/>
      <c r="DPL6" s="57"/>
      <c r="DPM6" s="57"/>
      <c r="DPN6" s="57"/>
      <c r="DPO6" s="57"/>
      <c r="DPP6" s="57"/>
      <c r="DPQ6" s="57"/>
      <c r="DPR6" s="57"/>
      <c r="DPS6" s="57"/>
      <c r="DPT6" s="57"/>
      <c r="DPU6" s="57"/>
      <c r="DPV6" s="57"/>
      <c r="DPW6" s="57"/>
      <c r="DPX6" s="57"/>
      <c r="DPY6" s="57"/>
      <c r="DPZ6" s="57"/>
      <c r="DQA6" s="57"/>
      <c r="DQB6" s="57"/>
      <c r="DQC6" s="57"/>
      <c r="DQD6" s="57"/>
      <c r="DQE6" s="57"/>
      <c r="DQF6" s="57"/>
      <c r="DQG6" s="57"/>
      <c r="DQH6" s="57"/>
      <c r="DQI6" s="57"/>
      <c r="DQJ6" s="57"/>
      <c r="DQK6" s="57"/>
      <c r="DQL6" s="57"/>
      <c r="DQM6" s="57"/>
      <c r="DQN6" s="57"/>
      <c r="DQO6" s="57"/>
      <c r="DQP6" s="57"/>
      <c r="DQQ6" s="57"/>
      <c r="DQR6" s="57"/>
      <c r="DQS6" s="57"/>
      <c r="DQT6" s="57"/>
      <c r="DQU6" s="57"/>
      <c r="DQV6" s="57"/>
      <c r="DQW6" s="57"/>
      <c r="DQX6" s="57"/>
      <c r="DQY6" s="57"/>
      <c r="DQZ6" s="57"/>
      <c r="DRA6" s="57"/>
      <c r="DRB6" s="57"/>
      <c r="DRC6" s="57"/>
      <c r="DRD6" s="57"/>
      <c r="DRE6" s="57"/>
      <c r="DRF6" s="57"/>
      <c r="DRG6" s="57"/>
      <c r="DRH6" s="57"/>
      <c r="DRI6" s="57"/>
      <c r="DRJ6" s="57"/>
      <c r="DRK6" s="57"/>
      <c r="DRL6" s="57"/>
      <c r="DRM6" s="57"/>
      <c r="DRN6" s="57"/>
      <c r="DRO6" s="57"/>
      <c r="DRP6" s="57"/>
      <c r="DRQ6" s="57"/>
      <c r="DRR6" s="57"/>
      <c r="DRS6" s="57"/>
      <c r="DRT6" s="57"/>
      <c r="DRU6" s="57"/>
      <c r="DRV6" s="57"/>
      <c r="DRW6" s="57"/>
      <c r="DRX6" s="57"/>
      <c r="DRY6" s="57"/>
      <c r="DRZ6" s="57"/>
      <c r="DSA6" s="57"/>
      <c r="DSB6" s="57"/>
      <c r="DSC6" s="57"/>
      <c r="DSD6" s="57"/>
      <c r="DSE6" s="57"/>
      <c r="DSF6" s="57"/>
      <c r="DSG6" s="57"/>
      <c r="DSH6" s="57"/>
      <c r="DSI6" s="57"/>
      <c r="DSJ6" s="57"/>
      <c r="DSK6" s="57"/>
      <c r="DSL6" s="57"/>
      <c r="DSM6" s="57"/>
      <c r="DSN6" s="57"/>
      <c r="DSO6" s="57"/>
      <c r="DSP6" s="57"/>
      <c r="DSQ6" s="57"/>
      <c r="DSR6" s="57"/>
      <c r="DSS6" s="57"/>
      <c r="DST6" s="57"/>
      <c r="DSU6" s="57"/>
      <c r="DSV6" s="57"/>
      <c r="DSW6" s="57"/>
      <c r="DSX6" s="57"/>
      <c r="DSY6" s="57"/>
      <c r="DSZ6" s="57"/>
      <c r="DTA6" s="57"/>
      <c r="DTB6" s="57"/>
      <c r="DTC6" s="57"/>
      <c r="DTD6" s="57"/>
      <c r="DTE6" s="57"/>
      <c r="DTF6" s="57"/>
      <c r="DTG6" s="57"/>
      <c r="DTH6" s="57"/>
      <c r="DTI6" s="57"/>
      <c r="DTJ6" s="57"/>
      <c r="DTK6" s="57"/>
      <c r="DTL6" s="57"/>
      <c r="DTM6" s="57"/>
      <c r="DTN6" s="57"/>
      <c r="DTO6" s="57"/>
      <c r="DTP6" s="57"/>
      <c r="DTQ6" s="57"/>
      <c r="DTR6" s="57"/>
      <c r="DTS6" s="57"/>
      <c r="DTT6" s="57"/>
      <c r="DTU6" s="57"/>
      <c r="DTV6" s="57"/>
      <c r="DTW6" s="57"/>
      <c r="DTX6" s="57"/>
      <c r="DTY6" s="57"/>
      <c r="DTZ6" s="57"/>
      <c r="DUA6" s="57"/>
      <c r="DUB6" s="57"/>
      <c r="DUC6" s="57"/>
      <c r="DUD6" s="57"/>
      <c r="DUE6" s="57"/>
      <c r="DUF6" s="57"/>
      <c r="DUG6" s="57"/>
      <c r="DUH6" s="57"/>
      <c r="DUI6" s="57"/>
      <c r="DUJ6" s="57"/>
      <c r="DUK6" s="57"/>
      <c r="DUL6" s="57"/>
      <c r="DUM6" s="57"/>
      <c r="DUN6" s="57"/>
      <c r="DUO6" s="57"/>
      <c r="DUP6" s="57"/>
      <c r="DUQ6" s="57"/>
      <c r="DUR6" s="57"/>
      <c r="DUS6" s="57"/>
      <c r="DUT6" s="57"/>
      <c r="DUU6" s="57"/>
      <c r="DUV6" s="57"/>
      <c r="DUW6" s="57"/>
      <c r="DUX6" s="57"/>
      <c r="DUY6" s="57"/>
      <c r="DUZ6" s="57"/>
      <c r="DVA6" s="57"/>
      <c r="DVB6" s="57"/>
      <c r="DVC6" s="57"/>
      <c r="DVD6" s="57"/>
      <c r="DVE6" s="57"/>
      <c r="DVF6" s="57"/>
      <c r="DVG6" s="57"/>
      <c r="DVH6" s="57"/>
      <c r="DVI6" s="57"/>
      <c r="DVJ6" s="57"/>
      <c r="DVK6" s="57"/>
      <c r="DVL6" s="57"/>
      <c r="DVM6" s="57"/>
      <c r="DVN6" s="57"/>
      <c r="DVO6" s="57"/>
      <c r="DVP6" s="57"/>
      <c r="DVQ6" s="57"/>
      <c r="DVR6" s="57"/>
      <c r="DVS6" s="57"/>
      <c r="DVT6" s="57"/>
      <c r="DVU6" s="57"/>
      <c r="DVV6" s="57"/>
      <c r="DVW6" s="57"/>
      <c r="DVX6" s="57"/>
      <c r="DVY6" s="57"/>
      <c r="DVZ6" s="57"/>
      <c r="DWA6" s="57"/>
      <c r="DWB6" s="57"/>
      <c r="DWC6" s="57"/>
      <c r="DWD6" s="57"/>
      <c r="DWE6" s="57"/>
      <c r="DWF6" s="57"/>
      <c r="DWG6" s="57"/>
      <c r="DWH6" s="57"/>
      <c r="DWI6" s="57"/>
      <c r="DWJ6" s="57"/>
      <c r="DWK6" s="57"/>
      <c r="DWL6" s="57"/>
      <c r="DWM6" s="57"/>
      <c r="DWN6" s="57"/>
      <c r="DWO6" s="57"/>
      <c r="DWP6" s="57"/>
      <c r="DWQ6" s="57"/>
      <c r="DWR6" s="57"/>
      <c r="DWS6" s="57"/>
      <c r="DWT6" s="57"/>
      <c r="DWU6" s="57"/>
      <c r="DWV6" s="57"/>
      <c r="DWW6" s="57"/>
      <c r="DWX6" s="57"/>
      <c r="DWY6" s="57"/>
      <c r="DWZ6" s="57"/>
      <c r="DXA6" s="57"/>
      <c r="DXB6" s="57"/>
      <c r="DXC6" s="57"/>
      <c r="DXD6" s="57"/>
      <c r="DXE6" s="57"/>
      <c r="DXF6" s="57"/>
      <c r="DXG6" s="57"/>
      <c r="DXH6" s="57"/>
      <c r="DXI6" s="57"/>
      <c r="DXJ6" s="57"/>
      <c r="DXK6" s="57"/>
      <c r="DXL6" s="57"/>
      <c r="DXM6" s="57"/>
      <c r="DXN6" s="57"/>
      <c r="DXO6" s="57"/>
      <c r="DXP6" s="57"/>
      <c r="DXQ6" s="57"/>
      <c r="DXR6" s="57"/>
      <c r="DXS6" s="57"/>
      <c r="DXT6" s="57"/>
      <c r="DXU6" s="57"/>
      <c r="DXV6" s="57"/>
      <c r="DXW6" s="57"/>
      <c r="DXX6" s="57"/>
      <c r="DXY6" s="57"/>
      <c r="DXZ6" s="57"/>
      <c r="DYA6" s="57"/>
      <c r="DYB6" s="57"/>
      <c r="DYC6" s="57"/>
      <c r="DYD6" s="57"/>
      <c r="DYE6" s="57"/>
      <c r="DYF6" s="57"/>
      <c r="DYG6" s="57"/>
      <c r="DYH6" s="57"/>
      <c r="DYI6" s="57"/>
      <c r="DYJ6" s="57"/>
      <c r="DYK6" s="57"/>
      <c r="DYL6" s="57"/>
      <c r="DYM6" s="57"/>
      <c r="DYN6" s="57"/>
      <c r="DYO6" s="57"/>
      <c r="DYP6" s="57"/>
      <c r="DYQ6" s="57"/>
      <c r="DYR6" s="57"/>
      <c r="DYS6" s="57"/>
      <c r="DYT6" s="57"/>
      <c r="DYU6" s="57"/>
      <c r="DYV6" s="57"/>
      <c r="DYW6" s="57"/>
      <c r="DYX6" s="57"/>
      <c r="DYY6" s="57"/>
      <c r="DYZ6" s="57"/>
      <c r="DZA6" s="57"/>
      <c r="DZB6" s="57"/>
      <c r="DZC6" s="57"/>
      <c r="DZD6" s="57"/>
      <c r="DZE6" s="57"/>
      <c r="DZF6" s="57"/>
      <c r="DZG6" s="57"/>
      <c r="DZH6" s="57"/>
      <c r="DZI6" s="57"/>
      <c r="DZJ6" s="57"/>
      <c r="DZK6" s="57"/>
      <c r="DZL6" s="57"/>
      <c r="DZM6" s="57"/>
      <c r="DZN6" s="57"/>
      <c r="DZO6" s="57"/>
      <c r="DZP6" s="57"/>
      <c r="DZQ6" s="57"/>
      <c r="DZR6" s="57"/>
      <c r="DZS6" s="57"/>
      <c r="DZT6" s="57"/>
      <c r="DZU6" s="57"/>
      <c r="DZV6" s="57"/>
      <c r="DZW6" s="57"/>
      <c r="DZX6" s="57"/>
      <c r="DZY6" s="57"/>
      <c r="DZZ6" s="57"/>
      <c r="EAA6" s="57"/>
      <c r="EAB6" s="57"/>
      <c r="EAC6" s="57"/>
      <c r="EAD6" s="57"/>
      <c r="EAE6" s="57"/>
      <c r="EAF6" s="57"/>
      <c r="EAG6" s="57"/>
      <c r="EAH6" s="57"/>
      <c r="EAI6" s="57"/>
      <c r="EAJ6" s="57"/>
      <c r="EAK6" s="57"/>
      <c r="EAL6" s="57"/>
      <c r="EAM6" s="57"/>
      <c r="EAN6" s="57"/>
      <c r="EAO6" s="57"/>
      <c r="EAP6" s="57"/>
      <c r="EAQ6" s="57"/>
      <c r="EAR6" s="57"/>
      <c r="EAS6" s="57"/>
      <c r="EAT6" s="57"/>
      <c r="EAU6" s="57"/>
      <c r="EAV6" s="57"/>
      <c r="EAW6" s="57"/>
      <c r="EAX6" s="57"/>
      <c r="EAY6" s="57"/>
      <c r="EAZ6" s="57"/>
      <c r="EBA6" s="57"/>
      <c r="EBB6" s="57"/>
      <c r="EBC6" s="57"/>
      <c r="EBD6" s="57"/>
      <c r="EBE6" s="57"/>
      <c r="EBF6" s="57"/>
      <c r="EBG6" s="57"/>
      <c r="EBH6" s="57"/>
      <c r="EBI6" s="57"/>
      <c r="EBJ6" s="57"/>
      <c r="EBK6" s="57"/>
      <c r="EBL6" s="57"/>
      <c r="EBM6" s="57"/>
      <c r="EBN6" s="57"/>
      <c r="EBO6" s="57"/>
      <c r="EBP6" s="57"/>
      <c r="EBQ6" s="57"/>
      <c r="EBR6" s="57"/>
      <c r="EBS6" s="57"/>
      <c r="EBT6" s="57"/>
      <c r="EBU6" s="57"/>
      <c r="EBV6" s="57"/>
      <c r="EBW6" s="57"/>
      <c r="EBX6" s="57"/>
      <c r="EBY6" s="57"/>
      <c r="EBZ6" s="57"/>
      <c r="ECA6" s="57"/>
      <c r="ECB6" s="57"/>
      <c r="ECC6" s="57"/>
      <c r="ECD6" s="57"/>
      <c r="ECE6" s="57"/>
      <c r="ECF6" s="57"/>
      <c r="ECG6" s="57"/>
      <c r="ECH6" s="57"/>
      <c r="ECI6" s="57"/>
      <c r="ECJ6" s="57"/>
      <c r="ECK6" s="57"/>
      <c r="ECL6" s="57"/>
      <c r="ECM6" s="57"/>
      <c r="ECN6" s="57"/>
      <c r="ECO6" s="57"/>
      <c r="ECP6" s="57"/>
      <c r="ECQ6" s="57"/>
      <c r="ECR6" s="57"/>
      <c r="ECS6" s="57"/>
      <c r="ECT6" s="57"/>
      <c r="ECU6" s="57"/>
      <c r="ECV6" s="57"/>
      <c r="ECW6" s="57"/>
      <c r="ECX6" s="57"/>
      <c r="ECY6" s="57"/>
      <c r="ECZ6" s="57"/>
      <c r="EDA6" s="57"/>
      <c r="EDB6" s="57"/>
      <c r="EDC6" s="57"/>
      <c r="EDD6" s="57"/>
      <c r="EDE6" s="57"/>
      <c r="EDF6" s="57"/>
      <c r="EDG6" s="57"/>
      <c r="EDH6" s="57"/>
      <c r="EDI6" s="57"/>
      <c r="EDJ6" s="57"/>
      <c r="EDK6" s="57"/>
      <c r="EDL6" s="57"/>
      <c r="EDM6" s="57"/>
      <c r="EDN6" s="57"/>
      <c r="EDO6" s="57"/>
      <c r="EDP6" s="57"/>
      <c r="EDQ6" s="57"/>
      <c r="EDR6" s="57"/>
      <c r="EDS6" s="57"/>
      <c r="EDT6" s="57"/>
      <c r="EDU6" s="57"/>
      <c r="EDV6" s="57"/>
      <c r="EDW6" s="57"/>
      <c r="EDX6" s="57"/>
      <c r="EDY6" s="57"/>
      <c r="EDZ6" s="57"/>
      <c r="EEA6" s="57"/>
      <c r="EEB6" s="57"/>
      <c r="EEC6" s="57"/>
      <c r="EED6" s="57"/>
      <c r="EEE6" s="57"/>
      <c r="EEF6" s="57"/>
      <c r="EEG6" s="57"/>
      <c r="EEH6" s="57"/>
      <c r="EEI6" s="57"/>
      <c r="EEJ6" s="57"/>
      <c r="EEK6" s="57"/>
      <c r="EEL6" s="57"/>
      <c r="EEM6" s="57"/>
      <c r="EEN6" s="57"/>
      <c r="EEO6" s="57"/>
      <c r="EEP6" s="57"/>
      <c r="EEQ6" s="57"/>
      <c r="EER6" s="57"/>
      <c r="EES6" s="57"/>
      <c r="EET6" s="57"/>
      <c r="EEU6" s="57"/>
      <c r="EEV6" s="57"/>
      <c r="EEW6" s="57"/>
      <c r="EEX6" s="57"/>
      <c r="EEY6" s="57"/>
      <c r="EEZ6" s="57"/>
      <c r="EFA6" s="57"/>
      <c r="EFB6" s="57"/>
      <c r="EFC6" s="57"/>
      <c r="EFD6" s="57"/>
      <c r="EFE6" s="57"/>
      <c r="EFF6" s="57"/>
      <c r="EFG6" s="57"/>
      <c r="EFH6" s="57"/>
      <c r="EFI6" s="57"/>
      <c r="EFJ6" s="57"/>
      <c r="EFK6" s="57"/>
      <c r="EFL6" s="57"/>
      <c r="EFM6" s="57"/>
      <c r="EFN6" s="57"/>
      <c r="EFO6" s="57"/>
      <c r="EFP6" s="57"/>
      <c r="EFQ6" s="57"/>
      <c r="EFR6" s="57"/>
      <c r="EFS6" s="57"/>
      <c r="EFT6" s="57"/>
      <c r="EFU6" s="57"/>
      <c r="EFV6" s="57"/>
      <c r="EFW6" s="57"/>
      <c r="EFX6" s="57"/>
      <c r="EFY6" s="57"/>
      <c r="EFZ6" s="57"/>
      <c r="EGA6" s="57"/>
      <c r="EGB6" s="57"/>
      <c r="EGC6" s="57"/>
      <c r="EGD6" s="57"/>
      <c r="EGE6" s="57"/>
      <c r="EGF6" s="57"/>
      <c r="EGG6" s="57"/>
      <c r="EGH6" s="57"/>
      <c r="EGI6" s="57"/>
      <c r="EGJ6" s="57"/>
      <c r="EGK6" s="57"/>
      <c r="EGL6" s="57"/>
      <c r="EGM6" s="57"/>
      <c r="EGN6" s="57"/>
      <c r="EGO6" s="57"/>
      <c r="EGP6" s="57"/>
      <c r="EGQ6" s="57"/>
      <c r="EGR6" s="57"/>
      <c r="EGS6" s="57"/>
      <c r="EGT6" s="57"/>
      <c r="EGU6" s="57"/>
      <c r="EGV6" s="57"/>
      <c r="EGW6" s="57"/>
      <c r="EGX6" s="57"/>
      <c r="EGY6" s="57"/>
      <c r="EGZ6" s="57"/>
      <c r="EHA6" s="57"/>
      <c r="EHB6" s="57"/>
      <c r="EHC6" s="57"/>
      <c r="EHD6" s="57"/>
      <c r="EHE6" s="57"/>
      <c r="EHF6" s="57"/>
      <c r="EHG6" s="57"/>
      <c r="EHH6" s="57"/>
      <c r="EHI6" s="57"/>
      <c r="EHJ6" s="57"/>
      <c r="EHK6" s="57"/>
      <c r="EHL6" s="57"/>
      <c r="EHM6" s="57"/>
      <c r="EHN6" s="57"/>
      <c r="EHO6" s="57"/>
      <c r="EHP6" s="57"/>
      <c r="EHQ6" s="57"/>
      <c r="EHR6" s="57"/>
      <c r="EHS6" s="57"/>
      <c r="EHT6" s="57"/>
      <c r="EHU6" s="57"/>
      <c r="EHV6" s="57"/>
      <c r="EHW6" s="57"/>
      <c r="EHX6" s="57"/>
      <c r="EHY6" s="57"/>
      <c r="EHZ6" s="57"/>
      <c r="EIA6" s="57"/>
      <c r="EIB6" s="57"/>
      <c r="EIC6" s="57"/>
      <c r="EID6" s="57"/>
      <c r="EIE6" s="57"/>
      <c r="EIF6" s="57"/>
      <c r="EIG6" s="57"/>
      <c r="EIH6" s="57"/>
      <c r="EII6" s="57"/>
      <c r="EIJ6" s="57"/>
      <c r="EIK6" s="57"/>
      <c r="EIL6" s="57"/>
      <c r="EIM6" s="57"/>
      <c r="EIN6" s="57"/>
      <c r="EIO6" s="57"/>
      <c r="EIP6" s="57"/>
      <c r="EIQ6" s="57"/>
      <c r="EIR6" s="57"/>
      <c r="EIS6" s="57"/>
      <c r="EIT6" s="57"/>
      <c r="EIU6" s="57"/>
      <c r="EIV6" s="57"/>
      <c r="EIW6" s="57"/>
      <c r="EIX6" s="57"/>
      <c r="EIY6" s="57"/>
      <c r="EIZ6" s="57"/>
      <c r="EJA6" s="57"/>
      <c r="EJB6" s="57"/>
      <c r="EJC6" s="57"/>
      <c r="EJD6" s="57"/>
      <c r="EJE6" s="57"/>
      <c r="EJF6" s="57"/>
      <c r="EJG6" s="57"/>
      <c r="EJH6" s="57"/>
      <c r="EJI6" s="57"/>
      <c r="EJJ6" s="57"/>
      <c r="EJK6" s="57"/>
      <c r="EJL6" s="57"/>
      <c r="EJM6" s="57"/>
      <c r="EJN6" s="57"/>
      <c r="EJO6" s="57"/>
      <c r="EJP6" s="57"/>
      <c r="EJQ6" s="57"/>
      <c r="EJR6" s="57"/>
      <c r="EJS6" s="57"/>
      <c r="EJT6" s="57"/>
      <c r="EJU6" s="57"/>
      <c r="EJV6" s="57"/>
      <c r="EJW6" s="57"/>
      <c r="EJX6" s="57"/>
      <c r="EJY6" s="57"/>
      <c r="EJZ6" s="57"/>
      <c r="EKA6" s="57"/>
      <c r="EKB6" s="57"/>
      <c r="EKC6" s="57"/>
      <c r="EKD6" s="57"/>
      <c r="EKE6" s="57"/>
      <c r="EKF6" s="57"/>
      <c r="EKG6" s="57"/>
      <c r="EKH6" s="57"/>
      <c r="EKI6" s="57"/>
      <c r="EKJ6" s="57"/>
      <c r="EKK6" s="57"/>
      <c r="EKL6" s="57"/>
      <c r="EKM6" s="57"/>
      <c r="EKN6" s="57"/>
      <c r="EKO6" s="57"/>
      <c r="EKP6" s="57"/>
      <c r="EKQ6" s="57"/>
      <c r="EKR6" s="57"/>
      <c r="EKS6" s="57"/>
      <c r="EKT6" s="57"/>
      <c r="EKU6" s="57"/>
      <c r="EKV6" s="57"/>
      <c r="EKW6" s="57"/>
      <c r="EKX6" s="57"/>
      <c r="EKY6" s="57"/>
      <c r="EKZ6" s="57"/>
      <c r="ELA6" s="57"/>
      <c r="ELB6" s="57"/>
      <c r="ELC6" s="57"/>
      <c r="ELD6" s="57"/>
      <c r="ELE6" s="57"/>
      <c r="ELF6" s="57"/>
      <c r="ELG6" s="57"/>
      <c r="ELH6" s="57"/>
      <c r="ELI6" s="57"/>
      <c r="ELJ6" s="57"/>
      <c r="ELK6" s="57"/>
      <c r="ELL6" s="57"/>
      <c r="ELM6" s="57"/>
      <c r="ELN6" s="57"/>
      <c r="ELO6" s="57"/>
      <c r="ELP6" s="57"/>
      <c r="ELQ6" s="57"/>
      <c r="ELR6" s="57"/>
      <c r="ELS6" s="57"/>
      <c r="ELT6" s="57"/>
      <c r="ELU6" s="57"/>
      <c r="ELV6" s="57"/>
      <c r="ELW6" s="57"/>
      <c r="ELX6" s="57"/>
      <c r="ELY6" s="57"/>
      <c r="ELZ6" s="57"/>
      <c r="EMA6" s="57"/>
      <c r="EMB6" s="57"/>
      <c r="EMC6" s="57"/>
      <c r="EMD6" s="57"/>
      <c r="EME6" s="57"/>
      <c r="EMF6" s="57"/>
      <c r="EMG6" s="57"/>
      <c r="EMH6" s="57"/>
      <c r="EMI6" s="57"/>
      <c r="EMJ6" s="57"/>
      <c r="EMK6" s="57"/>
      <c r="EML6" s="57"/>
      <c r="EMM6" s="57"/>
      <c r="EMN6" s="57"/>
      <c r="EMO6" s="57"/>
      <c r="EMP6" s="57"/>
      <c r="EMQ6" s="57"/>
      <c r="EMR6" s="57"/>
      <c r="EMS6" s="57"/>
      <c r="EMT6" s="57"/>
      <c r="EMU6" s="57"/>
      <c r="EMV6" s="57"/>
      <c r="EMW6" s="57"/>
      <c r="EMX6" s="57"/>
      <c r="EMY6" s="57"/>
      <c r="EMZ6" s="57"/>
      <c r="ENA6" s="57"/>
      <c r="ENB6" s="57"/>
      <c r="ENC6" s="57"/>
      <c r="END6" s="57"/>
      <c r="ENE6" s="57"/>
      <c r="ENF6" s="57"/>
      <c r="ENG6" s="57"/>
      <c r="ENH6" s="57"/>
      <c r="ENI6" s="57"/>
      <c r="ENJ6" s="57"/>
      <c r="ENK6" s="57"/>
      <c r="ENL6" s="57"/>
      <c r="ENM6" s="57"/>
      <c r="ENN6" s="57"/>
      <c r="ENO6" s="57"/>
      <c r="ENP6" s="57"/>
      <c r="ENQ6" s="57"/>
      <c r="ENR6" s="57"/>
      <c r="ENS6" s="57"/>
      <c r="ENT6" s="57"/>
      <c r="ENU6" s="57"/>
      <c r="ENV6" s="57"/>
      <c r="ENW6" s="57"/>
      <c r="ENX6" s="57"/>
      <c r="ENY6" s="57"/>
      <c r="ENZ6" s="57"/>
      <c r="EOA6" s="57"/>
      <c r="EOB6" s="57"/>
      <c r="EOC6" s="57"/>
      <c r="EOD6" s="57"/>
      <c r="EOE6" s="57"/>
      <c r="EOF6" s="57"/>
      <c r="EOG6" s="57"/>
      <c r="EOH6" s="57"/>
      <c r="EOI6" s="57"/>
      <c r="EOJ6" s="57"/>
      <c r="EOK6" s="57"/>
      <c r="EOL6" s="57"/>
      <c r="EOM6" s="57"/>
      <c r="EON6" s="57"/>
      <c r="EOO6" s="57"/>
      <c r="EOP6" s="57"/>
      <c r="EOQ6" s="57"/>
      <c r="EOR6" s="57"/>
      <c r="EOS6" s="57"/>
      <c r="EOT6" s="57"/>
      <c r="EOU6" s="57"/>
      <c r="EOV6" s="57"/>
      <c r="EOW6" s="57"/>
      <c r="EOX6" s="57"/>
      <c r="EOY6" s="57"/>
      <c r="EOZ6" s="57"/>
      <c r="EPA6" s="57"/>
      <c r="EPB6" s="57"/>
      <c r="EPC6" s="57"/>
      <c r="EPD6" s="57"/>
      <c r="EPE6" s="57"/>
      <c r="EPF6" s="57"/>
      <c r="EPG6" s="57"/>
      <c r="EPH6" s="57"/>
      <c r="EPI6" s="57"/>
      <c r="EPJ6" s="57"/>
      <c r="EPK6" s="57"/>
      <c r="EPL6" s="57"/>
      <c r="EPM6" s="57"/>
      <c r="EPN6" s="57"/>
      <c r="EPO6" s="57"/>
      <c r="EPP6" s="57"/>
      <c r="EPQ6" s="57"/>
      <c r="EPR6" s="57"/>
      <c r="EPS6" s="57"/>
      <c r="EPT6" s="57"/>
      <c r="EPU6" s="57"/>
      <c r="EPV6" s="57"/>
      <c r="EPW6" s="57"/>
      <c r="EPX6" s="57"/>
      <c r="EPY6" s="57"/>
      <c r="EPZ6" s="57"/>
      <c r="EQA6" s="57"/>
      <c r="EQB6" s="57"/>
      <c r="EQC6" s="57"/>
      <c r="EQD6" s="57"/>
      <c r="EQE6" s="57"/>
      <c r="EQF6" s="57"/>
      <c r="EQG6" s="57"/>
      <c r="EQH6" s="57"/>
      <c r="EQI6" s="57"/>
      <c r="EQJ6" s="57"/>
      <c r="EQK6" s="57"/>
      <c r="EQL6" s="57"/>
      <c r="EQM6" s="57"/>
      <c r="EQN6" s="57"/>
      <c r="EQO6" s="57"/>
      <c r="EQP6" s="57"/>
      <c r="EQQ6" s="57"/>
      <c r="EQR6" s="57"/>
      <c r="EQS6" s="57"/>
      <c r="EQT6" s="57"/>
      <c r="EQU6" s="57"/>
      <c r="EQV6" s="57"/>
      <c r="EQW6" s="57"/>
      <c r="EQX6" s="57"/>
      <c r="EQY6" s="57"/>
      <c r="EQZ6" s="57"/>
      <c r="ERA6" s="57"/>
      <c r="ERB6" s="57"/>
      <c r="ERC6" s="57"/>
      <c r="ERD6" s="57"/>
      <c r="ERE6" s="57"/>
      <c r="ERF6" s="57"/>
      <c r="ERG6" s="57"/>
      <c r="ERH6" s="57"/>
      <c r="ERI6" s="57"/>
      <c r="ERJ6" s="57"/>
      <c r="ERK6" s="57"/>
      <c r="ERL6" s="57"/>
      <c r="ERM6" s="57"/>
      <c r="ERN6" s="57"/>
      <c r="ERO6" s="57"/>
      <c r="ERP6" s="57"/>
      <c r="ERQ6" s="57"/>
      <c r="ERR6" s="57"/>
      <c r="ERS6" s="57"/>
      <c r="ERT6" s="57"/>
      <c r="ERU6" s="57"/>
      <c r="ERV6" s="57"/>
      <c r="ERW6" s="57"/>
      <c r="ERX6" s="57"/>
      <c r="ERY6" s="57"/>
      <c r="ERZ6" s="57"/>
      <c r="ESA6" s="57"/>
      <c r="ESB6" s="57"/>
      <c r="ESC6" s="57"/>
      <c r="ESD6" s="57"/>
      <c r="ESE6" s="57"/>
      <c r="ESF6" s="57"/>
      <c r="ESG6" s="57"/>
      <c r="ESH6" s="57"/>
      <c r="ESI6" s="57"/>
      <c r="ESJ6" s="57"/>
      <c r="ESK6" s="57"/>
      <c r="ESL6" s="57"/>
      <c r="ESM6" s="57"/>
      <c r="ESN6" s="57"/>
      <c r="ESO6" s="57"/>
      <c r="ESP6" s="57"/>
      <c r="ESQ6" s="57"/>
      <c r="ESR6" s="57"/>
      <c r="ESS6" s="57"/>
      <c r="EST6" s="57"/>
      <c r="ESU6" s="57"/>
      <c r="ESV6" s="57"/>
      <c r="ESW6" s="57"/>
      <c r="ESX6" s="57"/>
      <c r="ESY6" s="57"/>
      <c r="ESZ6" s="57"/>
      <c r="ETA6" s="57"/>
      <c r="ETB6" s="57"/>
      <c r="ETC6" s="57"/>
      <c r="ETD6" s="57"/>
      <c r="ETE6" s="57"/>
      <c r="ETF6" s="57"/>
      <c r="ETG6" s="57"/>
      <c r="ETH6" s="57"/>
      <c r="ETI6" s="57"/>
      <c r="ETJ6" s="57"/>
      <c r="ETK6" s="57"/>
      <c r="ETL6" s="57"/>
      <c r="ETM6" s="57"/>
      <c r="ETN6" s="57"/>
      <c r="ETO6" s="57"/>
      <c r="ETP6" s="57"/>
      <c r="ETQ6" s="57"/>
      <c r="ETR6" s="57"/>
      <c r="ETS6" s="57"/>
      <c r="ETT6" s="57"/>
      <c r="ETU6" s="57"/>
      <c r="ETV6" s="57"/>
      <c r="ETW6" s="57"/>
      <c r="ETX6" s="57"/>
      <c r="ETY6" s="57"/>
      <c r="ETZ6" s="57"/>
      <c r="EUA6" s="57"/>
      <c r="EUB6" s="57"/>
      <c r="EUC6" s="57"/>
      <c r="EUD6" s="57"/>
      <c r="EUE6" s="57"/>
      <c r="EUF6" s="57"/>
      <c r="EUG6" s="57"/>
      <c r="EUH6" s="57"/>
      <c r="EUI6" s="57"/>
      <c r="EUJ6" s="57"/>
      <c r="EUK6" s="57"/>
      <c r="EUL6" s="57"/>
      <c r="EUM6" s="57"/>
      <c r="EUN6" s="57"/>
      <c r="EUO6" s="57"/>
      <c r="EUP6" s="57"/>
      <c r="EUQ6" s="57"/>
      <c r="EUR6" s="57"/>
      <c r="EUS6" s="57"/>
      <c r="EUT6" s="57"/>
      <c r="EUU6" s="57"/>
      <c r="EUV6" s="57"/>
      <c r="EUW6" s="57"/>
      <c r="EUX6" s="57"/>
      <c r="EUY6" s="57"/>
      <c r="EUZ6" s="57"/>
      <c r="EVA6" s="57"/>
      <c r="EVB6" s="57"/>
      <c r="EVC6" s="57"/>
      <c r="EVD6" s="57"/>
      <c r="EVE6" s="57"/>
      <c r="EVF6" s="57"/>
      <c r="EVG6" s="57"/>
      <c r="EVH6" s="57"/>
      <c r="EVI6" s="57"/>
      <c r="EVJ6" s="57"/>
      <c r="EVK6" s="57"/>
      <c r="EVL6" s="57"/>
      <c r="EVM6" s="57"/>
      <c r="EVN6" s="57"/>
      <c r="EVO6" s="57"/>
      <c r="EVP6" s="57"/>
      <c r="EVQ6" s="57"/>
      <c r="EVR6" s="57"/>
      <c r="EVS6" s="57"/>
      <c r="EVT6" s="57"/>
      <c r="EVU6" s="57"/>
      <c r="EVV6" s="57"/>
      <c r="EVW6" s="57"/>
      <c r="EVX6" s="57"/>
      <c r="EVY6" s="57"/>
      <c r="EVZ6" s="57"/>
      <c r="EWA6" s="57"/>
      <c r="EWB6" s="57"/>
      <c r="EWC6" s="57"/>
      <c r="EWD6" s="57"/>
      <c r="EWE6" s="57"/>
      <c r="EWF6" s="57"/>
      <c r="EWG6" s="57"/>
      <c r="EWH6" s="57"/>
      <c r="EWI6" s="57"/>
      <c r="EWJ6" s="57"/>
      <c r="EWK6" s="57"/>
      <c r="EWL6" s="57"/>
      <c r="EWM6" s="57"/>
      <c r="EWN6" s="57"/>
      <c r="EWO6" s="57"/>
      <c r="EWP6" s="57"/>
      <c r="EWQ6" s="57"/>
      <c r="EWR6" s="57"/>
      <c r="EWS6" s="57"/>
      <c r="EWT6" s="57"/>
      <c r="EWU6" s="57"/>
      <c r="EWV6" s="57"/>
      <c r="EWW6" s="57"/>
      <c r="EWX6" s="57"/>
      <c r="EWY6" s="57"/>
      <c r="EWZ6" s="57"/>
      <c r="EXA6" s="57"/>
      <c r="EXB6" s="57"/>
      <c r="EXC6" s="57"/>
      <c r="EXD6" s="57"/>
      <c r="EXE6" s="57"/>
      <c r="EXF6" s="57"/>
      <c r="EXG6" s="57"/>
      <c r="EXH6" s="57"/>
      <c r="EXI6" s="57"/>
      <c r="EXJ6" s="57"/>
      <c r="EXK6" s="57"/>
      <c r="EXL6" s="57"/>
      <c r="EXM6" s="57"/>
      <c r="EXN6" s="57"/>
      <c r="EXO6" s="57"/>
      <c r="EXP6" s="57"/>
      <c r="EXQ6" s="57"/>
      <c r="EXR6" s="57"/>
      <c r="EXS6" s="57"/>
      <c r="EXT6" s="57"/>
      <c r="EXU6" s="57"/>
      <c r="EXV6" s="57"/>
      <c r="EXW6" s="57"/>
      <c r="EXX6" s="57"/>
      <c r="EXY6" s="57"/>
      <c r="EXZ6" s="57"/>
      <c r="EYA6" s="57"/>
      <c r="EYB6" s="57"/>
      <c r="EYC6" s="57"/>
      <c r="EYD6" s="57"/>
      <c r="EYE6" s="57"/>
      <c r="EYF6" s="57"/>
      <c r="EYG6" s="57"/>
      <c r="EYH6" s="57"/>
      <c r="EYI6" s="57"/>
      <c r="EYJ6" s="57"/>
      <c r="EYK6" s="57"/>
      <c r="EYL6" s="57"/>
      <c r="EYM6" s="57"/>
      <c r="EYN6" s="57"/>
      <c r="EYO6" s="57"/>
      <c r="EYP6" s="57"/>
      <c r="EYQ6" s="57"/>
      <c r="EYR6" s="57"/>
      <c r="EYS6" s="57"/>
      <c r="EYT6" s="57"/>
      <c r="EYU6" s="57"/>
      <c r="EYV6" s="57"/>
      <c r="EYW6" s="57"/>
      <c r="EYX6" s="57"/>
      <c r="EYY6" s="57"/>
      <c r="EYZ6" s="57"/>
      <c r="EZA6" s="57"/>
      <c r="EZB6" s="57"/>
      <c r="EZC6" s="57"/>
      <c r="EZD6" s="57"/>
      <c r="EZE6" s="57"/>
      <c r="EZF6" s="57"/>
      <c r="EZG6" s="57"/>
      <c r="EZH6" s="57"/>
      <c r="EZI6" s="57"/>
      <c r="EZJ6" s="57"/>
      <c r="EZK6" s="57"/>
      <c r="EZL6" s="57"/>
      <c r="EZM6" s="57"/>
      <c r="EZN6" s="57"/>
      <c r="EZO6" s="57"/>
      <c r="EZP6" s="57"/>
      <c r="EZQ6" s="57"/>
      <c r="EZR6" s="57"/>
      <c r="EZS6" s="57"/>
      <c r="EZT6" s="57"/>
      <c r="EZU6" s="57"/>
      <c r="EZV6" s="57"/>
      <c r="EZW6" s="57"/>
      <c r="EZX6" s="57"/>
      <c r="EZY6" s="57"/>
      <c r="EZZ6" s="57"/>
      <c r="FAA6" s="57"/>
      <c r="FAB6" s="57"/>
      <c r="FAC6" s="57"/>
      <c r="FAD6" s="57"/>
      <c r="FAE6" s="57"/>
      <c r="FAF6" s="57"/>
      <c r="FAG6" s="57"/>
      <c r="FAH6" s="57"/>
      <c r="FAI6" s="57"/>
      <c r="FAJ6" s="57"/>
      <c r="FAK6" s="57"/>
      <c r="FAL6" s="57"/>
      <c r="FAM6" s="57"/>
      <c r="FAN6" s="57"/>
      <c r="FAO6" s="57"/>
      <c r="FAP6" s="57"/>
      <c r="FAQ6" s="57"/>
      <c r="FAR6" s="57"/>
      <c r="FAS6" s="57"/>
      <c r="FAT6" s="57"/>
      <c r="FAU6" s="57"/>
      <c r="FAV6" s="57"/>
      <c r="FAW6" s="57"/>
      <c r="FAX6" s="57"/>
      <c r="FAY6" s="57"/>
      <c r="FAZ6" s="57"/>
      <c r="FBA6" s="57"/>
      <c r="FBB6" s="57"/>
      <c r="FBC6" s="57"/>
      <c r="FBD6" s="57"/>
      <c r="FBE6" s="57"/>
      <c r="FBF6" s="57"/>
      <c r="FBG6" s="57"/>
      <c r="FBH6" s="57"/>
      <c r="FBI6" s="57"/>
      <c r="FBJ6" s="57"/>
      <c r="FBK6" s="57"/>
      <c r="FBL6" s="57"/>
      <c r="FBM6" s="57"/>
      <c r="FBN6" s="57"/>
      <c r="FBO6" s="57"/>
      <c r="FBP6" s="57"/>
      <c r="FBQ6" s="57"/>
      <c r="FBR6" s="57"/>
      <c r="FBS6" s="57"/>
      <c r="FBT6" s="57"/>
      <c r="FBU6" s="57"/>
      <c r="FBV6" s="57"/>
      <c r="FBW6" s="57"/>
      <c r="FBX6" s="57"/>
      <c r="FBY6" s="57"/>
      <c r="FBZ6" s="57"/>
      <c r="FCA6" s="57"/>
      <c r="FCB6" s="57"/>
      <c r="FCC6" s="57"/>
      <c r="FCD6" s="57"/>
      <c r="FCE6" s="57"/>
      <c r="FCF6" s="57"/>
      <c r="FCG6" s="57"/>
      <c r="FCH6" s="57"/>
      <c r="FCI6" s="57"/>
      <c r="FCJ6" s="57"/>
      <c r="FCK6" s="57"/>
      <c r="FCL6" s="57"/>
      <c r="FCM6" s="57"/>
      <c r="FCN6" s="57"/>
      <c r="FCO6" s="57"/>
      <c r="FCP6" s="57"/>
      <c r="FCQ6" s="57"/>
      <c r="FCR6" s="57"/>
      <c r="FCS6" s="57"/>
      <c r="FCT6" s="57"/>
      <c r="FCU6" s="57"/>
      <c r="FCV6" s="57"/>
      <c r="FCW6" s="57"/>
      <c r="FCX6" s="57"/>
      <c r="FCY6" s="57"/>
      <c r="FCZ6" s="57"/>
      <c r="FDA6" s="57"/>
      <c r="FDB6" s="57"/>
      <c r="FDC6" s="57"/>
      <c r="FDD6" s="57"/>
      <c r="FDE6" s="57"/>
      <c r="FDF6" s="57"/>
      <c r="FDG6" s="57"/>
      <c r="FDH6" s="57"/>
      <c r="FDI6" s="57"/>
      <c r="FDJ6" s="57"/>
      <c r="FDK6" s="57"/>
      <c r="FDL6" s="57"/>
      <c r="FDM6" s="57"/>
      <c r="FDN6" s="57"/>
      <c r="FDO6" s="57"/>
      <c r="FDP6" s="57"/>
      <c r="FDQ6" s="57"/>
      <c r="FDR6" s="57"/>
      <c r="FDS6" s="57"/>
      <c r="FDT6" s="57"/>
      <c r="FDU6" s="57"/>
      <c r="FDV6" s="57"/>
      <c r="FDW6" s="57"/>
      <c r="FDX6" s="57"/>
      <c r="FDY6" s="57"/>
      <c r="FDZ6" s="57"/>
      <c r="FEA6" s="57"/>
      <c r="FEB6" s="57"/>
      <c r="FEC6" s="57"/>
      <c r="FED6" s="57"/>
      <c r="FEE6" s="57"/>
      <c r="FEF6" s="57"/>
      <c r="FEG6" s="57"/>
      <c r="FEH6" s="57"/>
      <c r="FEI6" s="57"/>
      <c r="FEJ6" s="57"/>
      <c r="FEK6" s="57"/>
      <c r="FEL6" s="57"/>
      <c r="FEM6" s="57"/>
      <c r="FEN6" s="57"/>
      <c r="FEO6" s="57"/>
      <c r="FEP6" s="57"/>
      <c r="FEQ6" s="57"/>
      <c r="FER6" s="57"/>
      <c r="FES6" s="57"/>
      <c r="FET6" s="57"/>
      <c r="FEU6" s="57"/>
      <c r="FEV6" s="57"/>
      <c r="FEW6" s="57"/>
      <c r="FEX6" s="57"/>
      <c r="FEY6" s="57"/>
      <c r="FEZ6" s="57"/>
      <c r="FFA6" s="57"/>
      <c r="FFB6" s="57"/>
      <c r="FFC6" s="57"/>
      <c r="FFD6" s="57"/>
      <c r="FFE6" s="57"/>
      <c r="FFF6" s="57"/>
      <c r="FFG6" s="57"/>
      <c r="FFH6" s="57"/>
      <c r="FFI6" s="57"/>
      <c r="FFJ6" s="57"/>
      <c r="FFK6" s="57"/>
      <c r="FFL6" s="57"/>
      <c r="FFM6" s="57"/>
      <c r="FFN6" s="57"/>
      <c r="FFO6" s="57"/>
      <c r="FFP6" s="57"/>
      <c r="FFQ6" s="57"/>
      <c r="FFR6" s="57"/>
      <c r="FFS6" s="57"/>
      <c r="FFT6" s="57"/>
      <c r="FFU6" s="57"/>
      <c r="FFV6" s="57"/>
      <c r="FFW6" s="57"/>
      <c r="FFX6" s="57"/>
      <c r="FFY6" s="57"/>
      <c r="FFZ6" s="57"/>
      <c r="FGA6" s="57"/>
      <c r="FGB6" s="57"/>
      <c r="FGC6" s="57"/>
      <c r="FGD6" s="57"/>
      <c r="FGE6" s="57"/>
      <c r="FGF6" s="57"/>
      <c r="FGG6" s="57"/>
      <c r="FGH6" s="57"/>
      <c r="FGI6" s="57"/>
      <c r="FGJ6" s="57"/>
      <c r="FGK6" s="57"/>
      <c r="FGL6" s="57"/>
      <c r="FGM6" s="57"/>
      <c r="FGN6" s="57"/>
      <c r="FGO6" s="57"/>
      <c r="FGP6" s="57"/>
      <c r="FGQ6" s="57"/>
      <c r="FGR6" s="57"/>
      <c r="FGS6" s="57"/>
      <c r="FGT6" s="57"/>
      <c r="FGU6" s="57"/>
      <c r="FGV6" s="57"/>
      <c r="FGW6" s="57"/>
      <c r="FGX6" s="57"/>
      <c r="FGY6" s="57"/>
      <c r="FGZ6" s="57"/>
      <c r="FHA6" s="57"/>
      <c r="FHB6" s="57"/>
      <c r="FHC6" s="57"/>
      <c r="FHD6" s="57"/>
      <c r="FHE6" s="57"/>
      <c r="FHF6" s="57"/>
      <c r="FHG6" s="57"/>
      <c r="FHH6" s="57"/>
      <c r="FHI6" s="57"/>
      <c r="FHJ6" s="57"/>
      <c r="FHK6" s="57"/>
      <c r="FHL6" s="57"/>
      <c r="FHM6" s="57"/>
      <c r="FHN6" s="57"/>
      <c r="FHO6" s="57"/>
      <c r="FHP6" s="57"/>
      <c r="FHQ6" s="57"/>
      <c r="FHR6" s="57"/>
      <c r="FHS6" s="57"/>
      <c r="FHT6" s="57"/>
      <c r="FHU6" s="57"/>
      <c r="FHV6" s="57"/>
      <c r="FHW6" s="57"/>
      <c r="FHX6" s="57"/>
      <c r="FHY6" s="57"/>
      <c r="FHZ6" s="57"/>
      <c r="FIA6" s="57"/>
      <c r="FIB6" s="57"/>
      <c r="FIC6" s="57"/>
      <c r="FID6" s="57"/>
      <c r="FIE6" s="57"/>
      <c r="FIF6" s="57"/>
      <c r="FIG6" s="57"/>
      <c r="FIH6" s="57"/>
      <c r="FII6" s="57"/>
      <c r="FIJ6" s="57"/>
      <c r="FIK6" s="57"/>
      <c r="FIL6" s="57"/>
      <c r="FIM6" s="57"/>
      <c r="FIN6" s="57"/>
      <c r="FIO6" s="57"/>
      <c r="FIP6" s="57"/>
      <c r="FIQ6" s="57"/>
      <c r="FIR6" s="57"/>
      <c r="FIS6" s="57"/>
      <c r="FIT6" s="57"/>
      <c r="FIU6" s="57"/>
      <c r="FIV6" s="57"/>
      <c r="FIW6" s="57"/>
      <c r="FIX6" s="57"/>
      <c r="FIY6" s="57"/>
      <c r="FIZ6" s="57"/>
      <c r="FJA6" s="57"/>
      <c r="FJB6" s="57"/>
      <c r="FJC6" s="57"/>
      <c r="FJD6" s="57"/>
      <c r="FJE6" s="57"/>
      <c r="FJF6" s="57"/>
      <c r="FJG6" s="57"/>
      <c r="FJH6" s="57"/>
      <c r="FJI6" s="57"/>
      <c r="FJJ6" s="57"/>
      <c r="FJK6" s="57"/>
      <c r="FJL6" s="57"/>
      <c r="FJM6" s="57"/>
      <c r="FJN6" s="57"/>
      <c r="FJO6" s="57"/>
      <c r="FJP6" s="57"/>
      <c r="FJQ6" s="57"/>
      <c r="FJR6" s="57"/>
      <c r="FJS6" s="57"/>
      <c r="FJT6" s="57"/>
      <c r="FJU6" s="57"/>
      <c r="FJV6" s="57"/>
      <c r="FJW6" s="57"/>
      <c r="FJX6" s="57"/>
      <c r="FJY6" s="57"/>
      <c r="FJZ6" s="57"/>
      <c r="FKA6" s="57"/>
      <c r="FKB6" s="57"/>
      <c r="FKC6" s="57"/>
      <c r="FKD6" s="57"/>
      <c r="FKE6" s="57"/>
      <c r="FKF6" s="57"/>
      <c r="FKG6" s="57"/>
      <c r="FKH6" s="57"/>
      <c r="FKI6" s="57"/>
      <c r="FKJ6" s="57"/>
      <c r="FKK6" s="57"/>
      <c r="FKL6" s="57"/>
      <c r="FKM6" s="57"/>
      <c r="FKN6" s="57"/>
      <c r="FKO6" s="57"/>
      <c r="FKP6" s="57"/>
      <c r="FKQ6" s="57"/>
      <c r="FKR6" s="57"/>
      <c r="FKS6" s="57"/>
      <c r="FKT6" s="57"/>
      <c r="FKU6" s="57"/>
      <c r="FKV6" s="57"/>
      <c r="FKW6" s="57"/>
      <c r="FKX6" s="57"/>
      <c r="FKY6" s="57"/>
      <c r="FKZ6" s="57"/>
      <c r="FLA6" s="57"/>
      <c r="FLB6" s="57"/>
      <c r="FLC6" s="57"/>
      <c r="FLD6" s="57"/>
      <c r="FLE6" s="57"/>
      <c r="FLF6" s="57"/>
      <c r="FLG6" s="57"/>
      <c r="FLH6" s="57"/>
      <c r="FLI6" s="57"/>
      <c r="FLJ6" s="57"/>
      <c r="FLK6" s="57"/>
      <c r="FLL6" s="57"/>
      <c r="FLM6" s="57"/>
      <c r="FLN6" s="57"/>
      <c r="FLO6" s="57"/>
      <c r="FLP6" s="57"/>
      <c r="FLQ6" s="57"/>
      <c r="FLR6" s="57"/>
      <c r="FLS6" s="57"/>
      <c r="FLT6" s="57"/>
      <c r="FLU6" s="57"/>
      <c r="FLV6" s="57"/>
      <c r="FLW6" s="57"/>
      <c r="FLX6" s="57"/>
      <c r="FLY6" s="57"/>
      <c r="FLZ6" s="57"/>
      <c r="FMA6" s="57"/>
      <c r="FMB6" s="57"/>
      <c r="FMC6" s="57"/>
      <c r="FMD6" s="57"/>
      <c r="FME6" s="57"/>
      <c r="FMF6" s="57"/>
      <c r="FMG6" s="57"/>
      <c r="FMH6" s="57"/>
      <c r="FMI6" s="57"/>
      <c r="FMJ6" s="57"/>
      <c r="FMK6" s="57"/>
      <c r="FML6" s="57"/>
      <c r="FMM6" s="57"/>
      <c r="FMN6" s="57"/>
      <c r="FMO6" s="57"/>
      <c r="FMP6" s="57"/>
      <c r="FMQ6" s="57"/>
      <c r="FMR6" s="57"/>
      <c r="FMS6" s="57"/>
      <c r="FMT6" s="57"/>
      <c r="FMU6" s="57"/>
      <c r="FMV6" s="57"/>
      <c r="FMW6" s="57"/>
      <c r="FMX6" s="57"/>
      <c r="FMY6" s="57"/>
      <c r="FMZ6" s="57"/>
      <c r="FNA6" s="57"/>
      <c r="FNB6" s="57"/>
      <c r="FNC6" s="57"/>
      <c r="FND6" s="57"/>
      <c r="FNE6" s="57"/>
      <c r="FNF6" s="57"/>
      <c r="FNG6" s="57"/>
      <c r="FNH6" s="57"/>
      <c r="FNI6" s="57"/>
      <c r="FNJ6" s="57"/>
      <c r="FNK6" s="57"/>
      <c r="FNL6" s="57"/>
      <c r="FNM6" s="57"/>
      <c r="FNN6" s="57"/>
      <c r="FNO6" s="57"/>
      <c r="FNP6" s="57"/>
      <c r="FNQ6" s="57"/>
      <c r="FNR6" s="57"/>
      <c r="FNS6" s="57"/>
      <c r="FNT6" s="57"/>
      <c r="FNU6" s="57"/>
      <c r="FNV6" s="57"/>
      <c r="FNW6" s="57"/>
      <c r="FNX6" s="57"/>
      <c r="FNY6" s="57"/>
      <c r="FNZ6" s="57"/>
      <c r="FOA6" s="57"/>
      <c r="FOB6" s="57"/>
      <c r="FOC6" s="57"/>
      <c r="FOD6" s="57"/>
      <c r="FOE6" s="57"/>
      <c r="FOF6" s="57"/>
      <c r="FOG6" s="57"/>
      <c r="FOH6" s="57"/>
      <c r="FOI6" s="57"/>
      <c r="FOJ6" s="57"/>
      <c r="FOK6" s="57"/>
      <c r="FOL6" s="57"/>
      <c r="FOM6" s="57"/>
      <c r="FON6" s="57"/>
      <c r="FOO6" s="57"/>
      <c r="FOP6" s="57"/>
      <c r="FOQ6" s="57"/>
      <c r="FOR6" s="57"/>
      <c r="FOS6" s="57"/>
      <c r="FOT6" s="57"/>
      <c r="FOU6" s="57"/>
      <c r="FOV6" s="57"/>
      <c r="FOW6" s="57"/>
      <c r="FOX6" s="57"/>
      <c r="FOY6" s="57"/>
      <c r="FOZ6" s="57"/>
      <c r="FPA6" s="57"/>
      <c r="FPB6" s="57"/>
      <c r="FPC6" s="57"/>
      <c r="FPD6" s="57"/>
      <c r="FPE6" s="57"/>
      <c r="FPF6" s="57"/>
      <c r="FPG6" s="57"/>
      <c r="FPH6" s="57"/>
      <c r="FPI6" s="57"/>
      <c r="FPJ6" s="57"/>
      <c r="FPK6" s="57"/>
      <c r="FPL6" s="57"/>
      <c r="FPM6" s="57"/>
      <c r="FPN6" s="57"/>
      <c r="FPO6" s="57"/>
      <c r="FPP6" s="57"/>
      <c r="FPQ6" s="57"/>
      <c r="FPR6" s="57"/>
      <c r="FPS6" s="57"/>
      <c r="FPT6" s="57"/>
      <c r="FPU6" s="57"/>
      <c r="FPV6" s="57"/>
      <c r="FPW6" s="57"/>
      <c r="FPX6" s="57"/>
      <c r="FPY6" s="57"/>
      <c r="FPZ6" s="57"/>
      <c r="FQA6" s="57"/>
      <c r="FQB6" s="57"/>
      <c r="FQC6" s="57"/>
      <c r="FQD6" s="57"/>
      <c r="FQE6" s="57"/>
      <c r="FQF6" s="57"/>
      <c r="FQG6" s="57"/>
      <c r="FQH6" s="57"/>
      <c r="FQI6" s="57"/>
      <c r="FQJ6" s="57"/>
      <c r="FQK6" s="57"/>
      <c r="FQL6" s="57"/>
      <c r="FQM6" s="57"/>
      <c r="FQN6" s="57"/>
      <c r="FQO6" s="57"/>
      <c r="FQP6" s="57"/>
      <c r="FQQ6" s="57"/>
      <c r="FQR6" s="57"/>
      <c r="FQS6" s="57"/>
      <c r="FQT6" s="57"/>
      <c r="FQU6" s="57"/>
      <c r="FQV6" s="57"/>
      <c r="FQW6" s="57"/>
      <c r="FQX6" s="57"/>
      <c r="FQY6" s="57"/>
      <c r="FQZ6" s="57"/>
      <c r="FRA6" s="57"/>
      <c r="FRB6" s="57"/>
      <c r="FRC6" s="57"/>
      <c r="FRD6" s="57"/>
      <c r="FRE6" s="57"/>
      <c r="FRF6" s="57"/>
      <c r="FRG6" s="57"/>
      <c r="FRH6" s="57"/>
      <c r="FRI6" s="57"/>
      <c r="FRJ6" s="57"/>
      <c r="FRK6" s="57"/>
      <c r="FRL6" s="57"/>
      <c r="FRM6" s="57"/>
      <c r="FRN6" s="57"/>
      <c r="FRO6" s="57"/>
      <c r="FRP6" s="57"/>
      <c r="FRQ6" s="57"/>
      <c r="FRR6" s="57"/>
      <c r="FRS6" s="57"/>
      <c r="FRT6" s="57"/>
      <c r="FRU6" s="57"/>
      <c r="FRV6" s="57"/>
      <c r="FRW6" s="57"/>
      <c r="FRX6" s="57"/>
      <c r="FRY6" s="57"/>
      <c r="FRZ6" s="57"/>
      <c r="FSA6" s="57"/>
      <c r="FSB6" s="57"/>
      <c r="FSC6" s="57"/>
      <c r="FSD6" s="57"/>
      <c r="FSE6" s="57"/>
      <c r="FSF6" s="57"/>
      <c r="FSG6" s="57"/>
      <c r="FSH6" s="57"/>
      <c r="FSI6" s="57"/>
      <c r="FSJ6" s="57"/>
      <c r="FSK6" s="57"/>
      <c r="FSL6" s="57"/>
      <c r="FSM6" s="57"/>
      <c r="FSN6" s="57"/>
      <c r="FSO6" s="57"/>
      <c r="FSP6" s="57"/>
      <c r="FSQ6" s="57"/>
      <c r="FSR6" s="57"/>
      <c r="FSS6" s="57"/>
      <c r="FST6" s="57"/>
      <c r="FSU6" s="57"/>
      <c r="FSV6" s="57"/>
      <c r="FSW6" s="57"/>
      <c r="FSX6" s="57"/>
      <c r="FSY6" s="57"/>
      <c r="FSZ6" s="57"/>
      <c r="FTA6" s="57"/>
      <c r="FTB6" s="57"/>
      <c r="FTC6" s="57"/>
      <c r="FTD6" s="57"/>
      <c r="FTE6" s="57"/>
      <c r="FTF6" s="57"/>
      <c r="FTG6" s="57"/>
      <c r="FTH6" s="57"/>
      <c r="FTI6" s="57"/>
      <c r="FTJ6" s="57"/>
      <c r="FTK6" s="57"/>
      <c r="FTL6" s="57"/>
      <c r="FTM6" s="57"/>
      <c r="FTN6" s="57"/>
      <c r="FTO6" s="57"/>
      <c r="FTP6" s="57"/>
      <c r="FTQ6" s="57"/>
      <c r="FTR6" s="57"/>
      <c r="FTS6" s="57"/>
      <c r="FTT6" s="57"/>
      <c r="FTU6" s="57"/>
      <c r="FTV6" s="57"/>
      <c r="FTW6" s="57"/>
      <c r="FTX6" s="57"/>
      <c r="FTY6" s="57"/>
      <c r="FTZ6" s="57"/>
      <c r="FUA6" s="57"/>
      <c r="FUB6" s="57"/>
      <c r="FUC6" s="57"/>
      <c r="FUD6" s="57"/>
      <c r="FUE6" s="57"/>
      <c r="FUF6" s="57"/>
      <c r="FUG6" s="57"/>
      <c r="FUH6" s="57"/>
      <c r="FUI6" s="57"/>
      <c r="FUJ6" s="57"/>
      <c r="FUK6" s="57"/>
      <c r="FUL6" s="57"/>
      <c r="FUM6" s="57"/>
      <c r="FUN6" s="57"/>
      <c r="FUO6" s="57"/>
      <c r="FUP6" s="57"/>
      <c r="FUQ6" s="57"/>
      <c r="FUR6" s="57"/>
      <c r="FUS6" s="57"/>
      <c r="FUT6" s="57"/>
      <c r="FUU6" s="57"/>
      <c r="FUV6" s="57"/>
      <c r="FUW6" s="57"/>
      <c r="FUX6" s="57"/>
      <c r="FUY6" s="57"/>
      <c r="FUZ6" s="57"/>
      <c r="FVA6" s="57"/>
      <c r="FVB6" s="57"/>
      <c r="FVC6" s="57"/>
      <c r="FVD6" s="57"/>
      <c r="FVE6" s="57"/>
      <c r="FVF6" s="57"/>
      <c r="FVG6" s="57"/>
      <c r="FVH6" s="57"/>
      <c r="FVI6" s="57"/>
      <c r="FVJ6" s="57"/>
      <c r="FVK6" s="57"/>
      <c r="FVL6" s="57"/>
      <c r="FVM6" s="57"/>
      <c r="FVN6" s="57"/>
      <c r="FVO6" s="57"/>
      <c r="FVP6" s="57"/>
      <c r="FVQ6" s="57"/>
      <c r="FVR6" s="57"/>
      <c r="FVS6" s="57"/>
      <c r="FVT6" s="57"/>
      <c r="FVU6" s="57"/>
      <c r="FVV6" s="57"/>
      <c r="FVW6" s="57"/>
      <c r="FVX6" s="57"/>
      <c r="FVY6" s="57"/>
      <c r="FVZ6" s="57"/>
      <c r="FWA6" s="57"/>
      <c r="FWB6" s="57"/>
      <c r="FWC6" s="57"/>
      <c r="FWD6" s="57"/>
      <c r="FWE6" s="57"/>
      <c r="FWF6" s="57"/>
      <c r="FWG6" s="57"/>
      <c r="FWH6" s="57"/>
      <c r="FWI6" s="57"/>
      <c r="FWJ6" s="57"/>
      <c r="FWK6" s="57"/>
      <c r="FWL6" s="57"/>
      <c r="FWM6" s="57"/>
      <c r="FWN6" s="57"/>
      <c r="FWO6" s="57"/>
      <c r="FWP6" s="57"/>
      <c r="FWQ6" s="57"/>
      <c r="FWR6" s="57"/>
      <c r="FWS6" s="57"/>
      <c r="FWT6" s="57"/>
      <c r="FWU6" s="57"/>
      <c r="FWV6" s="57"/>
      <c r="FWW6" s="57"/>
      <c r="FWX6" s="57"/>
      <c r="FWY6" s="57"/>
      <c r="FWZ6" s="57"/>
      <c r="FXA6" s="57"/>
      <c r="FXB6" s="57"/>
      <c r="FXC6" s="57"/>
      <c r="FXD6" s="57"/>
      <c r="FXE6" s="57"/>
      <c r="FXF6" s="57"/>
      <c r="FXG6" s="57"/>
      <c r="FXH6" s="57"/>
      <c r="FXI6" s="57"/>
      <c r="FXJ6" s="57"/>
      <c r="FXK6" s="57"/>
      <c r="FXL6" s="57"/>
      <c r="FXM6" s="57"/>
      <c r="FXN6" s="57"/>
      <c r="FXO6" s="57"/>
      <c r="FXP6" s="57"/>
      <c r="FXQ6" s="57"/>
      <c r="FXR6" s="57"/>
      <c r="FXS6" s="57"/>
      <c r="FXT6" s="57"/>
      <c r="FXU6" s="57"/>
      <c r="FXV6" s="57"/>
      <c r="FXW6" s="57"/>
      <c r="FXX6" s="57"/>
      <c r="FXY6" s="57"/>
      <c r="FXZ6" s="57"/>
      <c r="FYA6" s="57"/>
      <c r="FYB6" s="57"/>
      <c r="FYC6" s="57"/>
      <c r="FYD6" s="57"/>
      <c r="FYE6" s="57"/>
      <c r="FYF6" s="57"/>
      <c r="FYG6" s="57"/>
      <c r="FYH6" s="57"/>
      <c r="FYI6" s="57"/>
      <c r="FYJ6" s="57"/>
      <c r="FYK6" s="57"/>
      <c r="FYL6" s="57"/>
      <c r="FYM6" s="57"/>
      <c r="FYN6" s="57"/>
      <c r="FYO6" s="57"/>
      <c r="FYP6" s="57"/>
      <c r="FYQ6" s="57"/>
      <c r="FYR6" s="57"/>
      <c r="FYS6" s="57"/>
      <c r="FYT6" s="57"/>
      <c r="FYU6" s="57"/>
      <c r="FYV6" s="57"/>
      <c r="FYW6" s="57"/>
      <c r="FYX6" s="57"/>
      <c r="FYY6" s="57"/>
      <c r="FYZ6" s="57"/>
      <c r="FZA6" s="57"/>
      <c r="FZB6" s="57"/>
      <c r="FZC6" s="57"/>
      <c r="FZD6" s="57"/>
      <c r="FZE6" s="57"/>
      <c r="FZF6" s="57"/>
      <c r="FZG6" s="57"/>
      <c r="FZH6" s="57"/>
      <c r="FZI6" s="57"/>
      <c r="FZJ6" s="57"/>
      <c r="FZK6" s="57"/>
      <c r="FZL6" s="57"/>
      <c r="FZM6" s="57"/>
      <c r="FZN6" s="57"/>
      <c r="FZO6" s="57"/>
      <c r="FZP6" s="57"/>
      <c r="FZQ6" s="57"/>
      <c r="FZR6" s="57"/>
      <c r="FZS6" s="57"/>
      <c r="FZT6" s="57"/>
      <c r="FZU6" s="57"/>
      <c r="FZV6" s="57"/>
      <c r="FZW6" s="57"/>
      <c r="FZX6" s="57"/>
      <c r="FZY6" s="57"/>
      <c r="FZZ6" s="57"/>
      <c r="GAA6" s="57"/>
      <c r="GAB6" s="57"/>
      <c r="GAC6" s="57"/>
      <c r="GAD6" s="57"/>
      <c r="GAE6" s="57"/>
      <c r="GAF6" s="57"/>
      <c r="GAG6" s="57"/>
      <c r="GAH6" s="57"/>
      <c r="GAI6" s="57"/>
      <c r="GAJ6" s="57"/>
      <c r="GAK6" s="57"/>
      <c r="GAL6" s="57"/>
      <c r="GAM6" s="57"/>
      <c r="GAN6" s="57"/>
      <c r="GAO6" s="57"/>
      <c r="GAP6" s="57"/>
      <c r="GAQ6" s="57"/>
      <c r="GAR6" s="57"/>
      <c r="GAS6" s="57"/>
      <c r="GAT6" s="57"/>
      <c r="GAU6" s="57"/>
      <c r="GAV6" s="57"/>
      <c r="GAW6" s="57"/>
      <c r="GAX6" s="57"/>
      <c r="GAY6" s="57"/>
      <c r="GAZ6" s="57"/>
      <c r="GBA6" s="57"/>
      <c r="GBB6" s="57"/>
      <c r="GBC6" s="57"/>
      <c r="GBD6" s="57"/>
      <c r="GBE6" s="57"/>
      <c r="GBF6" s="57"/>
      <c r="GBG6" s="57"/>
      <c r="GBH6" s="57"/>
      <c r="GBI6" s="57"/>
      <c r="GBJ6" s="57"/>
      <c r="GBK6" s="57"/>
      <c r="GBL6" s="57"/>
      <c r="GBM6" s="57"/>
      <c r="GBN6" s="57"/>
      <c r="GBO6" s="57"/>
      <c r="GBP6" s="57"/>
      <c r="GBQ6" s="57"/>
      <c r="GBR6" s="57"/>
      <c r="GBS6" s="57"/>
      <c r="GBT6" s="57"/>
      <c r="GBU6" s="57"/>
      <c r="GBV6" s="57"/>
      <c r="GBW6" s="57"/>
      <c r="GBX6" s="57"/>
      <c r="GBY6" s="57"/>
      <c r="GBZ6" s="57"/>
      <c r="GCA6" s="57"/>
      <c r="GCB6" s="57"/>
      <c r="GCC6" s="57"/>
      <c r="GCD6" s="57"/>
      <c r="GCE6" s="57"/>
      <c r="GCF6" s="57"/>
      <c r="GCG6" s="57"/>
      <c r="GCH6" s="57"/>
      <c r="GCI6" s="57"/>
      <c r="GCJ6" s="57"/>
      <c r="GCK6" s="57"/>
      <c r="GCL6" s="57"/>
      <c r="GCM6" s="57"/>
      <c r="GCN6" s="57"/>
      <c r="GCO6" s="57"/>
      <c r="GCP6" s="57"/>
      <c r="GCQ6" s="57"/>
      <c r="GCR6" s="57"/>
      <c r="GCS6" s="57"/>
      <c r="GCT6" s="57"/>
      <c r="GCU6" s="57"/>
      <c r="GCV6" s="57"/>
      <c r="GCW6" s="57"/>
      <c r="GCX6" s="57"/>
      <c r="GCY6" s="57"/>
      <c r="GCZ6" s="57"/>
      <c r="GDA6" s="57"/>
      <c r="GDB6" s="57"/>
      <c r="GDC6" s="57"/>
      <c r="GDD6" s="57"/>
      <c r="GDE6" s="57"/>
      <c r="GDF6" s="57"/>
      <c r="GDG6" s="57"/>
      <c r="GDH6" s="57"/>
      <c r="GDI6" s="57"/>
      <c r="GDJ6" s="57"/>
      <c r="GDK6" s="57"/>
      <c r="GDL6" s="57"/>
      <c r="GDM6" s="57"/>
      <c r="GDN6" s="57"/>
      <c r="GDO6" s="57"/>
      <c r="GDP6" s="57"/>
      <c r="GDQ6" s="57"/>
      <c r="GDR6" s="57"/>
      <c r="GDS6" s="57"/>
      <c r="GDT6" s="57"/>
      <c r="GDU6" s="57"/>
      <c r="GDV6" s="57"/>
      <c r="GDW6" s="57"/>
      <c r="GDX6" s="57"/>
      <c r="GDY6" s="57"/>
      <c r="GDZ6" s="57"/>
      <c r="GEA6" s="57"/>
      <c r="GEB6" s="57"/>
      <c r="GEC6" s="57"/>
      <c r="GED6" s="57"/>
      <c r="GEE6" s="57"/>
      <c r="GEF6" s="57"/>
      <c r="GEG6" s="57"/>
      <c r="GEH6" s="57"/>
      <c r="GEI6" s="57"/>
      <c r="GEJ6" s="57"/>
      <c r="GEK6" s="57"/>
      <c r="GEL6" s="57"/>
      <c r="GEM6" s="57"/>
      <c r="GEN6" s="57"/>
      <c r="GEO6" s="57"/>
      <c r="GEP6" s="57"/>
      <c r="GEQ6" s="57"/>
      <c r="GER6" s="57"/>
      <c r="GES6" s="57"/>
      <c r="GET6" s="57"/>
      <c r="GEU6" s="57"/>
      <c r="GEV6" s="57"/>
      <c r="GEW6" s="57"/>
      <c r="GEX6" s="57"/>
      <c r="GEY6" s="57"/>
      <c r="GEZ6" s="57"/>
      <c r="GFA6" s="57"/>
      <c r="GFB6" s="57"/>
      <c r="GFC6" s="57"/>
      <c r="GFD6" s="57"/>
      <c r="GFE6" s="57"/>
      <c r="GFF6" s="57"/>
      <c r="GFG6" s="57"/>
      <c r="GFH6" s="57"/>
      <c r="GFI6" s="57"/>
      <c r="GFJ6" s="57"/>
      <c r="GFK6" s="57"/>
      <c r="GFL6" s="57"/>
      <c r="GFM6" s="57"/>
      <c r="GFN6" s="57"/>
      <c r="GFO6" s="57"/>
      <c r="GFP6" s="57"/>
      <c r="GFQ6" s="57"/>
      <c r="GFR6" s="57"/>
      <c r="GFS6" s="57"/>
      <c r="GFT6" s="57"/>
      <c r="GFU6" s="57"/>
      <c r="GFV6" s="57"/>
      <c r="GFW6" s="57"/>
      <c r="GFX6" s="57"/>
      <c r="GFY6" s="57"/>
      <c r="GFZ6" s="57"/>
      <c r="GGA6" s="57"/>
      <c r="GGB6" s="57"/>
      <c r="GGC6" s="57"/>
      <c r="GGD6" s="57"/>
      <c r="GGE6" s="57"/>
      <c r="GGF6" s="57"/>
      <c r="GGG6" s="57"/>
      <c r="GGH6" s="57"/>
      <c r="GGI6" s="57"/>
      <c r="GGJ6" s="57"/>
      <c r="GGK6" s="57"/>
      <c r="GGL6" s="57"/>
      <c r="GGM6" s="57"/>
      <c r="GGN6" s="57"/>
      <c r="GGO6" s="57"/>
      <c r="GGP6" s="57"/>
      <c r="GGQ6" s="57"/>
      <c r="GGR6" s="57"/>
      <c r="GGS6" s="57"/>
      <c r="GGT6" s="57"/>
      <c r="GGU6" s="57"/>
      <c r="GGV6" s="57"/>
      <c r="GGW6" s="57"/>
      <c r="GGX6" s="57"/>
      <c r="GGY6" s="57"/>
      <c r="GGZ6" s="57"/>
      <c r="GHA6" s="57"/>
      <c r="GHB6" s="57"/>
      <c r="GHC6" s="57"/>
      <c r="GHD6" s="57"/>
      <c r="GHE6" s="57"/>
      <c r="GHF6" s="57"/>
      <c r="GHG6" s="57"/>
      <c r="GHH6" s="57"/>
      <c r="GHI6" s="57"/>
      <c r="GHJ6" s="57"/>
      <c r="GHK6" s="57"/>
      <c r="GHL6" s="57"/>
      <c r="GHM6" s="57"/>
      <c r="GHN6" s="57"/>
      <c r="GHO6" s="57"/>
      <c r="GHP6" s="57"/>
      <c r="GHQ6" s="57"/>
      <c r="GHR6" s="57"/>
      <c r="GHS6" s="57"/>
      <c r="GHT6" s="57"/>
      <c r="GHU6" s="57"/>
      <c r="GHV6" s="57"/>
      <c r="GHW6" s="57"/>
      <c r="GHX6" s="57"/>
      <c r="GHY6" s="57"/>
      <c r="GHZ6" s="57"/>
      <c r="GIA6" s="57"/>
      <c r="GIB6" s="57"/>
      <c r="GIC6" s="57"/>
      <c r="GID6" s="57"/>
      <c r="GIE6" s="57"/>
      <c r="GIF6" s="57"/>
      <c r="GIG6" s="57"/>
      <c r="GIH6" s="57"/>
      <c r="GII6" s="57"/>
      <c r="GIJ6" s="57"/>
      <c r="GIK6" s="57"/>
      <c r="GIL6" s="57"/>
      <c r="GIM6" s="57"/>
      <c r="GIN6" s="57"/>
      <c r="GIO6" s="57"/>
      <c r="GIP6" s="57"/>
      <c r="GIQ6" s="57"/>
      <c r="GIR6" s="57"/>
      <c r="GIS6" s="57"/>
      <c r="GIT6" s="57"/>
      <c r="GIU6" s="57"/>
      <c r="GIV6" s="57"/>
      <c r="GIW6" s="57"/>
      <c r="GIX6" s="57"/>
      <c r="GIY6" s="57"/>
      <c r="GIZ6" s="57"/>
      <c r="GJA6" s="57"/>
      <c r="GJB6" s="57"/>
      <c r="GJC6" s="57"/>
      <c r="GJD6" s="57"/>
      <c r="GJE6" s="57"/>
      <c r="GJF6" s="57"/>
      <c r="GJG6" s="57"/>
      <c r="GJH6" s="57"/>
      <c r="GJI6" s="57"/>
      <c r="GJJ6" s="57"/>
      <c r="GJK6" s="57"/>
      <c r="GJL6" s="57"/>
      <c r="GJM6" s="57"/>
      <c r="GJN6" s="57"/>
      <c r="GJO6" s="57"/>
      <c r="GJP6" s="57"/>
      <c r="GJQ6" s="57"/>
      <c r="GJR6" s="57"/>
      <c r="GJS6" s="57"/>
      <c r="GJT6" s="57"/>
      <c r="GJU6" s="57"/>
      <c r="GJV6" s="57"/>
      <c r="GJW6" s="57"/>
      <c r="GJX6" s="57"/>
      <c r="GJY6" s="57"/>
      <c r="GJZ6" s="57"/>
      <c r="GKA6" s="57"/>
      <c r="GKB6" s="57"/>
      <c r="GKC6" s="57"/>
      <c r="GKD6" s="57"/>
      <c r="GKE6" s="57"/>
      <c r="GKF6" s="57"/>
      <c r="GKG6" s="57"/>
      <c r="GKH6" s="57"/>
      <c r="GKI6" s="57"/>
      <c r="GKJ6" s="57"/>
      <c r="GKK6" s="57"/>
      <c r="GKL6" s="57"/>
      <c r="GKM6" s="57"/>
      <c r="GKN6" s="57"/>
      <c r="GKO6" s="57"/>
      <c r="GKP6" s="57"/>
      <c r="GKQ6" s="57"/>
      <c r="GKR6" s="57"/>
      <c r="GKS6" s="57"/>
      <c r="GKT6" s="57"/>
      <c r="GKU6" s="57"/>
      <c r="GKV6" s="57"/>
      <c r="GKW6" s="57"/>
      <c r="GKX6" s="57"/>
      <c r="GKY6" s="57"/>
      <c r="GKZ6" s="57"/>
      <c r="GLA6" s="57"/>
      <c r="GLB6" s="57"/>
      <c r="GLC6" s="57"/>
      <c r="GLD6" s="57"/>
      <c r="GLE6" s="57"/>
      <c r="GLF6" s="57"/>
      <c r="GLG6" s="57"/>
      <c r="GLH6" s="57"/>
      <c r="GLI6" s="57"/>
      <c r="GLJ6" s="57"/>
      <c r="GLK6" s="57"/>
      <c r="GLL6" s="57"/>
      <c r="GLM6" s="57"/>
      <c r="GLN6" s="57"/>
      <c r="GLO6" s="57"/>
      <c r="GLP6" s="57"/>
      <c r="GLQ6" s="57"/>
      <c r="GLR6" s="57"/>
      <c r="GLS6" s="57"/>
      <c r="GLT6" s="57"/>
      <c r="GLU6" s="57"/>
      <c r="GLV6" s="57"/>
      <c r="GLW6" s="57"/>
      <c r="GLX6" s="57"/>
      <c r="GLY6" s="57"/>
      <c r="GLZ6" s="57"/>
      <c r="GMA6" s="57"/>
      <c r="GMB6" s="57"/>
      <c r="GMC6" s="57"/>
      <c r="GMD6" s="57"/>
      <c r="GME6" s="57"/>
      <c r="GMF6" s="57"/>
      <c r="GMG6" s="57"/>
      <c r="GMH6" s="57"/>
      <c r="GMI6" s="57"/>
      <c r="GMJ6" s="57"/>
      <c r="GMK6" s="57"/>
      <c r="GML6" s="57"/>
      <c r="GMM6" s="57"/>
      <c r="GMN6" s="57"/>
      <c r="GMO6" s="57"/>
      <c r="GMP6" s="57"/>
      <c r="GMQ6" s="57"/>
      <c r="GMR6" s="57"/>
      <c r="GMS6" s="57"/>
      <c r="GMT6" s="57"/>
      <c r="GMU6" s="57"/>
      <c r="GMV6" s="57"/>
      <c r="GMW6" s="57"/>
      <c r="GMX6" s="57"/>
      <c r="GMY6" s="57"/>
      <c r="GMZ6" s="57"/>
      <c r="GNA6" s="57"/>
      <c r="GNB6" s="57"/>
      <c r="GNC6" s="57"/>
      <c r="GND6" s="57"/>
      <c r="GNE6" s="57"/>
      <c r="GNF6" s="57"/>
      <c r="GNG6" s="57"/>
      <c r="GNH6" s="57"/>
      <c r="GNI6" s="57"/>
      <c r="GNJ6" s="57"/>
      <c r="GNK6" s="57"/>
      <c r="GNL6" s="57"/>
      <c r="GNM6" s="57"/>
      <c r="GNN6" s="57"/>
      <c r="GNO6" s="57"/>
      <c r="GNP6" s="57"/>
      <c r="GNQ6" s="57"/>
      <c r="GNR6" s="57"/>
      <c r="GNS6" s="57"/>
      <c r="GNT6" s="57"/>
      <c r="GNU6" s="57"/>
      <c r="GNV6" s="57"/>
      <c r="GNW6" s="57"/>
      <c r="GNX6" s="57"/>
      <c r="GNY6" s="57"/>
      <c r="GNZ6" s="57"/>
      <c r="GOA6" s="57"/>
      <c r="GOB6" s="57"/>
      <c r="GOC6" s="57"/>
      <c r="GOD6" s="57"/>
      <c r="GOE6" s="57"/>
      <c r="GOF6" s="57"/>
      <c r="GOG6" s="57"/>
      <c r="GOH6" s="57"/>
      <c r="GOI6" s="57"/>
      <c r="GOJ6" s="57"/>
      <c r="GOK6" s="57"/>
      <c r="GOL6" s="57"/>
      <c r="GOM6" s="57"/>
      <c r="GON6" s="57"/>
      <c r="GOO6" s="57"/>
      <c r="GOP6" s="57"/>
      <c r="GOQ6" s="57"/>
      <c r="GOR6" s="57"/>
      <c r="GOS6" s="57"/>
      <c r="GOT6" s="57"/>
      <c r="GOU6" s="57"/>
      <c r="GOV6" s="57"/>
      <c r="GOW6" s="57"/>
      <c r="GOX6" s="57"/>
      <c r="GOY6" s="57"/>
      <c r="GOZ6" s="57"/>
      <c r="GPA6" s="57"/>
      <c r="GPB6" s="57"/>
      <c r="GPC6" s="57"/>
      <c r="GPD6" s="57"/>
      <c r="GPE6" s="57"/>
      <c r="GPF6" s="57"/>
      <c r="GPG6" s="57"/>
      <c r="GPH6" s="57"/>
      <c r="GPI6" s="57"/>
      <c r="GPJ6" s="57"/>
      <c r="GPK6" s="57"/>
      <c r="GPL6" s="57"/>
      <c r="GPM6" s="57"/>
      <c r="GPN6" s="57"/>
      <c r="GPO6" s="57"/>
      <c r="GPP6" s="57"/>
      <c r="GPQ6" s="57"/>
      <c r="GPR6" s="57"/>
      <c r="GPS6" s="57"/>
      <c r="GPT6" s="57"/>
      <c r="GPU6" s="57"/>
      <c r="GPV6" s="57"/>
      <c r="GPW6" s="57"/>
      <c r="GPX6" s="57"/>
      <c r="GPY6" s="57"/>
      <c r="GPZ6" s="57"/>
      <c r="GQA6" s="57"/>
      <c r="GQB6" s="57"/>
      <c r="GQC6" s="57"/>
      <c r="GQD6" s="57"/>
      <c r="GQE6" s="57"/>
      <c r="GQF6" s="57"/>
      <c r="GQG6" s="57"/>
      <c r="GQH6" s="57"/>
      <c r="GQI6" s="57"/>
      <c r="GQJ6" s="57"/>
      <c r="GQK6" s="57"/>
      <c r="GQL6" s="57"/>
      <c r="GQM6" s="57"/>
      <c r="GQN6" s="57"/>
      <c r="GQO6" s="57"/>
      <c r="GQP6" s="57"/>
      <c r="GQQ6" s="57"/>
      <c r="GQR6" s="57"/>
      <c r="GQS6" s="57"/>
      <c r="GQT6" s="57"/>
      <c r="GQU6" s="57"/>
      <c r="GQV6" s="57"/>
      <c r="GQW6" s="57"/>
      <c r="GQX6" s="57"/>
      <c r="GQY6" s="57"/>
      <c r="GQZ6" s="57"/>
      <c r="GRA6" s="57"/>
      <c r="GRB6" s="57"/>
      <c r="GRC6" s="57"/>
      <c r="GRD6" s="57"/>
      <c r="GRE6" s="57"/>
      <c r="GRF6" s="57"/>
      <c r="GRG6" s="57"/>
      <c r="GRH6" s="57"/>
      <c r="GRI6" s="57"/>
      <c r="GRJ6" s="57"/>
      <c r="GRK6" s="57"/>
      <c r="GRL6" s="57"/>
      <c r="GRM6" s="57"/>
      <c r="GRN6" s="57"/>
      <c r="GRO6" s="57"/>
      <c r="GRP6" s="57"/>
      <c r="GRQ6" s="57"/>
      <c r="GRR6" s="57"/>
      <c r="GRS6" s="57"/>
      <c r="GRT6" s="57"/>
      <c r="GRU6" s="57"/>
      <c r="GRV6" s="57"/>
      <c r="GRW6" s="57"/>
      <c r="GRX6" s="57"/>
      <c r="GRY6" s="57"/>
      <c r="GRZ6" s="57"/>
      <c r="GSA6" s="57"/>
      <c r="GSB6" s="57"/>
      <c r="GSC6" s="57"/>
      <c r="GSD6" s="57"/>
      <c r="GSE6" s="57"/>
      <c r="GSF6" s="57"/>
      <c r="GSG6" s="57"/>
      <c r="GSH6" s="57"/>
      <c r="GSI6" s="57"/>
      <c r="GSJ6" s="57"/>
      <c r="GSK6" s="57"/>
      <c r="GSL6" s="57"/>
      <c r="GSM6" s="57"/>
      <c r="GSN6" s="57"/>
      <c r="GSO6" s="57"/>
      <c r="GSP6" s="57"/>
      <c r="GSQ6" s="57"/>
      <c r="GSR6" s="57"/>
      <c r="GSS6" s="57"/>
      <c r="GST6" s="57"/>
      <c r="GSU6" s="57"/>
      <c r="GSV6" s="57"/>
      <c r="GSW6" s="57"/>
      <c r="GSX6" s="57"/>
      <c r="GSY6" s="57"/>
      <c r="GSZ6" s="57"/>
      <c r="GTA6" s="57"/>
      <c r="GTB6" s="57"/>
      <c r="GTC6" s="57"/>
      <c r="GTD6" s="57"/>
      <c r="GTE6" s="57"/>
      <c r="GTF6" s="57"/>
      <c r="GTG6" s="57"/>
      <c r="GTH6" s="57"/>
      <c r="GTI6" s="57"/>
      <c r="GTJ6" s="57"/>
      <c r="GTK6" s="57"/>
      <c r="GTL6" s="57"/>
      <c r="GTM6" s="57"/>
      <c r="GTN6" s="57"/>
      <c r="GTO6" s="57"/>
      <c r="GTP6" s="57"/>
      <c r="GTQ6" s="57"/>
      <c r="GTR6" s="57"/>
      <c r="GTS6" s="57"/>
      <c r="GTT6" s="57"/>
      <c r="GTU6" s="57"/>
      <c r="GTV6" s="57"/>
      <c r="GTW6" s="57"/>
      <c r="GTX6" s="57"/>
      <c r="GTY6" s="57"/>
      <c r="GTZ6" s="57"/>
      <c r="GUA6" s="57"/>
      <c r="GUB6" s="57"/>
      <c r="GUC6" s="57"/>
      <c r="GUD6" s="57"/>
      <c r="GUE6" s="57"/>
      <c r="GUF6" s="57"/>
      <c r="GUG6" s="57"/>
      <c r="GUH6" s="57"/>
      <c r="GUI6" s="57"/>
      <c r="GUJ6" s="57"/>
      <c r="GUK6" s="57"/>
      <c r="GUL6" s="57"/>
      <c r="GUM6" s="57"/>
      <c r="GUN6" s="57"/>
      <c r="GUO6" s="57"/>
      <c r="GUP6" s="57"/>
      <c r="GUQ6" s="57"/>
      <c r="GUR6" s="57"/>
      <c r="GUS6" s="57"/>
      <c r="GUT6" s="57"/>
      <c r="GUU6" s="57"/>
      <c r="GUV6" s="57"/>
      <c r="GUW6" s="57"/>
      <c r="GUX6" s="57"/>
      <c r="GUY6" s="57"/>
      <c r="GUZ6" s="57"/>
      <c r="GVA6" s="57"/>
      <c r="GVB6" s="57"/>
      <c r="GVC6" s="57"/>
      <c r="GVD6" s="57"/>
      <c r="GVE6" s="57"/>
      <c r="GVF6" s="57"/>
      <c r="GVG6" s="57"/>
      <c r="GVH6" s="57"/>
      <c r="GVI6" s="57"/>
      <c r="GVJ6" s="57"/>
      <c r="GVK6" s="57"/>
      <c r="GVL6" s="57"/>
      <c r="GVM6" s="57"/>
      <c r="GVN6" s="57"/>
      <c r="GVO6" s="57"/>
      <c r="GVP6" s="57"/>
      <c r="GVQ6" s="57"/>
      <c r="GVR6" s="57"/>
      <c r="GVS6" s="57"/>
      <c r="GVT6" s="57"/>
      <c r="GVU6" s="57"/>
      <c r="GVV6" s="57"/>
      <c r="GVW6" s="57"/>
      <c r="GVX6" s="57"/>
      <c r="GVY6" s="57"/>
      <c r="GVZ6" s="57"/>
      <c r="GWA6" s="57"/>
      <c r="GWB6" s="57"/>
      <c r="GWC6" s="57"/>
      <c r="GWD6" s="57"/>
      <c r="GWE6" s="57"/>
      <c r="GWF6" s="57"/>
      <c r="GWG6" s="57"/>
      <c r="GWH6" s="57"/>
      <c r="GWI6" s="57"/>
      <c r="GWJ6" s="57"/>
      <c r="GWK6" s="57"/>
      <c r="GWL6" s="57"/>
      <c r="GWM6" s="57"/>
      <c r="GWN6" s="57"/>
      <c r="GWO6" s="57"/>
      <c r="GWP6" s="57"/>
      <c r="GWQ6" s="57"/>
      <c r="GWR6" s="57"/>
      <c r="GWS6" s="57"/>
      <c r="GWT6" s="57"/>
      <c r="GWU6" s="57"/>
      <c r="GWV6" s="57"/>
      <c r="GWW6" s="57"/>
      <c r="GWX6" s="57"/>
      <c r="GWY6" s="57"/>
      <c r="GWZ6" s="57"/>
      <c r="GXA6" s="57"/>
      <c r="GXB6" s="57"/>
      <c r="GXC6" s="57"/>
      <c r="GXD6" s="57"/>
      <c r="GXE6" s="57"/>
      <c r="GXF6" s="57"/>
      <c r="GXG6" s="57"/>
      <c r="GXH6" s="57"/>
      <c r="GXI6" s="57"/>
      <c r="GXJ6" s="57"/>
      <c r="GXK6" s="57"/>
      <c r="GXL6" s="57"/>
      <c r="GXM6" s="57"/>
      <c r="GXN6" s="57"/>
      <c r="GXO6" s="57"/>
      <c r="GXP6" s="57"/>
      <c r="GXQ6" s="57"/>
      <c r="GXR6" s="57"/>
      <c r="GXS6" s="57"/>
      <c r="GXT6" s="57"/>
      <c r="GXU6" s="57"/>
      <c r="GXV6" s="57"/>
      <c r="GXW6" s="57"/>
      <c r="GXX6" s="57"/>
      <c r="GXY6" s="57"/>
      <c r="GXZ6" s="57"/>
      <c r="GYA6" s="57"/>
      <c r="GYB6" s="57"/>
      <c r="GYC6" s="57"/>
      <c r="GYD6" s="57"/>
      <c r="GYE6" s="57"/>
      <c r="GYF6" s="57"/>
      <c r="GYG6" s="57"/>
      <c r="GYH6" s="57"/>
      <c r="GYI6" s="57"/>
      <c r="GYJ6" s="57"/>
      <c r="GYK6" s="57"/>
      <c r="GYL6" s="57"/>
      <c r="GYM6" s="57"/>
      <c r="GYN6" s="57"/>
      <c r="GYO6" s="57"/>
      <c r="GYP6" s="57"/>
      <c r="GYQ6" s="57"/>
      <c r="GYR6" s="57"/>
      <c r="GYS6" s="57"/>
      <c r="GYT6" s="57"/>
      <c r="GYU6" s="57"/>
      <c r="GYV6" s="57"/>
      <c r="GYW6" s="57"/>
      <c r="GYX6" s="57"/>
      <c r="GYY6" s="57"/>
      <c r="GYZ6" s="57"/>
      <c r="GZA6" s="57"/>
      <c r="GZB6" s="57"/>
      <c r="GZC6" s="57"/>
      <c r="GZD6" s="57"/>
      <c r="GZE6" s="57"/>
      <c r="GZF6" s="57"/>
      <c r="GZG6" s="57"/>
      <c r="GZH6" s="57"/>
      <c r="GZI6" s="57"/>
      <c r="GZJ6" s="57"/>
      <c r="GZK6" s="57"/>
      <c r="GZL6" s="57"/>
      <c r="GZM6" s="57"/>
      <c r="GZN6" s="57"/>
      <c r="GZO6" s="57"/>
      <c r="GZP6" s="57"/>
      <c r="GZQ6" s="57"/>
      <c r="GZR6" s="57"/>
      <c r="GZS6" s="57"/>
      <c r="GZT6" s="57"/>
      <c r="GZU6" s="57"/>
      <c r="GZV6" s="57"/>
      <c r="GZW6" s="57"/>
      <c r="GZX6" s="57"/>
      <c r="GZY6" s="57"/>
      <c r="GZZ6" s="57"/>
      <c r="HAA6" s="57"/>
      <c r="HAB6" s="57"/>
      <c r="HAC6" s="57"/>
      <c r="HAD6" s="57"/>
      <c r="HAE6" s="57"/>
      <c r="HAF6" s="57"/>
      <c r="HAG6" s="57"/>
      <c r="HAH6" s="57"/>
      <c r="HAI6" s="57"/>
      <c r="HAJ6" s="57"/>
      <c r="HAK6" s="57"/>
      <c r="HAL6" s="57"/>
      <c r="HAM6" s="57"/>
      <c r="HAN6" s="57"/>
      <c r="HAO6" s="57"/>
      <c r="HAP6" s="57"/>
      <c r="HAQ6" s="57"/>
      <c r="HAR6" s="57"/>
      <c r="HAS6" s="57"/>
      <c r="HAT6" s="57"/>
      <c r="HAU6" s="57"/>
      <c r="HAV6" s="57"/>
      <c r="HAW6" s="57"/>
      <c r="HAX6" s="57"/>
      <c r="HAY6" s="57"/>
      <c r="HAZ6" s="57"/>
      <c r="HBA6" s="57"/>
      <c r="HBB6" s="57"/>
      <c r="HBC6" s="57"/>
      <c r="HBD6" s="57"/>
      <c r="HBE6" s="57"/>
      <c r="HBF6" s="57"/>
      <c r="HBG6" s="57"/>
      <c r="HBH6" s="57"/>
      <c r="HBI6" s="57"/>
      <c r="HBJ6" s="57"/>
      <c r="HBK6" s="57"/>
      <c r="HBL6" s="57"/>
      <c r="HBM6" s="57"/>
      <c r="HBN6" s="57"/>
      <c r="HBO6" s="57"/>
      <c r="HBP6" s="57"/>
      <c r="HBQ6" s="57"/>
      <c r="HBR6" s="57"/>
      <c r="HBS6" s="57"/>
      <c r="HBT6" s="57"/>
      <c r="HBU6" s="57"/>
      <c r="HBV6" s="57"/>
      <c r="HBW6" s="57"/>
      <c r="HBX6" s="57"/>
      <c r="HBY6" s="57"/>
      <c r="HBZ6" s="57"/>
      <c r="HCA6" s="57"/>
      <c r="HCB6" s="57"/>
      <c r="HCC6" s="57"/>
      <c r="HCD6" s="57"/>
      <c r="HCE6" s="57"/>
      <c r="HCF6" s="57"/>
      <c r="HCG6" s="57"/>
      <c r="HCH6" s="57"/>
      <c r="HCI6" s="57"/>
      <c r="HCJ6" s="57"/>
      <c r="HCK6" s="57"/>
      <c r="HCL6" s="57"/>
      <c r="HCM6" s="57"/>
      <c r="HCN6" s="57"/>
      <c r="HCO6" s="57"/>
      <c r="HCP6" s="57"/>
      <c r="HCQ6" s="57"/>
      <c r="HCR6" s="57"/>
      <c r="HCS6" s="57"/>
      <c r="HCT6" s="57"/>
      <c r="HCU6" s="57"/>
      <c r="HCV6" s="57"/>
      <c r="HCW6" s="57"/>
      <c r="HCX6" s="57"/>
      <c r="HCY6" s="57"/>
      <c r="HCZ6" s="57"/>
      <c r="HDA6" s="57"/>
      <c r="HDB6" s="57"/>
      <c r="HDC6" s="57"/>
      <c r="HDD6" s="57"/>
      <c r="HDE6" s="57"/>
      <c r="HDF6" s="57"/>
      <c r="HDG6" s="57"/>
      <c r="HDH6" s="57"/>
      <c r="HDI6" s="57"/>
      <c r="HDJ6" s="57"/>
      <c r="HDK6" s="57"/>
      <c r="HDL6" s="57"/>
      <c r="HDM6" s="57"/>
      <c r="HDN6" s="57"/>
      <c r="HDO6" s="57"/>
      <c r="HDP6" s="57"/>
      <c r="HDQ6" s="57"/>
      <c r="HDR6" s="57"/>
      <c r="HDS6" s="57"/>
      <c r="HDT6" s="57"/>
      <c r="HDU6" s="57"/>
      <c r="HDV6" s="57"/>
      <c r="HDW6" s="57"/>
      <c r="HDX6" s="57"/>
      <c r="HDY6" s="57"/>
      <c r="HDZ6" s="57"/>
      <c r="HEA6" s="57"/>
      <c r="HEB6" s="57"/>
      <c r="HEC6" s="57"/>
      <c r="HED6" s="57"/>
      <c r="HEE6" s="57"/>
      <c r="HEF6" s="57"/>
      <c r="HEG6" s="57"/>
      <c r="HEH6" s="57"/>
      <c r="HEI6" s="57"/>
      <c r="HEJ6" s="57"/>
      <c r="HEK6" s="57"/>
      <c r="HEL6" s="57"/>
      <c r="HEM6" s="57"/>
      <c r="HEN6" s="57"/>
      <c r="HEO6" s="57"/>
      <c r="HEP6" s="57"/>
      <c r="HEQ6" s="57"/>
      <c r="HER6" s="57"/>
      <c r="HES6" s="57"/>
      <c r="HET6" s="57"/>
      <c r="HEU6" s="57"/>
      <c r="HEV6" s="57"/>
      <c r="HEW6" s="57"/>
      <c r="HEX6" s="57"/>
      <c r="HEY6" s="57"/>
      <c r="HEZ6" s="57"/>
      <c r="HFA6" s="57"/>
      <c r="HFB6" s="57"/>
      <c r="HFC6" s="57"/>
      <c r="HFD6" s="57"/>
      <c r="HFE6" s="57"/>
      <c r="HFF6" s="57"/>
      <c r="HFG6" s="57"/>
      <c r="HFH6" s="57"/>
      <c r="HFI6" s="57"/>
      <c r="HFJ6" s="57"/>
      <c r="HFK6" s="57"/>
      <c r="HFL6" s="57"/>
      <c r="HFM6" s="57"/>
      <c r="HFN6" s="57"/>
      <c r="HFO6" s="57"/>
      <c r="HFP6" s="57"/>
      <c r="HFQ6" s="57"/>
      <c r="HFR6" s="57"/>
      <c r="HFS6" s="57"/>
      <c r="HFT6" s="57"/>
      <c r="HFU6" s="57"/>
      <c r="HFV6" s="57"/>
      <c r="HFW6" s="57"/>
      <c r="HFX6" s="57"/>
      <c r="HFY6" s="57"/>
      <c r="HFZ6" s="57"/>
      <c r="HGA6" s="57"/>
      <c r="HGB6" s="57"/>
      <c r="HGC6" s="57"/>
      <c r="HGD6" s="57"/>
      <c r="HGE6" s="57"/>
      <c r="HGF6" s="57"/>
      <c r="HGG6" s="57"/>
      <c r="HGH6" s="57"/>
      <c r="HGI6" s="57"/>
      <c r="HGJ6" s="57"/>
      <c r="HGK6" s="57"/>
      <c r="HGL6" s="57"/>
      <c r="HGM6" s="57"/>
      <c r="HGN6" s="57"/>
      <c r="HGO6" s="57"/>
      <c r="HGP6" s="57"/>
      <c r="HGQ6" s="57"/>
      <c r="HGR6" s="57"/>
      <c r="HGS6" s="57"/>
      <c r="HGT6" s="57"/>
      <c r="HGU6" s="57"/>
      <c r="HGV6" s="57"/>
      <c r="HGW6" s="57"/>
      <c r="HGX6" s="57"/>
      <c r="HGY6" s="57"/>
      <c r="HGZ6" s="57"/>
      <c r="HHA6" s="57"/>
      <c r="HHB6" s="57"/>
      <c r="HHC6" s="57"/>
      <c r="HHD6" s="57"/>
      <c r="HHE6" s="57"/>
      <c r="HHF6" s="57"/>
      <c r="HHG6" s="57"/>
      <c r="HHH6" s="57"/>
      <c r="HHI6" s="57"/>
      <c r="HHJ6" s="57"/>
      <c r="HHK6" s="57"/>
      <c r="HHL6" s="57"/>
      <c r="HHM6" s="57"/>
      <c r="HHN6" s="57"/>
      <c r="HHO6" s="57"/>
      <c r="HHP6" s="57"/>
      <c r="HHQ6" s="57"/>
      <c r="HHR6" s="57"/>
      <c r="HHS6" s="57"/>
      <c r="HHT6" s="57"/>
      <c r="HHU6" s="57"/>
      <c r="HHV6" s="57"/>
      <c r="HHW6" s="57"/>
      <c r="HHX6" s="57"/>
      <c r="HHY6" s="57"/>
      <c r="HHZ6" s="57"/>
      <c r="HIA6" s="57"/>
      <c r="HIB6" s="57"/>
      <c r="HIC6" s="57"/>
      <c r="HID6" s="57"/>
      <c r="HIE6" s="57"/>
      <c r="HIF6" s="57"/>
      <c r="HIG6" s="57"/>
      <c r="HIH6" s="57"/>
      <c r="HII6" s="57"/>
      <c r="HIJ6" s="57"/>
      <c r="HIK6" s="57"/>
      <c r="HIL6" s="57"/>
      <c r="HIM6" s="57"/>
      <c r="HIN6" s="57"/>
      <c r="HIO6" s="57"/>
      <c r="HIP6" s="57"/>
      <c r="HIQ6" s="57"/>
      <c r="HIR6" s="57"/>
      <c r="HIS6" s="57"/>
      <c r="HIT6" s="57"/>
      <c r="HIU6" s="57"/>
      <c r="HIV6" s="57"/>
      <c r="HIW6" s="57"/>
      <c r="HIX6" s="57"/>
      <c r="HIY6" s="57"/>
      <c r="HIZ6" s="57"/>
      <c r="HJA6" s="57"/>
      <c r="HJB6" s="57"/>
      <c r="HJC6" s="57"/>
      <c r="HJD6" s="57"/>
      <c r="HJE6" s="57"/>
      <c r="HJF6" s="57"/>
      <c r="HJG6" s="57"/>
      <c r="HJH6" s="57"/>
      <c r="HJI6" s="57"/>
      <c r="HJJ6" s="57"/>
      <c r="HJK6" s="57"/>
      <c r="HJL6" s="57"/>
      <c r="HJM6" s="57"/>
      <c r="HJN6" s="57"/>
      <c r="HJO6" s="57"/>
      <c r="HJP6" s="57"/>
      <c r="HJQ6" s="57"/>
      <c r="HJR6" s="57"/>
      <c r="HJS6" s="57"/>
      <c r="HJT6" s="57"/>
      <c r="HJU6" s="57"/>
      <c r="HJV6" s="57"/>
      <c r="HJW6" s="57"/>
      <c r="HJX6" s="57"/>
      <c r="HJY6" s="57"/>
      <c r="HJZ6" s="57"/>
      <c r="HKA6" s="57"/>
      <c r="HKB6" s="57"/>
      <c r="HKC6" s="57"/>
      <c r="HKD6" s="57"/>
      <c r="HKE6" s="57"/>
      <c r="HKF6" s="57"/>
      <c r="HKG6" s="57"/>
      <c r="HKH6" s="57"/>
      <c r="HKI6" s="57"/>
      <c r="HKJ6" s="57"/>
      <c r="HKK6" s="57"/>
      <c r="HKL6" s="57"/>
      <c r="HKM6" s="57"/>
      <c r="HKN6" s="57"/>
      <c r="HKO6" s="57"/>
      <c r="HKP6" s="57"/>
      <c r="HKQ6" s="57"/>
      <c r="HKR6" s="57"/>
      <c r="HKS6" s="57"/>
      <c r="HKT6" s="57"/>
      <c r="HKU6" s="57"/>
      <c r="HKV6" s="57"/>
      <c r="HKW6" s="57"/>
      <c r="HKX6" s="57"/>
      <c r="HKY6" s="57"/>
      <c r="HKZ6" s="57"/>
      <c r="HLA6" s="57"/>
      <c r="HLB6" s="57"/>
      <c r="HLC6" s="57"/>
      <c r="HLD6" s="57"/>
      <c r="HLE6" s="57"/>
      <c r="HLF6" s="57"/>
      <c r="HLG6" s="57"/>
      <c r="HLH6" s="57"/>
      <c r="HLI6" s="57"/>
      <c r="HLJ6" s="57"/>
      <c r="HLK6" s="57"/>
      <c r="HLL6" s="57"/>
      <c r="HLM6" s="57"/>
      <c r="HLN6" s="57"/>
      <c r="HLO6" s="57"/>
      <c r="HLP6" s="57"/>
      <c r="HLQ6" s="57"/>
      <c r="HLR6" s="57"/>
      <c r="HLS6" s="57"/>
      <c r="HLT6" s="57"/>
      <c r="HLU6" s="57"/>
      <c r="HLV6" s="57"/>
      <c r="HLW6" s="57"/>
      <c r="HLX6" s="57"/>
      <c r="HLY6" s="57"/>
      <c r="HLZ6" s="57"/>
      <c r="HMA6" s="57"/>
      <c r="HMB6" s="57"/>
      <c r="HMC6" s="57"/>
      <c r="HMD6" s="57"/>
      <c r="HME6" s="57"/>
      <c r="HMF6" s="57"/>
      <c r="HMG6" s="57"/>
      <c r="HMH6" s="57"/>
      <c r="HMI6" s="57"/>
      <c r="HMJ6" s="57"/>
      <c r="HMK6" s="57"/>
      <c r="HML6" s="57"/>
      <c r="HMM6" s="57"/>
      <c r="HMN6" s="57"/>
      <c r="HMO6" s="57"/>
      <c r="HMP6" s="57"/>
      <c r="HMQ6" s="57"/>
      <c r="HMR6" s="57"/>
      <c r="HMS6" s="57"/>
      <c r="HMT6" s="57"/>
      <c r="HMU6" s="57"/>
      <c r="HMV6" s="57"/>
      <c r="HMW6" s="57"/>
      <c r="HMX6" s="57"/>
      <c r="HMY6" s="57"/>
      <c r="HMZ6" s="57"/>
      <c r="HNA6" s="57"/>
      <c r="HNB6" s="57"/>
      <c r="HNC6" s="57"/>
      <c r="HND6" s="57"/>
      <c r="HNE6" s="57"/>
      <c r="HNF6" s="57"/>
      <c r="HNG6" s="57"/>
      <c r="HNH6" s="57"/>
      <c r="HNI6" s="57"/>
      <c r="HNJ6" s="57"/>
      <c r="HNK6" s="57"/>
      <c r="HNL6" s="57"/>
      <c r="HNM6" s="57"/>
      <c r="HNN6" s="57"/>
      <c r="HNO6" s="57"/>
      <c r="HNP6" s="57"/>
      <c r="HNQ6" s="57"/>
      <c r="HNR6" s="57"/>
      <c r="HNS6" s="57"/>
      <c r="HNT6" s="57"/>
      <c r="HNU6" s="57"/>
      <c r="HNV6" s="57"/>
      <c r="HNW6" s="57"/>
      <c r="HNX6" s="57"/>
      <c r="HNY6" s="57"/>
      <c r="HNZ6" s="57"/>
      <c r="HOA6" s="57"/>
      <c r="HOB6" s="57"/>
      <c r="HOC6" s="57"/>
      <c r="HOD6" s="57"/>
      <c r="HOE6" s="57"/>
      <c r="HOF6" s="57"/>
      <c r="HOG6" s="57"/>
      <c r="HOH6" s="57"/>
      <c r="HOI6" s="57"/>
      <c r="HOJ6" s="57"/>
      <c r="HOK6" s="57"/>
      <c r="HOL6" s="57"/>
      <c r="HOM6" s="57"/>
      <c r="HON6" s="57"/>
      <c r="HOO6" s="57"/>
      <c r="HOP6" s="57"/>
      <c r="HOQ6" s="57"/>
      <c r="HOR6" s="57"/>
      <c r="HOS6" s="57"/>
      <c r="HOT6" s="57"/>
      <c r="HOU6" s="57"/>
      <c r="HOV6" s="57"/>
      <c r="HOW6" s="57"/>
      <c r="HOX6" s="57"/>
      <c r="HOY6" s="57"/>
      <c r="HOZ6" s="57"/>
      <c r="HPA6" s="57"/>
      <c r="HPB6" s="57"/>
      <c r="HPC6" s="57"/>
      <c r="HPD6" s="57"/>
      <c r="HPE6" s="57"/>
      <c r="HPF6" s="57"/>
      <c r="HPG6" s="57"/>
      <c r="HPH6" s="57"/>
      <c r="HPI6" s="57"/>
      <c r="HPJ6" s="57"/>
      <c r="HPK6" s="57"/>
      <c r="HPL6" s="57"/>
      <c r="HPM6" s="57"/>
      <c r="HPN6" s="57"/>
      <c r="HPO6" s="57"/>
      <c r="HPP6" s="57"/>
      <c r="HPQ6" s="57"/>
      <c r="HPR6" s="57"/>
      <c r="HPS6" s="57"/>
      <c r="HPT6" s="57"/>
      <c r="HPU6" s="57"/>
      <c r="HPV6" s="57"/>
      <c r="HPW6" s="57"/>
      <c r="HPX6" s="57"/>
      <c r="HPY6" s="57"/>
      <c r="HPZ6" s="57"/>
      <c r="HQA6" s="57"/>
      <c r="HQB6" s="57"/>
      <c r="HQC6" s="57"/>
      <c r="HQD6" s="57"/>
      <c r="HQE6" s="57"/>
      <c r="HQF6" s="57"/>
      <c r="HQG6" s="57"/>
      <c r="HQH6" s="57"/>
      <c r="HQI6" s="57"/>
      <c r="HQJ6" s="57"/>
      <c r="HQK6" s="57"/>
      <c r="HQL6" s="57"/>
      <c r="HQM6" s="57"/>
      <c r="HQN6" s="57"/>
      <c r="HQO6" s="57"/>
      <c r="HQP6" s="57"/>
      <c r="HQQ6" s="57"/>
      <c r="HQR6" s="57"/>
      <c r="HQS6" s="57"/>
      <c r="HQT6" s="57"/>
      <c r="HQU6" s="57"/>
      <c r="HQV6" s="57"/>
      <c r="HQW6" s="57"/>
      <c r="HQX6" s="57"/>
      <c r="HQY6" s="57"/>
      <c r="HQZ6" s="57"/>
      <c r="HRA6" s="57"/>
      <c r="HRB6" s="57"/>
      <c r="HRC6" s="57"/>
      <c r="HRD6" s="57"/>
      <c r="HRE6" s="57"/>
      <c r="HRF6" s="57"/>
      <c r="HRG6" s="57"/>
      <c r="HRH6" s="57"/>
      <c r="HRI6" s="57"/>
      <c r="HRJ6" s="57"/>
      <c r="HRK6" s="57"/>
      <c r="HRL6" s="57"/>
      <c r="HRM6" s="57"/>
      <c r="HRN6" s="57"/>
      <c r="HRO6" s="57"/>
      <c r="HRP6" s="57"/>
      <c r="HRQ6" s="57"/>
      <c r="HRR6" s="57"/>
      <c r="HRS6" s="57"/>
      <c r="HRT6" s="57"/>
      <c r="HRU6" s="57"/>
      <c r="HRV6" s="57"/>
      <c r="HRW6" s="57"/>
      <c r="HRX6" s="57"/>
      <c r="HRY6" s="57"/>
      <c r="HRZ6" s="57"/>
      <c r="HSA6" s="57"/>
      <c r="HSB6" s="57"/>
      <c r="HSC6" s="57"/>
      <c r="HSD6" s="57"/>
      <c r="HSE6" s="57"/>
      <c r="HSF6" s="57"/>
      <c r="HSG6" s="57"/>
      <c r="HSH6" s="57"/>
      <c r="HSI6" s="57"/>
      <c r="HSJ6" s="57"/>
      <c r="HSK6" s="57"/>
      <c r="HSL6" s="57"/>
      <c r="HSM6" s="57"/>
      <c r="HSN6" s="57"/>
      <c r="HSO6" s="57"/>
      <c r="HSP6" s="57"/>
      <c r="HSQ6" s="57"/>
      <c r="HSR6" s="57"/>
      <c r="HSS6" s="57"/>
      <c r="HST6" s="57"/>
      <c r="HSU6" s="57"/>
      <c r="HSV6" s="57"/>
      <c r="HSW6" s="57"/>
      <c r="HSX6" s="57"/>
      <c r="HSY6" s="57"/>
      <c r="HSZ6" s="57"/>
      <c r="HTA6" s="57"/>
      <c r="HTB6" s="57"/>
      <c r="HTC6" s="57"/>
      <c r="HTD6" s="57"/>
      <c r="HTE6" s="57"/>
      <c r="HTF6" s="57"/>
      <c r="HTG6" s="57"/>
      <c r="HTH6" s="57"/>
      <c r="HTI6" s="57"/>
      <c r="HTJ6" s="57"/>
      <c r="HTK6" s="57"/>
      <c r="HTL6" s="57"/>
      <c r="HTM6" s="57"/>
      <c r="HTN6" s="57"/>
      <c r="HTO6" s="57"/>
      <c r="HTP6" s="57"/>
      <c r="HTQ6" s="57"/>
      <c r="HTR6" s="57"/>
      <c r="HTS6" s="57"/>
      <c r="HTT6" s="57"/>
      <c r="HTU6" s="57"/>
      <c r="HTV6" s="57"/>
      <c r="HTW6" s="57"/>
      <c r="HTX6" s="57"/>
      <c r="HTY6" s="57"/>
      <c r="HTZ6" s="57"/>
      <c r="HUA6" s="57"/>
      <c r="HUB6" s="57"/>
      <c r="HUC6" s="57"/>
      <c r="HUD6" s="57"/>
      <c r="HUE6" s="57"/>
      <c r="HUF6" s="57"/>
      <c r="HUG6" s="57"/>
      <c r="HUH6" s="57"/>
      <c r="HUI6" s="57"/>
      <c r="HUJ6" s="57"/>
      <c r="HUK6" s="57"/>
      <c r="HUL6" s="57"/>
      <c r="HUM6" s="57"/>
      <c r="HUN6" s="57"/>
      <c r="HUO6" s="57"/>
      <c r="HUP6" s="57"/>
      <c r="HUQ6" s="57"/>
      <c r="HUR6" s="57"/>
      <c r="HUS6" s="57"/>
      <c r="HUT6" s="57"/>
      <c r="HUU6" s="57"/>
      <c r="HUV6" s="57"/>
      <c r="HUW6" s="57"/>
      <c r="HUX6" s="57"/>
      <c r="HUY6" s="57"/>
      <c r="HUZ6" s="57"/>
      <c r="HVA6" s="57"/>
      <c r="HVB6" s="57"/>
      <c r="HVC6" s="57"/>
      <c r="HVD6" s="57"/>
      <c r="HVE6" s="57"/>
      <c r="HVF6" s="57"/>
      <c r="HVG6" s="57"/>
      <c r="HVH6" s="57"/>
      <c r="HVI6" s="57"/>
      <c r="HVJ6" s="57"/>
      <c r="HVK6" s="57"/>
      <c r="HVL6" s="57"/>
      <c r="HVM6" s="57"/>
      <c r="HVN6" s="57"/>
      <c r="HVO6" s="57"/>
      <c r="HVP6" s="57"/>
      <c r="HVQ6" s="57"/>
      <c r="HVR6" s="57"/>
      <c r="HVS6" s="57"/>
      <c r="HVT6" s="57"/>
      <c r="HVU6" s="57"/>
      <c r="HVV6" s="57"/>
      <c r="HVW6" s="57"/>
      <c r="HVX6" s="57"/>
      <c r="HVY6" s="57"/>
      <c r="HVZ6" s="57"/>
      <c r="HWA6" s="57"/>
      <c r="HWB6" s="57"/>
      <c r="HWC6" s="57"/>
      <c r="HWD6" s="57"/>
      <c r="HWE6" s="57"/>
      <c r="HWF6" s="57"/>
      <c r="HWG6" s="57"/>
      <c r="HWH6" s="57"/>
      <c r="HWI6" s="57"/>
      <c r="HWJ6" s="57"/>
      <c r="HWK6" s="57"/>
      <c r="HWL6" s="57"/>
      <c r="HWM6" s="57"/>
      <c r="HWN6" s="57"/>
      <c r="HWO6" s="57"/>
      <c r="HWP6" s="57"/>
      <c r="HWQ6" s="57"/>
      <c r="HWR6" s="57"/>
      <c r="HWS6" s="57"/>
      <c r="HWT6" s="57"/>
      <c r="HWU6" s="57"/>
      <c r="HWV6" s="57"/>
      <c r="HWW6" s="57"/>
      <c r="HWX6" s="57"/>
      <c r="HWY6" s="57"/>
      <c r="HWZ6" s="57"/>
      <c r="HXA6" s="57"/>
      <c r="HXB6" s="57"/>
      <c r="HXC6" s="57"/>
      <c r="HXD6" s="57"/>
      <c r="HXE6" s="57"/>
      <c r="HXF6" s="57"/>
      <c r="HXG6" s="57"/>
      <c r="HXH6" s="57"/>
      <c r="HXI6" s="57"/>
      <c r="HXJ6" s="57"/>
      <c r="HXK6" s="57"/>
      <c r="HXL6" s="57"/>
      <c r="HXM6" s="57"/>
      <c r="HXN6" s="57"/>
      <c r="HXO6" s="57"/>
    </row>
    <row r="7" spans="1:6047" s="58" customFormat="1" ht="9.9499999999999993" customHeight="1" x14ac:dyDescent="0.25">
      <c r="A7" s="1417"/>
      <c r="B7" s="908" t="s">
        <v>0</v>
      </c>
      <c r="C7" s="908" t="s">
        <v>1</v>
      </c>
      <c r="D7" s="908" t="s">
        <v>6</v>
      </c>
      <c r="E7" s="908" t="s">
        <v>0</v>
      </c>
      <c r="F7" s="908" t="s">
        <v>1</v>
      </c>
      <c r="G7" s="908" t="s">
        <v>6</v>
      </c>
      <c r="H7" s="908" t="s">
        <v>0</v>
      </c>
      <c r="I7" s="908" t="s">
        <v>1</v>
      </c>
      <c r="J7" s="908" t="s">
        <v>6</v>
      </c>
      <c r="K7" s="908" t="s">
        <v>0</v>
      </c>
      <c r="L7" s="908" t="s">
        <v>1</v>
      </c>
      <c r="M7" s="908" t="s">
        <v>6</v>
      </c>
      <c r="N7" s="908" t="s">
        <v>0</v>
      </c>
      <c r="O7" s="908" t="s">
        <v>1</v>
      </c>
      <c r="P7" s="908" t="s">
        <v>6</v>
      </c>
      <c r="Q7" s="908" t="s">
        <v>0</v>
      </c>
      <c r="R7" s="908" t="s">
        <v>1</v>
      </c>
      <c r="S7" s="908" t="s">
        <v>6</v>
      </c>
      <c r="T7" s="908" t="s">
        <v>0</v>
      </c>
      <c r="U7" s="908" t="s">
        <v>1</v>
      </c>
      <c r="V7" s="908" t="s">
        <v>6</v>
      </c>
      <c r="W7" s="908" t="s">
        <v>0</v>
      </c>
      <c r="X7" s="908" t="s">
        <v>1</v>
      </c>
      <c r="Y7" s="908" t="s">
        <v>6</v>
      </c>
      <c r="Z7" s="908" t="s">
        <v>0</v>
      </c>
      <c r="AA7" s="908" t="s">
        <v>1</v>
      </c>
      <c r="AB7" s="908" t="s">
        <v>6</v>
      </c>
      <c r="AC7" s="908" t="s">
        <v>0</v>
      </c>
      <c r="AD7" s="908" t="s">
        <v>1</v>
      </c>
      <c r="AE7" s="908" t="s">
        <v>6</v>
      </c>
      <c r="AF7" s="908" t="s">
        <v>0</v>
      </c>
      <c r="AG7" s="908" t="s">
        <v>1</v>
      </c>
      <c r="AH7" s="908" t="s">
        <v>6</v>
      </c>
      <c r="AI7" s="908" t="s">
        <v>0</v>
      </c>
      <c r="AJ7" s="908" t="s">
        <v>1</v>
      </c>
      <c r="AK7" s="908" t="s">
        <v>6</v>
      </c>
      <c r="AL7" s="908" t="s">
        <v>0</v>
      </c>
      <c r="AM7" s="908" t="s">
        <v>1</v>
      </c>
      <c r="AN7" s="908" t="s">
        <v>6</v>
      </c>
      <c r="AO7" s="908" t="s">
        <v>0</v>
      </c>
      <c r="AP7" s="908" t="s">
        <v>1</v>
      </c>
      <c r="AQ7" s="908" t="s">
        <v>6</v>
      </c>
      <c r="AR7" s="908" t="s">
        <v>0</v>
      </c>
      <c r="AS7" s="908" t="s">
        <v>1</v>
      </c>
      <c r="AT7" s="908" t="s">
        <v>6</v>
      </c>
      <c r="AU7" s="908"/>
      <c r="AV7" s="908"/>
      <c r="AW7" s="907"/>
      <c r="AX7" s="908"/>
      <c r="AY7" s="908"/>
      <c r="AZ7" s="907"/>
      <c r="BA7" s="908"/>
      <c r="BB7" s="908"/>
      <c r="BC7" s="907"/>
      <c r="BD7" s="908"/>
      <c r="BE7" s="908"/>
      <c r="BF7" s="907"/>
      <c r="BG7" s="908"/>
      <c r="BH7" s="908"/>
      <c r="BI7" s="907"/>
      <c r="BJ7" s="908"/>
      <c r="BK7" s="908"/>
      <c r="BL7" s="458"/>
      <c r="BM7" s="908"/>
      <c r="BN7" s="908"/>
      <c r="BO7" s="458"/>
      <c r="BP7" s="908"/>
      <c r="BQ7" s="908"/>
      <c r="BR7" s="458"/>
      <c r="BS7" s="908"/>
      <c r="BT7" s="908"/>
      <c r="BU7" s="458"/>
      <c r="BV7" s="908"/>
      <c r="BW7" s="908"/>
      <c r="BX7" s="458"/>
      <c r="BY7" s="908"/>
      <c r="BZ7" s="908"/>
      <c r="CA7" s="458"/>
      <c r="CB7" s="908"/>
      <c r="CC7" s="908"/>
      <c r="CD7" s="458"/>
      <c r="CE7" s="908"/>
      <c r="CF7" s="908"/>
      <c r="CG7" s="458"/>
      <c r="CH7" s="908"/>
      <c r="CI7" s="908"/>
      <c r="CJ7" s="908"/>
      <c r="CK7" s="908"/>
      <c r="CL7" s="908"/>
      <c r="CM7" s="458"/>
      <c r="CN7" s="908"/>
      <c r="CO7" s="908"/>
      <c r="CP7" s="908"/>
      <c r="CQ7" s="908"/>
      <c r="CR7" s="908"/>
      <c r="CS7" s="908"/>
      <c r="CT7" s="908"/>
      <c r="CU7" s="908"/>
      <c r="CV7" s="458"/>
      <c r="CW7" s="908"/>
      <c r="CX7" s="908"/>
      <c r="CY7" s="908"/>
      <c r="CZ7" s="908"/>
      <c r="DA7" s="908"/>
      <c r="DB7" s="458"/>
      <c r="DC7" s="908"/>
      <c r="DD7" s="908"/>
      <c r="DE7" s="908"/>
      <c r="DF7" s="908"/>
      <c r="DG7" s="908"/>
      <c r="DH7" s="908"/>
      <c r="DI7" s="908"/>
      <c r="DJ7" s="908"/>
      <c r="DK7" s="458"/>
      <c r="DL7" s="908"/>
      <c r="DM7" s="908"/>
      <c r="DN7" s="908"/>
      <c r="DO7" s="908"/>
      <c r="DP7" s="908"/>
      <c r="DQ7" s="458"/>
      <c r="DR7" s="908"/>
      <c r="DS7" s="908"/>
      <c r="DT7" s="458"/>
      <c r="DU7" s="908"/>
      <c r="DV7" s="908"/>
      <c r="DW7" s="458"/>
      <c r="DX7" s="908"/>
      <c r="DY7" s="908"/>
      <c r="DZ7" s="458"/>
      <c r="EA7" s="908"/>
      <c r="EB7" s="908"/>
      <c r="EC7" s="458"/>
      <c r="ED7" s="908"/>
      <c r="EE7" s="908"/>
      <c r="EF7" s="458"/>
      <c r="EG7" s="908"/>
      <c r="EH7" s="908"/>
      <c r="EI7" s="458"/>
      <c r="EJ7" s="908"/>
      <c r="EK7" s="908"/>
      <c r="EL7" s="458"/>
      <c r="EM7" s="908"/>
      <c r="EN7" s="908"/>
      <c r="EO7" s="908"/>
      <c r="EP7" s="908"/>
      <c r="EQ7" s="908"/>
      <c r="ER7" s="908"/>
      <c r="ES7" s="908"/>
      <c r="ET7" s="908"/>
      <c r="EU7" s="458"/>
      <c r="EV7" s="57"/>
      <c r="EW7" s="57"/>
      <c r="EX7" s="57"/>
      <c r="EY7" s="57"/>
      <c r="EZ7" s="57"/>
      <c r="FA7" s="57"/>
      <c r="FB7" s="57"/>
      <c r="FC7" s="57"/>
      <c r="FD7" s="57"/>
      <c r="FE7" s="57"/>
      <c r="FF7" s="57"/>
      <c r="FG7" s="57"/>
      <c r="FH7" s="57"/>
      <c r="FI7" s="57"/>
      <c r="FJ7" s="57"/>
      <c r="FK7" s="57"/>
      <c r="FL7" s="57"/>
      <c r="FM7" s="57"/>
      <c r="FN7" s="57"/>
      <c r="FO7" s="57"/>
      <c r="FP7" s="57"/>
      <c r="FQ7" s="57"/>
      <c r="FR7" s="57"/>
      <c r="FS7" s="57"/>
      <c r="FT7" s="57"/>
      <c r="FU7" s="57"/>
      <c r="FV7" s="57"/>
      <c r="FW7" s="57"/>
      <c r="FX7" s="57"/>
      <c r="FY7" s="57"/>
      <c r="FZ7" s="57"/>
      <c r="GA7" s="57"/>
      <c r="GB7" s="57"/>
      <c r="GC7" s="57"/>
      <c r="GD7" s="57"/>
      <c r="GE7" s="57"/>
      <c r="GF7" s="57"/>
      <c r="GG7" s="57"/>
      <c r="GH7" s="57"/>
      <c r="GI7" s="57"/>
      <c r="GJ7" s="57"/>
      <c r="GK7" s="57"/>
      <c r="GL7" s="57"/>
      <c r="GM7" s="57"/>
      <c r="GN7" s="57"/>
      <c r="GO7" s="57"/>
      <c r="GP7" s="57"/>
      <c r="GQ7" s="57"/>
      <c r="GR7" s="57"/>
      <c r="GS7" s="57"/>
      <c r="GT7" s="57"/>
      <c r="GU7" s="57"/>
      <c r="GV7" s="57"/>
      <c r="GW7" s="57"/>
      <c r="GX7" s="57"/>
      <c r="GY7" s="57"/>
      <c r="GZ7" s="57"/>
      <c r="HA7" s="57"/>
      <c r="HB7" s="57"/>
      <c r="HC7" s="57"/>
      <c r="HD7" s="57"/>
      <c r="HE7" s="57"/>
      <c r="HF7" s="57"/>
      <c r="HG7" s="57"/>
      <c r="HH7" s="57"/>
      <c r="HI7" s="57"/>
      <c r="HJ7" s="57"/>
      <c r="HK7" s="57"/>
      <c r="HL7" s="57"/>
      <c r="HM7" s="57"/>
      <c r="HN7" s="57"/>
      <c r="HO7" s="57"/>
      <c r="HP7" s="57"/>
      <c r="HQ7" s="57"/>
      <c r="HR7" s="57"/>
      <c r="HS7" s="57"/>
      <c r="HT7" s="57"/>
      <c r="HU7" s="57"/>
      <c r="HV7" s="57"/>
      <c r="HW7" s="57"/>
      <c r="HX7" s="57"/>
      <c r="HY7" s="57"/>
      <c r="HZ7" s="57"/>
      <c r="IA7" s="57"/>
      <c r="IB7" s="57"/>
      <c r="IC7" s="57"/>
      <c r="ID7" s="57"/>
      <c r="IE7" s="57"/>
      <c r="IF7" s="57"/>
      <c r="IG7" s="57"/>
      <c r="IH7" s="57"/>
      <c r="II7" s="57"/>
      <c r="IJ7" s="57"/>
      <c r="IK7" s="57"/>
      <c r="IL7" s="57"/>
      <c r="IM7" s="57"/>
      <c r="IN7" s="57"/>
      <c r="IO7" s="57"/>
      <c r="IP7" s="57"/>
      <c r="IQ7" s="57"/>
      <c r="IR7" s="57"/>
      <c r="IS7" s="57"/>
      <c r="IT7" s="57"/>
      <c r="IU7" s="57"/>
      <c r="IV7" s="57"/>
      <c r="IW7" s="57"/>
      <c r="IX7" s="57"/>
      <c r="IY7" s="57"/>
      <c r="IZ7" s="57"/>
      <c r="JA7" s="57"/>
      <c r="JB7" s="57"/>
      <c r="JC7" s="57"/>
      <c r="JD7" s="57"/>
      <c r="JE7" s="57"/>
      <c r="JF7" s="57"/>
      <c r="JG7" s="57"/>
      <c r="JH7" s="57"/>
      <c r="JI7" s="57"/>
      <c r="JJ7" s="57"/>
      <c r="JK7" s="57"/>
      <c r="JL7" s="57"/>
      <c r="JM7" s="57"/>
      <c r="JN7" s="57"/>
      <c r="JO7" s="57"/>
      <c r="JP7" s="57"/>
      <c r="JQ7" s="57"/>
      <c r="JR7" s="57"/>
      <c r="JS7" s="57"/>
      <c r="JT7" s="57"/>
      <c r="JU7" s="57"/>
      <c r="JV7" s="57"/>
      <c r="JW7" s="57"/>
      <c r="JX7" s="57"/>
      <c r="JY7" s="57"/>
      <c r="JZ7" s="57"/>
      <c r="KA7" s="57"/>
      <c r="KB7" s="57"/>
      <c r="KC7" s="57"/>
      <c r="KD7" s="57"/>
      <c r="KE7" s="57"/>
      <c r="KF7" s="57"/>
      <c r="KG7" s="57"/>
      <c r="KH7" s="57"/>
      <c r="KI7" s="57"/>
      <c r="KJ7" s="57"/>
      <c r="KK7" s="57"/>
      <c r="KL7" s="57"/>
      <c r="KM7" s="57"/>
      <c r="KN7" s="57"/>
      <c r="KO7" s="57"/>
      <c r="KP7" s="57"/>
      <c r="KQ7" s="57"/>
      <c r="KR7" s="57"/>
      <c r="KS7" s="57"/>
      <c r="KT7" s="57"/>
      <c r="KU7" s="57"/>
      <c r="KV7" s="57"/>
      <c r="KW7" s="57"/>
      <c r="KX7" s="57"/>
      <c r="KY7" s="57"/>
      <c r="KZ7" s="57"/>
      <c r="LA7" s="57"/>
      <c r="LB7" s="57"/>
      <c r="LC7" s="57"/>
      <c r="LD7" s="57"/>
      <c r="LE7" s="57"/>
      <c r="LF7" s="57"/>
      <c r="LG7" s="57"/>
      <c r="LH7" s="57"/>
      <c r="LI7" s="57"/>
      <c r="LJ7" s="57"/>
      <c r="LK7" s="57"/>
      <c r="LL7" s="57"/>
      <c r="LM7" s="57"/>
      <c r="LN7" s="57"/>
      <c r="LO7" s="57"/>
      <c r="LP7" s="57"/>
      <c r="LQ7" s="57"/>
      <c r="LR7" s="57"/>
      <c r="LS7" s="57"/>
      <c r="LT7" s="57"/>
      <c r="LU7" s="57"/>
      <c r="LV7" s="57"/>
      <c r="LW7" s="57"/>
      <c r="LX7" s="57"/>
      <c r="LY7" s="57"/>
      <c r="LZ7" s="57"/>
      <c r="MA7" s="57"/>
      <c r="MB7" s="57"/>
      <c r="MC7" s="57"/>
      <c r="MD7" s="57"/>
      <c r="ME7" s="57"/>
      <c r="MF7" s="57"/>
      <c r="MG7" s="57"/>
      <c r="MH7" s="57"/>
      <c r="MI7" s="57"/>
      <c r="MJ7" s="57"/>
      <c r="MK7" s="57"/>
      <c r="ML7" s="57"/>
      <c r="MM7" s="57"/>
      <c r="MN7" s="57"/>
      <c r="MO7" s="57"/>
      <c r="MP7" s="57"/>
      <c r="MQ7" s="57"/>
      <c r="MR7" s="57"/>
      <c r="MS7" s="57"/>
      <c r="MT7" s="57"/>
      <c r="MU7" s="57"/>
      <c r="MV7" s="57"/>
      <c r="MW7" s="57"/>
      <c r="MX7" s="57"/>
      <c r="MY7" s="57"/>
      <c r="MZ7" s="57"/>
      <c r="NA7" s="57"/>
      <c r="NB7" s="57"/>
      <c r="NC7" s="57"/>
      <c r="ND7" s="57"/>
      <c r="NE7" s="57"/>
      <c r="NF7" s="57"/>
      <c r="NG7" s="57"/>
      <c r="NH7" s="57"/>
      <c r="NI7" s="57"/>
      <c r="NJ7" s="57"/>
      <c r="NK7" s="57"/>
      <c r="NL7" s="57"/>
      <c r="NM7" s="57"/>
      <c r="NN7" s="57"/>
      <c r="NO7" s="57"/>
      <c r="NP7" s="57"/>
      <c r="NQ7" s="57"/>
      <c r="NR7" s="57"/>
      <c r="NS7" s="57"/>
      <c r="NT7" s="57"/>
      <c r="NU7" s="57"/>
      <c r="NV7" s="57"/>
      <c r="NW7" s="57"/>
      <c r="NX7" s="57"/>
      <c r="NY7" s="57"/>
      <c r="NZ7" s="57"/>
      <c r="OA7" s="57"/>
      <c r="OB7" s="57"/>
      <c r="OC7" s="57"/>
      <c r="OD7" s="57"/>
      <c r="OE7" s="57"/>
      <c r="OF7" s="57"/>
      <c r="OG7" s="57"/>
      <c r="OH7" s="57"/>
      <c r="OI7" s="57"/>
      <c r="OJ7" s="57"/>
      <c r="OK7" s="57"/>
      <c r="OL7" s="57"/>
      <c r="OM7" s="57"/>
      <c r="ON7" s="57"/>
      <c r="OO7" s="57"/>
      <c r="OP7" s="57"/>
      <c r="OQ7" s="57"/>
      <c r="OR7" s="57"/>
      <c r="OS7" s="57"/>
      <c r="OT7" s="57"/>
      <c r="OU7" s="57"/>
      <c r="OV7" s="57"/>
      <c r="OW7" s="57"/>
      <c r="OX7" s="57"/>
      <c r="OY7" s="57"/>
      <c r="OZ7" s="57"/>
      <c r="PA7" s="57"/>
      <c r="PB7" s="57"/>
      <c r="PC7" s="57"/>
      <c r="PD7" s="57"/>
      <c r="PE7" s="57"/>
      <c r="PF7" s="57"/>
      <c r="PG7" s="57"/>
      <c r="PH7" s="57"/>
      <c r="PI7" s="57"/>
      <c r="PJ7" s="57"/>
      <c r="PK7" s="57"/>
      <c r="PL7" s="57"/>
      <c r="PM7" s="57"/>
      <c r="PN7" s="57"/>
      <c r="PO7" s="57"/>
      <c r="PP7" s="57"/>
      <c r="PQ7" s="57"/>
      <c r="PR7" s="57"/>
      <c r="PS7" s="57"/>
      <c r="PT7" s="57"/>
      <c r="PU7" s="57"/>
      <c r="PV7" s="57"/>
      <c r="PW7" s="57"/>
      <c r="PX7" s="57"/>
      <c r="PY7" s="57"/>
      <c r="PZ7" s="57"/>
      <c r="QA7" s="57"/>
      <c r="QB7" s="57"/>
      <c r="QC7" s="57"/>
      <c r="QD7" s="57"/>
      <c r="QE7" s="57"/>
      <c r="QF7" s="57"/>
      <c r="QG7" s="57"/>
      <c r="QH7" s="57"/>
      <c r="QI7" s="57"/>
      <c r="QJ7" s="57"/>
      <c r="QK7" s="57"/>
      <c r="QL7" s="57"/>
      <c r="QM7" s="57"/>
      <c r="QN7" s="57"/>
      <c r="QO7" s="57"/>
      <c r="QP7" s="57"/>
      <c r="QQ7" s="57"/>
      <c r="QR7" s="57"/>
      <c r="QS7" s="57"/>
      <c r="QT7" s="57"/>
      <c r="QU7" s="57"/>
      <c r="QV7" s="57"/>
      <c r="QW7" s="57"/>
      <c r="QX7" s="57"/>
      <c r="QY7" s="57"/>
      <c r="QZ7" s="57"/>
      <c r="RA7" s="57"/>
      <c r="RB7" s="57"/>
      <c r="RC7" s="57"/>
      <c r="RD7" s="57"/>
      <c r="RE7" s="57"/>
      <c r="RF7" s="57"/>
      <c r="RG7" s="57"/>
      <c r="RH7" s="57"/>
      <c r="RI7" s="57"/>
      <c r="RJ7" s="57"/>
      <c r="RK7" s="57"/>
      <c r="RL7" s="57"/>
      <c r="RM7" s="57"/>
      <c r="RN7" s="57"/>
      <c r="RO7" s="57"/>
      <c r="RP7" s="57"/>
      <c r="RQ7" s="57"/>
      <c r="RR7" s="57"/>
      <c r="RS7" s="57"/>
      <c r="RT7" s="57"/>
      <c r="RU7" s="57"/>
      <c r="RV7" s="57"/>
      <c r="RW7" s="57"/>
      <c r="RX7" s="57"/>
      <c r="RY7" s="57"/>
      <c r="RZ7" s="57"/>
      <c r="SA7" s="57"/>
      <c r="SB7" s="57"/>
      <c r="SC7" s="57"/>
      <c r="SD7" s="57"/>
      <c r="SE7" s="57"/>
      <c r="SF7" s="57"/>
      <c r="SG7" s="57"/>
      <c r="SH7" s="57"/>
      <c r="SI7" s="57"/>
      <c r="SJ7" s="57"/>
      <c r="SK7" s="57"/>
      <c r="SL7" s="57"/>
      <c r="SM7" s="57"/>
      <c r="SN7" s="57"/>
      <c r="SO7" s="57"/>
      <c r="SP7" s="57"/>
      <c r="SQ7" s="57"/>
      <c r="SR7" s="57"/>
      <c r="SS7" s="57"/>
      <c r="ST7" s="57"/>
      <c r="SU7" s="57"/>
      <c r="SV7" s="57"/>
      <c r="SW7" s="57"/>
      <c r="SX7" s="57"/>
      <c r="SY7" s="57"/>
      <c r="SZ7" s="57"/>
      <c r="TA7" s="57"/>
      <c r="TB7" s="57"/>
      <c r="TC7" s="57"/>
      <c r="TD7" s="57"/>
      <c r="TE7" s="57"/>
      <c r="TF7" s="57"/>
      <c r="TG7" s="57"/>
      <c r="TH7" s="57"/>
      <c r="TI7" s="57"/>
      <c r="TJ7" s="57"/>
      <c r="TK7" s="57"/>
      <c r="TL7" s="57"/>
      <c r="TM7" s="57"/>
      <c r="TN7" s="57"/>
      <c r="TO7" s="57"/>
      <c r="TP7" s="57"/>
      <c r="TQ7" s="57"/>
      <c r="TR7" s="57"/>
      <c r="TS7" s="57"/>
      <c r="TT7" s="57"/>
      <c r="TU7" s="57"/>
      <c r="TV7" s="57"/>
      <c r="TW7" s="57"/>
      <c r="TX7" s="57"/>
      <c r="TY7" s="57"/>
      <c r="TZ7" s="57"/>
      <c r="UA7" s="57"/>
      <c r="UB7" s="57"/>
      <c r="UC7" s="57"/>
      <c r="UD7" s="57"/>
      <c r="UE7" s="57"/>
      <c r="UF7" s="57"/>
      <c r="UG7" s="57"/>
      <c r="UH7" s="57"/>
      <c r="UI7" s="57"/>
      <c r="UJ7" s="57"/>
      <c r="UK7" s="57"/>
      <c r="UL7" s="57"/>
      <c r="UM7" s="57"/>
      <c r="UN7" s="57"/>
      <c r="UO7" s="57"/>
      <c r="UP7" s="57"/>
      <c r="UQ7" s="57"/>
      <c r="UR7" s="57"/>
      <c r="US7" s="57"/>
      <c r="UT7" s="57"/>
      <c r="UU7" s="57"/>
      <c r="UV7" s="57"/>
      <c r="UW7" s="57"/>
      <c r="UX7" s="57"/>
      <c r="UY7" s="57"/>
      <c r="UZ7" s="57"/>
      <c r="VA7" s="57"/>
      <c r="VB7" s="57"/>
      <c r="VC7" s="57"/>
      <c r="VD7" s="57"/>
      <c r="VE7" s="57"/>
      <c r="VF7" s="57"/>
      <c r="VG7" s="57"/>
      <c r="VH7" s="57"/>
      <c r="VI7" s="57"/>
      <c r="VJ7" s="57"/>
      <c r="VK7" s="57"/>
      <c r="VL7" s="57"/>
      <c r="VM7" s="57"/>
      <c r="VN7" s="57"/>
      <c r="VO7" s="57"/>
      <c r="VP7" s="57"/>
      <c r="VQ7" s="57"/>
      <c r="VR7" s="57"/>
      <c r="VS7" s="57"/>
      <c r="VT7" s="57"/>
      <c r="VU7" s="57"/>
      <c r="VV7" s="57"/>
      <c r="VW7" s="57"/>
      <c r="VX7" s="57"/>
      <c r="VY7" s="57"/>
      <c r="VZ7" s="57"/>
      <c r="WA7" s="57"/>
      <c r="WB7" s="57"/>
      <c r="WC7" s="57"/>
      <c r="WD7" s="57"/>
      <c r="WE7" s="57"/>
      <c r="WF7" s="57"/>
      <c r="WG7" s="57"/>
      <c r="WH7" s="57"/>
      <c r="WI7" s="57"/>
      <c r="WJ7" s="57"/>
      <c r="WK7" s="57"/>
      <c r="WL7" s="57"/>
      <c r="WM7" s="57"/>
      <c r="WN7" s="57"/>
      <c r="WO7" s="57"/>
      <c r="WP7" s="57"/>
      <c r="WQ7" s="57"/>
      <c r="WR7" s="57"/>
      <c r="WS7" s="57"/>
      <c r="WT7" s="57"/>
      <c r="WU7" s="57"/>
      <c r="WV7" s="57"/>
      <c r="WW7" s="57"/>
      <c r="WX7" s="57"/>
      <c r="WY7" s="57"/>
      <c r="WZ7" s="57"/>
      <c r="XA7" s="57"/>
      <c r="XB7" s="57"/>
      <c r="XC7" s="57"/>
      <c r="XD7" s="57"/>
      <c r="XE7" s="57"/>
      <c r="XF7" s="57"/>
      <c r="XG7" s="57"/>
      <c r="XH7" s="57"/>
      <c r="XI7" s="57"/>
      <c r="XJ7" s="57"/>
      <c r="XK7" s="57"/>
      <c r="XL7" s="57"/>
      <c r="XM7" s="57"/>
      <c r="XN7" s="57"/>
      <c r="XO7" s="57"/>
      <c r="XP7" s="57"/>
      <c r="XQ7" s="57"/>
      <c r="XR7" s="57"/>
      <c r="XS7" s="57"/>
      <c r="XT7" s="57"/>
      <c r="XU7" s="57"/>
      <c r="XV7" s="57"/>
      <c r="XW7" s="57"/>
      <c r="XX7" s="57"/>
      <c r="XY7" s="57"/>
      <c r="XZ7" s="57"/>
      <c r="YA7" s="57"/>
      <c r="YB7" s="57"/>
      <c r="YC7" s="57"/>
      <c r="YD7" s="57"/>
      <c r="YE7" s="57"/>
      <c r="YF7" s="57"/>
      <c r="YG7" s="57"/>
      <c r="YH7" s="57"/>
      <c r="YI7" s="57"/>
      <c r="YJ7" s="57"/>
      <c r="YK7" s="57"/>
      <c r="YL7" s="57"/>
      <c r="YM7" s="57"/>
      <c r="YN7" s="57"/>
      <c r="YO7" s="57"/>
      <c r="YP7" s="57"/>
      <c r="YQ7" s="57"/>
      <c r="YR7" s="57"/>
      <c r="YS7" s="57"/>
      <c r="YT7" s="57"/>
      <c r="YU7" s="57"/>
      <c r="YV7" s="57"/>
      <c r="YW7" s="57"/>
      <c r="YX7" s="57"/>
      <c r="YY7" s="57"/>
      <c r="YZ7" s="57"/>
      <c r="ZA7" s="57"/>
      <c r="ZB7" s="57"/>
      <c r="ZC7" s="57"/>
      <c r="ZD7" s="57"/>
      <c r="ZE7" s="57"/>
      <c r="ZF7" s="57"/>
      <c r="ZG7" s="57"/>
      <c r="ZH7" s="57"/>
      <c r="ZI7" s="57"/>
      <c r="ZJ7" s="57"/>
      <c r="ZK7" s="57"/>
      <c r="ZL7" s="57"/>
      <c r="ZM7" s="57"/>
      <c r="ZN7" s="57"/>
      <c r="ZO7" s="57"/>
      <c r="ZP7" s="57"/>
      <c r="ZQ7" s="57"/>
      <c r="ZR7" s="57"/>
      <c r="ZS7" s="57"/>
      <c r="ZT7" s="57"/>
      <c r="ZU7" s="57"/>
      <c r="ZV7" s="57"/>
      <c r="ZW7" s="57"/>
      <c r="ZX7" s="57"/>
      <c r="ZY7" s="57"/>
      <c r="ZZ7" s="57"/>
      <c r="AAA7" s="57"/>
      <c r="AAB7" s="57"/>
      <c r="AAC7" s="57"/>
      <c r="AAD7" s="57"/>
      <c r="AAE7" s="57"/>
      <c r="AAF7" s="57"/>
      <c r="AAG7" s="57"/>
      <c r="AAH7" s="57"/>
      <c r="AAI7" s="57"/>
      <c r="AAJ7" s="57"/>
      <c r="AAK7" s="57"/>
      <c r="AAL7" s="57"/>
      <c r="AAM7" s="57"/>
      <c r="AAN7" s="57"/>
      <c r="AAO7" s="57"/>
      <c r="AAP7" s="57"/>
      <c r="AAQ7" s="57"/>
      <c r="AAR7" s="57"/>
      <c r="AAS7" s="57"/>
      <c r="AAT7" s="57"/>
      <c r="AAU7" s="57"/>
      <c r="AAV7" s="57"/>
      <c r="AAW7" s="57"/>
      <c r="AAX7" s="57"/>
      <c r="AAY7" s="57"/>
      <c r="AAZ7" s="57"/>
      <c r="ABA7" s="57"/>
      <c r="ABB7" s="57"/>
      <c r="ABC7" s="57"/>
      <c r="ABD7" s="57"/>
      <c r="ABE7" s="57"/>
      <c r="ABF7" s="57"/>
      <c r="ABG7" s="57"/>
      <c r="ABH7" s="57"/>
      <c r="ABI7" s="57"/>
      <c r="ABJ7" s="57"/>
      <c r="ABK7" s="57"/>
      <c r="ABL7" s="57"/>
      <c r="ABM7" s="57"/>
      <c r="ABN7" s="57"/>
      <c r="ABO7" s="57"/>
      <c r="ABP7" s="57"/>
      <c r="ABQ7" s="57"/>
      <c r="ABR7" s="57"/>
      <c r="ABS7" s="57"/>
      <c r="ABT7" s="57"/>
      <c r="ABU7" s="57"/>
      <c r="ABV7" s="57"/>
      <c r="ABW7" s="57"/>
      <c r="ABX7" s="57"/>
      <c r="ABY7" s="57"/>
      <c r="ABZ7" s="57"/>
      <c r="ACA7" s="57"/>
      <c r="ACB7" s="57"/>
      <c r="ACC7" s="57"/>
      <c r="ACD7" s="57"/>
      <c r="ACE7" s="57"/>
      <c r="ACF7" s="57"/>
      <c r="ACG7" s="57"/>
      <c r="ACH7" s="57"/>
      <c r="ACI7" s="57"/>
      <c r="ACJ7" s="57"/>
      <c r="ACK7" s="57"/>
      <c r="ACL7" s="57"/>
      <c r="ACM7" s="57"/>
      <c r="ACN7" s="57"/>
      <c r="ACO7" s="57"/>
      <c r="ACP7" s="57"/>
      <c r="ACQ7" s="57"/>
      <c r="ACR7" s="57"/>
      <c r="ACS7" s="57"/>
      <c r="ACT7" s="57"/>
      <c r="ACU7" s="57"/>
      <c r="ACV7" s="57"/>
      <c r="ACW7" s="57"/>
      <c r="ACX7" s="57"/>
      <c r="ACY7" s="57"/>
      <c r="ACZ7" s="57"/>
      <c r="ADA7" s="57"/>
      <c r="ADB7" s="57"/>
      <c r="ADC7" s="57"/>
      <c r="ADD7" s="57"/>
      <c r="ADE7" s="57"/>
      <c r="ADF7" s="57"/>
      <c r="ADG7" s="57"/>
      <c r="ADH7" s="57"/>
      <c r="ADI7" s="57"/>
      <c r="ADJ7" s="57"/>
      <c r="ADK7" s="57"/>
      <c r="ADL7" s="57"/>
      <c r="ADM7" s="57"/>
      <c r="ADN7" s="57"/>
      <c r="ADO7" s="57"/>
      <c r="ADP7" s="57"/>
      <c r="ADQ7" s="57"/>
      <c r="ADR7" s="57"/>
      <c r="ADS7" s="57"/>
      <c r="ADT7" s="57"/>
      <c r="ADU7" s="57"/>
      <c r="ADV7" s="57"/>
      <c r="ADW7" s="57"/>
      <c r="ADX7" s="57"/>
      <c r="ADY7" s="57"/>
      <c r="ADZ7" s="57"/>
      <c r="AEA7" s="57"/>
      <c r="AEB7" s="57"/>
      <c r="AEC7" s="57"/>
      <c r="AED7" s="57"/>
      <c r="AEE7" s="57"/>
      <c r="AEF7" s="57"/>
      <c r="AEG7" s="57"/>
      <c r="AEH7" s="57"/>
      <c r="AEI7" s="57"/>
      <c r="AEJ7" s="57"/>
      <c r="AEK7" s="57"/>
      <c r="AEL7" s="57"/>
      <c r="AEM7" s="57"/>
      <c r="AEN7" s="57"/>
      <c r="AEO7" s="57"/>
      <c r="AEP7" s="57"/>
      <c r="AEQ7" s="57"/>
      <c r="AER7" s="57"/>
      <c r="AES7" s="57"/>
      <c r="AET7" s="57"/>
      <c r="AEU7" s="57"/>
      <c r="AEV7" s="57"/>
      <c r="AEW7" s="57"/>
      <c r="AEX7" s="57"/>
      <c r="AEY7" s="57"/>
      <c r="AEZ7" s="57"/>
      <c r="AFA7" s="57"/>
      <c r="AFB7" s="57"/>
      <c r="AFC7" s="57"/>
      <c r="AFD7" s="57"/>
      <c r="AFE7" s="57"/>
      <c r="AFF7" s="57"/>
      <c r="AFG7" s="57"/>
      <c r="AFH7" s="57"/>
      <c r="AFI7" s="57"/>
      <c r="AFJ7" s="57"/>
      <c r="AFK7" s="57"/>
      <c r="AFL7" s="57"/>
      <c r="AFM7" s="57"/>
      <c r="AFN7" s="57"/>
      <c r="AFO7" s="57"/>
      <c r="AFP7" s="57"/>
      <c r="AFQ7" s="57"/>
      <c r="AFR7" s="57"/>
      <c r="AFS7" s="57"/>
      <c r="AFT7" s="57"/>
      <c r="AFU7" s="57"/>
      <c r="AFV7" s="57"/>
      <c r="AFW7" s="57"/>
      <c r="AFX7" s="57"/>
      <c r="AFY7" s="57"/>
      <c r="AFZ7" s="57"/>
      <c r="AGA7" s="57"/>
      <c r="AGB7" s="57"/>
      <c r="AGC7" s="57"/>
      <c r="AGD7" s="57"/>
      <c r="AGE7" s="57"/>
      <c r="AGF7" s="57"/>
      <c r="AGG7" s="57"/>
      <c r="AGH7" s="57"/>
      <c r="AGI7" s="57"/>
      <c r="AGJ7" s="57"/>
      <c r="AGK7" s="57"/>
      <c r="AGL7" s="57"/>
      <c r="AGM7" s="57"/>
      <c r="AGN7" s="57"/>
      <c r="AGO7" s="57"/>
      <c r="AGP7" s="57"/>
      <c r="AGQ7" s="57"/>
      <c r="AGR7" s="57"/>
      <c r="AGS7" s="57"/>
      <c r="AGT7" s="57"/>
      <c r="AGU7" s="57"/>
      <c r="AGV7" s="57"/>
      <c r="AGW7" s="57"/>
      <c r="AGX7" s="57"/>
      <c r="AGY7" s="57"/>
      <c r="AGZ7" s="57"/>
      <c r="AHA7" s="57"/>
      <c r="AHB7" s="57"/>
      <c r="AHC7" s="57"/>
      <c r="AHD7" s="57"/>
      <c r="AHE7" s="57"/>
      <c r="AHF7" s="57"/>
      <c r="AHG7" s="57"/>
      <c r="AHH7" s="57"/>
      <c r="AHI7" s="57"/>
      <c r="AHJ7" s="57"/>
      <c r="AHK7" s="57"/>
      <c r="AHL7" s="57"/>
      <c r="AHM7" s="57"/>
      <c r="AHN7" s="57"/>
      <c r="AHO7" s="57"/>
      <c r="AHP7" s="57"/>
      <c r="AHQ7" s="57"/>
      <c r="AHR7" s="57"/>
      <c r="AHS7" s="57"/>
      <c r="AHT7" s="57"/>
      <c r="AHU7" s="57"/>
      <c r="AHV7" s="57"/>
      <c r="AHW7" s="57"/>
      <c r="AHX7" s="57"/>
      <c r="AHY7" s="57"/>
      <c r="AHZ7" s="57"/>
      <c r="AIA7" s="57"/>
      <c r="AIB7" s="57"/>
      <c r="AIC7" s="57"/>
      <c r="AID7" s="57"/>
      <c r="AIE7" s="57"/>
      <c r="AIF7" s="57"/>
      <c r="AIG7" s="57"/>
      <c r="AIH7" s="57"/>
      <c r="AII7" s="57"/>
      <c r="AIJ7" s="57"/>
      <c r="AIK7" s="57"/>
      <c r="AIL7" s="57"/>
      <c r="AIM7" s="57"/>
      <c r="AIN7" s="57"/>
      <c r="AIO7" s="57"/>
      <c r="AIP7" s="57"/>
      <c r="AIQ7" s="57"/>
      <c r="AIR7" s="57"/>
      <c r="AIS7" s="57"/>
      <c r="AIT7" s="57"/>
      <c r="AIU7" s="57"/>
      <c r="AIV7" s="57"/>
      <c r="AIW7" s="57"/>
      <c r="AIX7" s="57"/>
      <c r="AIY7" s="57"/>
      <c r="AIZ7" s="57"/>
      <c r="AJA7" s="57"/>
      <c r="AJB7" s="57"/>
      <c r="AJC7" s="57"/>
      <c r="AJD7" s="57"/>
      <c r="AJE7" s="57"/>
      <c r="AJF7" s="57"/>
      <c r="AJG7" s="57"/>
      <c r="AJH7" s="57"/>
      <c r="AJI7" s="57"/>
      <c r="AJJ7" s="57"/>
      <c r="AJK7" s="57"/>
      <c r="AJL7" s="57"/>
      <c r="AJM7" s="57"/>
      <c r="AJN7" s="57"/>
      <c r="AJO7" s="57"/>
      <c r="AJP7" s="57"/>
      <c r="AJQ7" s="57"/>
      <c r="AJR7" s="57"/>
      <c r="AJS7" s="57"/>
      <c r="AJT7" s="57"/>
      <c r="AJU7" s="57"/>
      <c r="AJV7" s="57"/>
      <c r="AJW7" s="57"/>
      <c r="AJX7" s="57"/>
      <c r="AJY7" s="57"/>
      <c r="AJZ7" s="57"/>
      <c r="AKA7" s="57"/>
      <c r="AKB7" s="57"/>
      <c r="AKC7" s="57"/>
      <c r="AKD7" s="57"/>
      <c r="AKE7" s="57"/>
      <c r="AKF7" s="57"/>
      <c r="AKG7" s="57"/>
      <c r="AKH7" s="57"/>
      <c r="AKI7" s="57"/>
      <c r="AKJ7" s="57"/>
      <c r="AKK7" s="57"/>
      <c r="AKL7" s="57"/>
      <c r="AKM7" s="57"/>
      <c r="AKN7" s="57"/>
      <c r="AKO7" s="57"/>
      <c r="AKP7" s="57"/>
      <c r="AKQ7" s="57"/>
      <c r="AKR7" s="57"/>
      <c r="AKS7" s="57"/>
      <c r="AKT7" s="57"/>
      <c r="AKU7" s="57"/>
      <c r="AKV7" s="57"/>
      <c r="AKW7" s="57"/>
      <c r="AKX7" s="57"/>
      <c r="AKY7" s="57"/>
      <c r="AKZ7" s="57"/>
      <c r="ALA7" s="57"/>
      <c r="ALB7" s="57"/>
      <c r="ALC7" s="57"/>
      <c r="ALD7" s="57"/>
      <c r="ALE7" s="57"/>
      <c r="ALF7" s="57"/>
      <c r="ALG7" s="57"/>
      <c r="ALH7" s="57"/>
      <c r="ALI7" s="57"/>
      <c r="ALJ7" s="57"/>
      <c r="ALK7" s="57"/>
      <c r="ALL7" s="57"/>
      <c r="ALM7" s="57"/>
      <c r="ALN7" s="57"/>
      <c r="ALO7" s="57"/>
      <c r="ALP7" s="57"/>
      <c r="ALQ7" s="57"/>
      <c r="ALR7" s="57"/>
      <c r="ALS7" s="57"/>
      <c r="ALT7" s="57"/>
      <c r="ALU7" s="57"/>
      <c r="ALV7" s="57"/>
      <c r="ALW7" s="57"/>
      <c r="ALX7" s="57"/>
      <c r="ALY7" s="57"/>
      <c r="ALZ7" s="57"/>
      <c r="AMA7" s="57"/>
      <c r="AMB7" s="57"/>
      <c r="AMC7" s="57"/>
      <c r="AMD7" s="57"/>
      <c r="AME7" s="57"/>
      <c r="AMF7" s="57"/>
      <c r="AMG7" s="57"/>
      <c r="AMH7" s="57"/>
      <c r="AMI7" s="57"/>
      <c r="AMJ7" s="57"/>
      <c r="AMK7" s="57"/>
      <c r="AML7" s="57"/>
      <c r="AMM7" s="57"/>
      <c r="AMN7" s="57"/>
      <c r="AMO7" s="57"/>
      <c r="AMP7" s="57"/>
      <c r="AMQ7" s="57"/>
      <c r="AMR7" s="57"/>
      <c r="AMS7" s="57"/>
      <c r="AMT7" s="57"/>
      <c r="AMU7" s="57"/>
      <c r="AMV7" s="57"/>
      <c r="AMW7" s="57"/>
      <c r="AMX7" s="57"/>
      <c r="AMY7" s="57"/>
      <c r="AMZ7" s="57"/>
      <c r="ANA7" s="57"/>
      <c r="ANB7" s="57"/>
      <c r="ANC7" s="57"/>
      <c r="AND7" s="57"/>
      <c r="ANE7" s="57"/>
      <c r="ANF7" s="57"/>
      <c r="ANG7" s="57"/>
      <c r="ANH7" s="57"/>
      <c r="ANI7" s="57"/>
      <c r="ANJ7" s="57"/>
      <c r="ANK7" s="57"/>
      <c r="ANL7" s="57"/>
      <c r="ANM7" s="57"/>
      <c r="ANN7" s="57"/>
      <c r="ANO7" s="57"/>
      <c r="ANP7" s="57"/>
      <c r="ANQ7" s="57"/>
      <c r="ANR7" s="57"/>
      <c r="ANS7" s="57"/>
      <c r="ANT7" s="57"/>
      <c r="ANU7" s="57"/>
      <c r="ANV7" s="57"/>
      <c r="ANW7" s="57"/>
      <c r="ANX7" s="57"/>
      <c r="ANY7" s="57"/>
      <c r="ANZ7" s="57"/>
      <c r="AOA7" s="57"/>
      <c r="AOB7" s="57"/>
      <c r="AOC7" s="57"/>
      <c r="AOD7" s="57"/>
      <c r="AOE7" s="57"/>
      <c r="AOF7" s="57"/>
      <c r="AOG7" s="57"/>
      <c r="AOH7" s="57"/>
      <c r="AOI7" s="57"/>
      <c r="AOJ7" s="57"/>
      <c r="AOK7" s="57"/>
      <c r="AOL7" s="57"/>
      <c r="AOM7" s="57"/>
      <c r="AON7" s="57"/>
      <c r="AOO7" s="57"/>
      <c r="AOP7" s="57"/>
      <c r="AOQ7" s="57"/>
      <c r="AOR7" s="57"/>
      <c r="AOS7" s="57"/>
      <c r="AOT7" s="57"/>
      <c r="AOU7" s="57"/>
      <c r="AOV7" s="57"/>
      <c r="AOW7" s="57"/>
      <c r="AOX7" s="57"/>
      <c r="AOY7" s="57"/>
      <c r="AOZ7" s="57"/>
      <c r="APA7" s="57"/>
      <c r="APB7" s="57"/>
      <c r="APC7" s="57"/>
      <c r="APD7" s="57"/>
      <c r="APE7" s="57"/>
      <c r="APF7" s="57"/>
      <c r="APG7" s="57"/>
      <c r="APH7" s="57"/>
      <c r="API7" s="57"/>
      <c r="APJ7" s="57"/>
      <c r="APK7" s="57"/>
      <c r="APL7" s="57"/>
      <c r="APM7" s="57"/>
      <c r="APN7" s="57"/>
      <c r="APO7" s="57"/>
      <c r="APP7" s="57"/>
      <c r="APQ7" s="57"/>
      <c r="APR7" s="57"/>
      <c r="APS7" s="57"/>
      <c r="APT7" s="57"/>
      <c r="APU7" s="57"/>
      <c r="APV7" s="57"/>
      <c r="APW7" s="57"/>
      <c r="APX7" s="57"/>
      <c r="APY7" s="57"/>
      <c r="APZ7" s="57"/>
      <c r="AQA7" s="57"/>
      <c r="AQB7" s="57"/>
      <c r="AQC7" s="57"/>
      <c r="AQD7" s="57"/>
      <c r="AQE7" s="57"/>
      <c r="AQF7" s="57"/>
      <c r="AQG7" s="57"/>
      <c r="AQH7" s="57"/>
      <c r="AQI7" s="57"/>
      <c r="AQJ7" s="57"/>
      <c r="AQK7" s="57"/>
      <c r="AQL7" s="57"/>
      <c r="AQM7" s="57"/>
      <c r="AQN7" s="57"/>
      <c r="AQO7" s="57"/>
      <c r="AQP7" s="57"/>
      <c r="AQQ7" s="57"/>
      <c r="AQR7" s="57"/>
      <c r="AQS7" s="57"/>
      <c r="AQT7" s="57"/>
      <c r="AQU7" s="57"/>
      <c r="AQV7" s="57"/>
      <c r="AQW7" s="57"/>
      <c r="AQX7" s="57"/>
      <c r="AQY7" s="57"/>
      <c r="AQZ7" s="57"/>
      <c r="ARA7" s="57"/>
      <c r="ARB7" s="57"/>
      <c r="ARC7" s="57"/>
      <c r="ARD7" s="57"/>
      <c r="ARE7" s="57"/>
      <c r="ARF7" s="57"/>
      <c r="ARG7" s="57"/>
      <c r="ARH7" s="57"/>
      <c r="ARI7" s="57"/>
      <c r="ARJ7" s="57"/>
      <c r="ARK7" s="57"/>
      <c r="ARL7" s="57"/>
      <c r="ARM7" s="57"/>
      <c r="ARN7" s="57"/>
      <c r="ARO7" s="57"/>
      <c r="ARP7" s="57"/>
      <c r="ARQ7" s="57"/>
      <c r="ARR7" s="57"/>
      <c r="ARS7" s="57"/>
      <c r="ART7" s="57"/>
      <c r="ARU7" s="57"/>
      <c r="ARV7" s="57"/>
      <c r="ARW7" s="57"/>
      <c r="ARX7" s="57"/>
      <c r="ARY7" s="57"/>
      <c r="ARZ7" s="57"/>
      <c r="ASA7" s="57"/>
      <c r="ASB7" s="57"/>
      <c r="ASC7" s="57"/>
      <c r="ASD7" s="57"/>
      <c r="ASE7" s="57"/>
      <c r="ASF7" s="57"/>
      <c r="ASG7" s="57"/>
      <c r="ASH7" s="57"/>
      <c r="ASI7" s="57"/>
      <c r="ASJ7" s="57"/>
      <c r="ASK7" s="57"/>
      <c r="ASL7" s="57"/>
      <c r="ASM7" s="57"/>
      <c r="ASN7" s="57"/>
      <c r="ASO7" s="57"/>
      <c r="ASP7" s="57"/>
      <c r="ASQ7" s="57"/>
      <c r="ASR7" s="57"/>
      <c r="ASS7" s="57"/>
      <c r="AST7" s="57"/>
      <c r="ASU7" s="57"/>
      <c r="ASV7" s="57"/>
      <c r="ASW7" s="57"/>
      <c r="ASX7" s="57"/>
      <c r="ASY7" s="57"/>
      <c r="ASZ7" s="57"/>
      <c r="ATA7" s="57"/>
      <c r="ATB7" s="57"/>
      <c r="ATC7" s="57"/>
      <c r="ATD7" s="57"/>
      <c r="ATE7" s="57"/>
      <c r="ATF7" s="57"/>
      <c r="ATG7" s="57"/>
      <c r="ATH7" s="57"/>
      <c r="ATI7" s="57"/>
      <c r="ATJ7" s="57"/>
      <c r="ATK7" s="57"/>
      <c r="ATL7" s="57"/>
      <c r="ATM7" s="57"/>
      <c r="ATN7" s="57"/>
      <c r="ATO7" s="57"/>
      <c r="ATP7" s="57"/>
      <c r="ATQ7" s="57"/>
      <c r="ATR7" s="57"/>
      <c r="ATS7" s="57"/>
      <c r="ATT7" s="57"/>
      <c r="ATU7" s="57"/>
      <c r="ATV7" s="57"/>
      <c r="ATW7" s="57"/>
      <c r="ATX7" s="57"/>
      <c r="ATY7" s="57"/>
      <c r="ATZ7" s="57"/>
      <c r="AUA7" s="57"/>
      <c r="AUB7" s="57"/>
      <c r="AUC7" s="57"/>
      <c r="AUD7" s="57"/>
      <c r="AUE7" s="57"/>
      <c r="AUF7" s="57"/>
      <c r="AUG7" s="57"/>
      <c r="AUH7" s="57"/>
      <c r="AUI7" s="57"/>
      <c r="AUJ7" s="57"/>
      <c r="AUK7" s="57"/>
      <c r="AUL7" s="57"/>
      <c r="AUM7" s="57"/>
      <c r="AUN7" s="57"/>
      <c r="AUO7" s="57"/>
      <c r="AUP7" s="57"/>
      <c r="AUQ7" s="57"/>
      <c r="AUR7" s="57"/>
      <c r="AUS7" s="57"/>
      <c r="AUT7" s="57"/>
      <c r="AUU7" s="57"/>
      <c r="AUV7" s="57"/>
      <c r="AUW7" s="57"/>
      <c r="AUX7" s="57"/>
      <c r="AUY7" s="57"/>
      <c r="AUZ7" s="57"/>
      <c r="AVA7" s="57"/>
      <c r="AVB7" s="57"/>
      <c r="AVC7" s="57"/>
      <c r="AVD7" s="57"/>
      <c r="AVE7" s="57"/>
      <c r="AVF7" s="57"/>
      <c r="AVG7" s="57"/>
      <c r="AVH7" s="57"/>
      <c r="AVI7" s="57"/>
      <c r="AVJ7" s="57"/>
      <c r="AVK7" s="57"/>
      <c r="AVL7" s="57"/>
      <c r="AVM7" s="57"/>
      <c r="AVN7" s="57"/>
      <c r="AVO7" s="57"/>
      <c r="AVP7" s="57"/>
      <c r="AVQ7" s="57"/>
      <c r="AVR7" s="57"/>
      <c r="AVS7" s="57"/>
      <c r="AVT7" s="57"/>
      <c r="AVU7" s="57"/>
      <c r="AVV7" s="57"/>
      <c r="AVW7" s="57"/>
      <c r="AVX7" s="57"/>
      <c r="AVY7" s="57"/>
      <c r="AVZ7" s="57"/>
      <c r="AWA7" s="57"/>
      <c r="AWB7" s="57"/>
      <c r="AWC7" s="57"/>
      <c r="AWD7" s="57"/>
      <c r="AWE7" s="57"/>
      <c r="AWF7" s="57"/>
      <c r="AWG7" s="57"/>
      <c r="AWH7" s="57"/>
      <c r="AWI7" s="57"/>
      <c r="AWJ7" s="57"/>
      <c r="AWK7" s="57"/>
      <c r="AWL7" s="57"/>
      <c r="AWM7" s="57"/>
      <c r="AWN7" s="57"/>
      <c r="AWO7" s="57"/>
      <c r="AWP7" s="57"/>
      <c r="AWQ7" s="57"/>
      <c r="AWR7" s="57"/>
      <c r="AWS7" s="57"/>
      <c r="AWT7" s="57"/>
      <c r="AWU7" s="57"/>
      <c r="AWV7" s="57"/>
      <c r="AWW7" s="57"/>
      <c r="AWX7" s="57"/>
      <c r="AWY7" s="57"/>
      <c r="AWZ7" s="57"/>
      <c r="AXA7" s="57"/>
      <c r="AXB7" s="57"/>
      <c r="AXC7" s="57"/>
      <c r="AXD7" s="57"/>
      <c r="AXE7" s="57"/>
      <c r="AXF7" s="57"/>
      <c r="AXG7" s="57"/>
      <c r="AXH7" s="57"/>
      <c r="AXI7" s="57"/>
      <c r="AXJ7" s="57"/>
      <c r="AXK7" s="57"/>
      <c r="AXL7" s="57"/>
      <c r="AXM7" s="57"/>
      <c r="AXN7" s="57"/>
      <c r="AXO7" s="57"/>
      <c r="AXP7" s="57"/>
      <c r="AXQ7" s="57"/>
      <c r="AXR7" s="57"/>
      <c r="AXS7" s="57"/>
      <c r="AXT7" s="57"/>
      <c r="AXU7" s="57"/>
      <c r="AXV7" s="57"/>
      <c r="AXW7" s="57"/>
      <c r="AXX7" s="57"/>
      <c r="AXY7" s="57"/>
      <c r="AXZ7" s="57"/>
      <c r="AYA7" s="57"/>
      <c r="AYB7" s="57"/>
      <c r="AYC7" s="57"/>
      <c r="AYD7" s="57"/>
      <c r="AYE7" s="57"/>
      <c r="AYF7" s="57"/>
      <c r="AYG7" s="57"/>
      <c r="AYH7" s="57"/>
      <c r="AYI7" s="57"/>
      <c r="AYJ7" s="57"/>
      <c r="AYK7" s="57"/>
      <c r="AYL7" s="57"/>
      <c r="AYM7" s="57"/>
      <c r="AYN7" s="57"/>
      <c r="AYO7" s="57"/>
      <c r="AYP7" s="57"/>
      <c r="AYQ7" s="57"/>
      <c r="AYR7" s="57"/>
      <c r="AYS7" s="57"/>
      <c r="AYT7" s="57"/>
      <c r="AYU7" s="57"/>
      <c r="AYV7" s="57"/>
      <c r="AYW7" s="57"/>
      <c r="AYX7" s="57"/>
      <c r="AYY7" s="57"/>
      <c r="AYZ7" s="57"/>
      <c r="AZA7" s="57"/>
      <c r="AZB7" s="57"/>
      <c r="AZC7" s="57"/>
      <c r="AZD7" s="57"/>
      <c r="AZE7" s="57"/>
      <c r="AZF7" s="57"/>
      <c r="AZG7" s="57"/>
      <c r="AZH7" s="57"/>
      <c r="AZI7" s="57"/>
      <c r="AZJ7" s="57"/>
      <c r="AZK7" s="57"/>
      <c r="AZL7" s="57"/>
      <c r="AZM7" s="57"/>
      <c r="AZN7" s="57"/>
      <c r="AZO7" s="57"/>
      <c r="AZP7" s="57"/>
      <c r="AZQ7" s="57"/>
      <c r="AZR7" s="57"/>
      <c r="AZS7" s="57"/>
      <c r="AZT7" s="57"/>
      <c r="AZU7" s="57"/>
      <c r="AZV7" s="57"/>
      <c r="AZW7" s="57"/>
      <c r="AZX7" s="57"/>
      <c r="AZY7" s="57"/>
      <c r="AZZ7" s="57"/>
      <c r="BAA7" s="57"/>
      <c r="BAB7" s="57"/>
      <c r="BAC7" s="57"/>
      <c r="BAD7" s="57"/>
      <c r="BAE7" s="57"/>
      <c r="BAF7" s="57"/>
      <c r="BAG7" s="57"/>
      <c r="BAH7" s="57"/>
      <c r="BAI7" s="57"/>
      <c r="BAJ7" s="57"/>
      <c r="BAK7" s="57"/>
      <c r="BAL7" s="57"/>
      <c r="BAM7" s="57"/>
      <c r="BAN7" s="57"/>
      <c r="BAO7" s="57"/>
      <c r="BAP7" s="57"/>
      <c r="BAQ7" s="57"/>
      <c r="BAR7" s="57"/>
      <c r="BAS7" s="57"/>
      <c r="BAT7" s="57"/>
      <c r="BAU7" s="57"/>
      <c r="BAV7" s="57"/>
      <c r="BAW7" s="57"/>
      <c r="BAX7" s="57"/>
      <c r="BAY7" s="57"/>
      <c r="BAZ7" s="57"/>
      <c r="BBA7" s="57"/>
      <c r="BBB7" s="57"/>
      <c r="BBC7" s="57"/>
      <c r="BBD7" s="57"/>
      <c r="BBE7" s="57"/>
      <c r="BBF7" s="57"/>
      <c r="BBG7" s="57"/>
      <c r="BBH7" s="57"/>
      <c r="BBI7" s="57"/>
      <c r="BBJ7" s="57"/>
      <c r="BBK7" s="57"/>
      <c r="BBL7" s="57"/>
      <c r="BBM7" s="57"/>
      <c r="BBN7" s="57"/>
      <c r="BBO7" s="57"/>
      <c r="BBP7" s="57"/>
      <c r="BBQ7" s="57"/>
      <c r="BBR7" s="57"/>
      <c r="BBS7" s="57"/>
      <c r="BBT7" s="57"/>
      <c r="BBU7" s="57"/>
      <c r="BBV7" s="57"/>
      <c r="BBW7" s="57"/>
      <c r="BBX7" s="57"/>
      <c r="BBY7" s="57"/>
      <c r="BBZ7" s="57"/>
      <c r="BCA7" s="57"/>
      <c r="BCB7" s="57"/>
      <c r="BCC7" s="57"/>
      <c r="BCD7" s="57"/>
      <c r="BCE7" s="57"/>
      <c r="BCF7" s="57"/>
      <c r="BCG7" s="57"/>
      <c r="BCH7" s="57"/>
      <c r="BCI7" s="57"/>
      <c r="BCJ7" s="57"/>
      <c r="BCK7" s="57"/>
      <c r="BCL7" s="57"/>
      <c r="BCM7" s="57"/>
      <c r="BCN7" s="57"/>
      <c r="BCO7" s="57"/>
      <c r="BCP7" s="57"/>
      <c r="BCQ7" s="57"/>
      <c r="BCR7" s="57"/>
      <c r="BCS7" s="57"/>
      <c r="BCT7" s="57"/>
      <c r="BCU7" s="57"/>
      <c r="BCV7" s="57"/>
      <c r="BCW7" s="57"/>
      <c r="BCX7" s="57"/>
      <c r="BCY7" s="57"/>
      <c r="BCZ7" s="57"/>
      <c r="BDA7" s="57"/>
      <c r="BDB7" s="57"/>
      <c r="BDC7" s="57"/>
      <c r="BDD7" s="57"/>
      <c r="BDE7" s="57"/>
      <c r="BDF7" s="57"/>
      <c r="BDG7" s="57"/>
      <c r="BDH7" s="57"/>
      <c r="BDI7" s="57"/>
      <c r="BDJ7" s="57"/>
      <c r="BDK7" s="57"/>
      <c r="BDL7" s="57"/>
      <c r="BDM7" s="57"/>
      <c r="BDN7" s="57"/>
      <c r="BDO7" s="57"/>
      <c r="BDP7" s="57"/>
      <c r="BDQ7" s="57"/>
      <c r="BDR7" s="57"/>
      <c r="BDS7" s="57"/>
      <c r="BDT7" s="57"/>
      <c r="BDU7" s="57"/>
      <c r="BDV7" s="57"/>
      <c r="BDW7" s="57"/>
      <c r="BDX7" s="57"/>
      <c r="BDY7" s="57"/>
      <c r="BDZ7" s="57"/>
      <c r="BEA7" s="57"/>
      <c r="BEB7" s="57"/>
      <c r="BEC7" s="57"/>
      <c r="BED7" s="57"/>
      <c r="BEE7" s="57"/>
      <c r="BEF7" s="57"/>
      <c r="BEG7" s="57"/>
      <c r="BEH7" s="57"/>
      <c r="BEI7" s="57"/>
      <c r="BEJ7" s="57"/>
      <c r="BEK7" s="57"/>
      <c r="BEL7" s="57"/>
      <c r="BEM7" s="57"/>
      <c r="BEN7" s="57"/>
      <c r="BEO7" s="57"/>
      <c r="BEP7" s="57"/>
      <c r="BEQ7" s="57"/>
      <c r="BER7" s="57"/>
      <c r="BES7" s="57"/>
      <c r="BET7" s="57"/>
      <c r="BEU7" s="57"/>
      <c r="BEV7" s="57"/>
      <c r="BEW7" s="57"/>
      <c r="BEX7" s="57"/>
      <c r="BEY7" s="57"/>
      <c r="BEZ7" s="57"/>
      <c r="BFA7" s="57"/>
      <c r="BFB7" s="57"/>
      <c r="BFC7" s="57"/>
      <c r="BFD7" s="57"/>
      <c r="BFE7" s="57"/>
      <c r="BFF7" s="57"/>
      <c r="BFG7" s="57"/>
      <c r="BFH7" s="57"/>
      <c r="BFI7" s="57"/>
      <c r="BFJ7" s="57"/>
      <c r="BFK7" s="57"/>
      <c r="BFL7" s="57"/>
      <c r="BFM7" s="57"/>
      <c r="BFN7" s="57"/>
      <c r="BFO7" s="57"/>
      <c r="BFP7" s="57"/>
      <c r="BFQ7" s="57"/>
      <c r="BFR7" s="57"/>
      <c r="BFS7" s="57"/>
      <c r="BFT7" s="57"/>
      <c r="BFU7" s="57"/>
      <c r="BFV7" s="57"/>
      <c r="BFW7" s="57"/>
      <c r="BFX7" s="57"/>
      <c r="BFY7" s="57"/>
      <c r="BFZ7" s="57"/>
      <c r="BGA7" s="57"/>
      <c r="BGB7" s="57"/>
      <c r="BGC7" s="57"/>
      <c r="BGD7" s="57"/>
      <c r="BGE7" s="57"/>
      <c r="BGF7" s="57"/>
      <c r="BGG7" s="57"/>
      <c r="BGH7" s="57"/>
      <c r="BGI7" s="57"/>
      <c r="BGJ7" s="57"/>
      <c r="BGK7" s="57"/>
      <c r="BGL7" s="57"/>
      <c r="BGM7" s="57"/>
      <c r="BGN7" s="57"/>
      <c r="BGO7" s="57"/>
      <c r="BGP7" s="57"/>
      <c r="BGQ7" s="57"/>
      <c r="BGR7" s="57"/>
      <c r="BGS7" s="57"/>
      <c r="BGT7" s="57"/>
      <c r="BGU7" s="57"/>
      <c r="BGV7" s="57"/>
      <c r="BGW7" s="57"/>
      <c r="BGX7" s="57"/>
      <c r="BGY7" s="57"/>
      <c r="BGZ7" s="57"/>
      <c r="BHA7" s="57"/>
      <c r="BHB7" s="57"/>
      <c r="BHC7" s="57"/>
      <c r="BHD7" s="57"/>
      <c r="BHE7" s="57"/>
      <c r="BHF7" s="57"/>
      <c r="BHG7" s="57"/>
      <c r="BHH7" s="57"/>
      <c r="BHI7" s="57"/>
      <c r="BHJ7" s="57"/>
      <c r="BHK7" s="57"/>
      <c r="BHL7" s="57"/>
      <c r="BHM7" s="57"/>
      <c r="BHN7" s="57"/>
      <c r="BHO7" s="57"/>
      <c r="BHP7" s="57"/>
      <c r="BHQ7" s="57"/>
      <c r="BHR7" s="57"/>
      <c r="BHS7" s="57"/>
      <c r="BHT7" s="57"/>
      <c r="BHU7" s="57"/>
      <c r="BHV7" s="57"/>
      <c r="BHW7" s="57"/>
      <c r="BHX7" s="57"/>
      <c r="BHY7" s="57"/>
      <c r="BHZ7" s="57"/>
      <c r="BIA7" s="57"/>
      <c r="BIB7" s="57"/>
      <c r="BIC7" s="57"/>
      <c r="BID7" s="57"/>
      <c r="BIE7" s="57"/>
      <c r="BIF7" s="57"/>
      <c r="BIG7" s="57"/>
      <c r="BIH7" s="57"/>
      <c r="BII7" s="57"/>
      <c r="BIJ7" s="57"/>
      <c r="BIK7" s="57"/>
      <c r="BIL7" s="57"/>
      <c r="BIM7" s="57"/>
      <c r="BIN7" s="57"/>
      <c r="BIO7" s="57"/>
      <c r="BIP7" s="57"/>
      <c r="BIQ7" s="57"/>
      <c r="BIR7" s="57"/>
      <c r="BIS7" s="57"/>
      <c r="BIT7" s="57"/>
      <c r="BIU7" s="57"/>
      <c r="BIV7" s="57"/>
      <c r="BIW7" s="57"/>
      <c r="BIX7" s="57"/>
      <c r="BIY7" s="57"/>
      <c r="BIZ7" s="57"/>
      <c r="BJA7" s="57"/>
      <c r="BJB7" s="57"/>
      <c r="BJC7" s="57"/>
      <c r="BJD7" s="57"/>
      <c r="BJE7" s="57"/>
      <c r="BJF7" s="57"/>
      <c r="BJG7" s="57"/>
      <c r="BJH7" s="57"/>
      <c r="BJI7" s="57"/>
      <c r="BJJ7" s="57"/>
      <c r="BJK7" s="57"/>
      <c r="BJL7" s="57"/>
      <c r="BJM7" s="57"/>
      <c r="BJN7" s="57"/>
      <c r="BJO7" s="57"/>
      <c r="BJP7" s="57"/>
      <c r="BJQ7" s="57"/>
      <c r="BJR7" s="57"/>
      <c r="BJS7" s="57"/>
      <c r="BJT7" s="57"/>
      <c r="BJU7" s="57"/>
      <c r="BJV7" s="57"/>
      <c r="BJW7" s="57"/>
      <c r="BJX7" s="57"/>
      <c r="BJY7" s="57"/>
      <c r="BJZ7" s="57"/>
      <c r="BKA7" s="57"/>
      <c r="BKB7" s="57"/>
      <c r="BKC7" s="57"/>
      <c r="BKD7" s="57"/>
      <c r="BKE7" s="57"/>
      <c r="BKF7" s="57"/>
      <c r="BKG7" s="57"/>
      <c r="BKH7" s="57"/>
      <c r="BKI7" s="57"/>
      <c r="BKJ7" s="57"/>
      <c r="BKK7" s="57"/>
      <c r="BKL7" s="57"/>
      <c r="BKM7" s="57"/>
      <c r="BKN7" s="57"/>
      <c r="BKO7" s="57"/>
      <c r="BKP7" s="57"/>
      <c r="BKQ7" s="57"/>
      <c r="BKR7" s="57"/>
      <c r="BKS7" s="57"/>
      <c r="BKT7" s="57"/>
      <c r="BKU7" s="57"/>
      <c r="BKV7" s="57"/>
      <c r="BKW7" s="57"/>
      <c r="BKX7" s="57"/>
      <c r="BKY7" s="57"/>
      <c r="BKZ7" s="57"/>
      <c r="BLA7" s="57"/>
      <c r="BLB7" s="57"/>
      <c r="BLC7" s="57"/>
      <c r="BLD7" s="57"/>
      <c r="BLE7" s="57"/>
      <c r="BLF7" s="57"/>
      <c r="BLG7" s="57"/>
      <c r="BLH7" s="57"/>
      <c r="BLI7" s="57"/>
      <c r="BLJ7" s="57"/>
      <c r="BLK7" s="57"/>
      <c r="BLL7" s="57"/>
      <c r="BLM7" s="57"/>
      <c r="BLN7" s="57"/>
      <c r="BLO7" s="57"/>
      <c r="BLP7" s="57"/>
      <c r="BLQ7" s="57"/>
      <c r="BLR7" s="57"/>
      <c r="BLS7" s="57"/>
      <c r="BLT7" s="57"/>
      <c r="BLU7" s="57"/>
      <c r="BLV7" s="57"/>
      <c r="BLW7" s="57"/>
      <c r="BLX7" s="57"/>
      <c r="BLY7" s="57"/>
      <c r="BLZ7" s="57"/>
      <c r="BMA7" s="57"/>
      <c r="BMB7" s="57"/>
      <c r="BMC7" s="57"/>
      <c r="BMD7" s="57"/>
      <c r="BME7" s="57"/>
      <c r="BMF7" s="57"/>
      <c r="BMG7" s="57"/>
      <c r="BMH7" s="57"/>
      <c r="BMI7" s="57"/>
      <c r="BMJ7" s="57"/>
      <c r="BMK7" s="57"/>
      <c r="BML7" s="57"/>
      <c r="BMM7" s="57"/>
      <c r="BMN7" s="57"/>
      <c r="BMO7" s="57"/>
      <c r="BMP7" s="57"/>
      <c r="BMQ7" s="57"/>
      <c r="BMR7" s="57"/>
      <c r="BMS7" s="57"/>
      <c r="BMT7" s="57"/>
      <c r="BMU7" s="57"/>
      <c r="BMV7" s="57"/>
      <c r="BMW7" s="57"/>
      <c r="BMX7" s="57"/>
      <c r="BMY7" s="57"/>
      <c r="BMZ7" s="57"/>
      <c r="BNA7" s="57"/>
      <c r="BNB7" s="57"/>
      <c r="BNC7" s="57"/>
      <c r="BND7" s="57"/>
      <c r="BNE7" s="57"/>
      <c r="BNF7" s="57"/>
      <c r="BNG7" s="57"/>
      <c r="BNH7" s="57"/>
      <c r="BNI7" s="57"/>
      <c r="BNJ7" s="57"/>
      <c r="BNK7" s="57"/>
      <c r="BNL7" s="57"/>
      <c r="BNM7" s="57"/>
      <c r="BNN7" s="57"/>
      <c r="BNO7" s="57"/>
      <c r="BNP7" s="57"/>
      <c r="BNQ7" s="57"/>
      <c r="BNR7" s="57"/>
      <c r="BNS7" s="57"/>
      <c r="BNT7" s="57"/>
      <c r="BNU7" s="57"/>
      <c r="BNV7" s="57"/>
      <c r="BNW7" s="57"/>
      <c r="BNX7" s="57"/>
      <c r="BNY7" s="57"/>
      <c r="BNZ7" s="57"/>
      <c r="BOA7" s="57"/>
      <c r="BOB7" s="57"/>
      <c r="BOC7" s="57"/>
      <c r="BOD7" s="57"/>
      <c r="BOE7" s="57"/>
      <c r="BOF7" s="57"/>
      <c r="BOG7" s="57"/>
      <c r="BOH7" s="57"/>
      <c r="BOI7" s="57"/>
      <c r="BOJ7" s="57"/>
      <c r="BOK7" s="57"/>
      <c r="BOL7" s="57"/>
      <c r="BOM7" s="57"/>
      <c r="BON7" s="57"/>
      <c r="BOO7" s="57"/>
      <c r="BOP7" s="57"/>
      <c r="BOQ7" s="57"/>
      <c r="BOR7" s="57"/>
      <c r="BOS7" s="57"/>
      <c r="BOT7" s="57"/>
      <c r="BOU7" s="57"/>
      <c r="BOV7" s="57"/>
      <c r="BOW7" s="57"/>
      <c r="BOX7" s="57"/>
      <c r="BOY7" s="57"/>
      <c r="BOZ7" s="57"/>
      <c r="BPA7" s="57"/>
      <c r="BPB7" s="57"/>
      <c r="BPC7" s="57"/>
      <c r="BPD7" s="57"/>
      <c r="BPE7" s="57"/>
      <c r="BPF7" s="57"/>
      <c r="BPG7" s="57"/>
      <c r="BPH7" s="57"/>
      <c r="BPI7" s="57"/>
      <c r="BPJ7" s="57"/>
      <c r="BPK7" s="57"/>
      <c r="BPL7" s="57"/>
      <c r="BPM7" s="57"/>
      <c r="BPN7" s="57"/>
      <c r="BPO7" s="57"/>
      <c r="BPP7" s="57"/>
      <c r="BPQ7" s="57"/>
      <c r="BPR7" s="57"/>
      <c r="BPS7" s="57"/>
      <c r="BPT7" s="57"/>
      <c r="BPU7" s="57"/>
      <c r="BPV7" s="57"/>
      <c r="BPW7" s="57"/>
      <c r="BPX7" s="57"/>
      <c r="BPY7" s="57"/>
      <c r="BPZ7" s="57"/>
      <c r="BQA7" s="57"/>
      <c r="BQB7" s="57"/>
      <c r="BQC7" s="57"/>
      <c r="BQD7" s="57"/>
      <c r="BQE7" s="57"/>
      <c r="BQF7" s="57"/>
      <c r="BQG7" s="57"/>
      <c r="BQH7" s="57"/>
      <c r="BQI7" s="57"/>
      <c r="BQJ7" s="57"/>
      <c r="BQK7" s="57"/>
      <c r="BQL7" s="57"/>
      <c r="BQM7" s="57"/>
      <c r="BQN7" s="57"/>
      <c r="BQO7" s="57"/>
      <c r="BQP7" s="57"/>
      <c r="BQQ7" s="57"/>
      <c r="BQR7" s="57"/>
      <c r="BQS7" s="57"/>
      <c r="BQT7" s="57"/>
      <c r="BQU7" s="57"/>
      <c r="BQV7" s="57"/>
      <c r="BQW7" s="57"/>
      <c r="BQX7" s="57"/>
      <c r="BQY7" s="57"/>
      <c r="BQZ7" s="57"/>
      <c r="BRA7" s="57"/>
      <c r="BRB7" s="57"/>
      <c r="BRC7" s="57"/>
      <c r="BRD7" s="57"/>
      <c r="BRE7" s="57"/>
      <c r="BRF7" s="57"/>
      <c r="BRG7" s="57"/>
      <c r="BRH7" s="57"/>
      <c r="BRI7" s="57"/>
      <c r="BRJ7" s="57"/>
      <c r="BRK7" s="57"/>
      <c r="BRL7" s="57"/>
      <c r="BRM7" s="57"/>
      <c r="BRN7" s="57"/>
      <c r="BRO7" s="57"/>
      <c r="BRP7" s="57"/>
      <c r="BRQ7" s="57"/>
      <c r="BRR7" s="57"/>
      <c r="BRS7" s="57"/>
      <c r="BRT7" s="57"/>
      <c r="BRU7" s="57"/>
      <c r="BRV7" s="57"/>
      <c r="BRW7" s="57"/>
      <c r="BRX7" s="57"/>
      <c r="BRY7" s="57"/>
      <c r="BRZ7" s="57"/>
      <c r="BSA7" s="57"/>
      <c r="BSB7" s="57"/>
      <c r="BSC7" s="57"/>
      <c r="BSD7" s="57"/>
      <c r="BSE7" s="57"/>
      <c r="BSF7" s="57"/>
      <c r="BSG7" s="57"/>
      <c r="BSH7" s="57"/>
      <c r="BSI7" s="57"/>
      <c r="BSJ7" s="57"/>
      <c r="BSK7" s="57"/>
      <c r="BSL7" s="57"/>
      <c r="BSM7" s="57"/>
      <c r="BSN7" s="57"/>
      <c r="BSO7" s="57"/>
      <c r="BSP7" s="57"/>
      <c r="BSQ7" s="57"/>
      <c r="BSR7" s="57"/>
      <c r="BSS7" s="57"/>
      <c r="BST7" s="57"/>
      <c r="BSU7" s="57"/>
      <c r="BSV7" s="57"/>
      <c r="BSW7" s="57"/>
      <c r="BSX7" s="57"/>
      <c r="BSY7" s="57"/>
      <c r="BSZ7" s="57"/>
      <c r="BTA7" s="57"/>
      <c r="BTB7" s="57"/>
      <c r="BTC7" s="57"/>
      <c r="BTD7" s="57"/>
      <c r="BTE7" s="57"/>
      <c r="BTF7" s="57"/>
      <c r="BTG7" s="57"/>
      <c r="BTH7" s="57"/>
      <c r="BTI7" s="57"/>
      <c r="BTJ7" s="57"/>
      <c r="BTK7" s="57"/>
      <c r="BTL7" s="57"/>
      <c r="BTM7" s="57"/>
      <c r="BTN7" s="57"/>
      <c r="BTO7" s="57"/>
      <c r="BTP7" s="57"/>
      <c r="BTQ7" s="57"/>
      <c r="BTR7" s="57"/>
      <c r="BTS7" s="57"/>
      <c r="BTT7" s="57"/>
      <c r="BTU7" s="57"/>
      <c r="BTV7" s="57"/>
      <c r="BTW7" s="57"/>
      <c r="BTX7" s="57"/>
      <c r="BTY7" s="57"/>
      <c r="BTZ7" s="57"/>
      <c r="BUA7" s="57"/>
      <c r="BUB7" s="57"/>
      <c r="BUC7" s="57"/>
      <c r="BUD7" s="57"/>
      <c r="BUE7" s="57"/>
      <c r="BUF7" s="57"/>
      <c r="BUG7" s="57"/>
      <c r="BUH7" s="57"/>
      <c r="BUI7" s="57"/>
      <c r="BUJ7" s="57"/>
      <c r="BUK7" s="57"/>
      <c r="BUL7" s="57"/>
      <c r="BUM7" s="57"/>
      <c r="BUN7" s="57"/>
      <c r="BUO7" s="57"/>
      <c r="BUP7" s="57"/>
      <c r="BUQ7" s="57"/>
      <c r="BUR7" s="57"/>
      <c r="BUS7" s="57"/>
      <c r="BUT7" s="57"/>
      <c r="BUU7" s="57"/>
      <c r="BUV7" s="57"/>
      <c r="BUW7" s="57"/>
      <c r="BUX7" s="57"/>
      <c r="BUY7" s="57"/>
      <c r="BUZ7" s="57"/>
      <c r="BVA7" s="57"/>
      <c r="BVB7" s="57"/>
      <c r="BVC7" s="57"/>
      <c r="BVD7" s="57"/>
      <c r="BVE7" s="57"/>
      <c r="BVF7" s="57"/>
      <c r="BVG7" s="57"/>
      <c r="BVH7" s="57"/>
      <c r="BVI7" s="57"/>
      <c r="BVJ7" s="57"/>
      <c r="BVK7" s="57"/>
      <c r="BVL7" s="57"/>
      <c r="BVM7" s="57"/>
      <c r="BVN7" s="57"/>
      <c r="BVO7" s="57"/>
      <c r="BVP7" s="57"/>
      <c r="BVQ7" s="57"/>
      <c r="BVR7" s="57"/>
      <c r="BVS7" s="57"/>
      <c r="BVT7" s="57"/>
      <c r="BVU7" s="57"/>
      <c r="BVV7" s="57"/>
      <c r="BVW7" s="57"/>
      <c r="BVX7" s="57"/>
      <c r="BVY7" s="57"/>
      <c r="BVZ7" s="57"/>
      <c r="BWA7" s="57"/>
      <c r="BWB7" s="57"/>
      <c r="BWC7" s="57"/>
      <c r="BWD7" s="57"/>
      <c r="BWE7" s="57"/>
      <c r="BWF7" s="57"/>
      <c r="BWG7" s="57"/>
      <c r="BWH7" s="57"/>
      <c r="BWI7" s="57"/>
      <c r="BWJ7" s="57"/>
      <c r="BWK7" s="57"/>
      <c r="BWL7" s="57"/>
      <c r="BWM7" s="57"/>
      <c r="BWN7" s="57"/>
      <c r="BWO7" s="57"/>
      <c r="BWP7" s="57"/>
      <c r="BWQ7" s="57"/>
      <c r="BWR7" s="57"/>
      <c r="BWS7" s="57"/>
      <c r="BWT7" s="57"/>
      <c r="BWU7" s="57"/>
      <c r="BWV7" s="57"/>
      <c r="BWW7" s="57"/>
      <c r="BWX7" s="57"/>
      <c r="BWY7" s="57"/>
      <c r="BWZ7" s="57"/>
      <c r="BXA7" s="57"/>
      <c r="BXB7" s="57"/>
      <c r="BXC7" s="57"/>
      <c r="BXD7" s="57"/>
      <c r="BXE7" s="57"/>
      <c r="BXF7" s="57"/>
      <c r="BXG7" s="57"/>
      <c r="BXH7" s="57"/>
      <c r="BXI7" s="57"/>
      <c r="BXJ7" s="57"/>
      <c r="BXK7" s="57"/>
      <c r="BXL7" s="57"/>
      <c r="BXM7" s="57"/>
      <c r="BXN7" s="57"/>
      <c r="BXO7" s="57"/>
      <c r="BXP7" s="57"/>
      <c r="BXQ7" s="57"/>
      <c r="BXR7" s="57"/>
      <c r="BXS7" s="57"/>
      <c r="BXT7" s="57"/>
      <c r="BXU7" s="57"/>
      <c r="BXV7" s="57"/>
      <c r="BXW7" s="57"/>
      <c r="BXX7" s="57"/>
      <c r="BXY7" s="57"/>
      <c r="BXZ7" s="57"/>
      <c r="BYA7" s="57"/>
      <c r="BYB7" s="57"/>
      <c r="BYC7" s="57"/>
      <c r="BYD7" s="57"/>
      <c r="BYE7" s="57"/>
      <c r="BYF7" s="57"/>
      <c r="BYG7" s="57"/>
      <c r="BYH7" s="57"/>
      <c r="BYI7" s="57"/>
      <c r="BYJ7" s="57"/>
      <c r="BYK7" s="57"/>
      <c r="BYL7" s="57"/>
      <c r="BYM7" s="57"/>
      <c r="BYN7" s="57"/>
      <c r="BYO7" s="57"/>
      <c r="BYP7" s="57"/>
      <c r="BYQ7" s="57"/>
      <c r="BYR7" s="57"/>
      <c r="BYS7" s="57"/>
      <c r="BYT7" s="57"/>
      <c r="BYU7" s="57"/>
      <c r="BYV7" s="57"/>
      <c r="BYW7" s="57"/>
      <c r="BYX7" s="57"/>
      <c r="BYY7" s="57"/>
      <c r="BYZ7" s="57"/>
      <c r="BZA7" s="57"/>
      <c r="BZB7" s="57"/>
      <c r="BZC7" s="57"/>
      <c r="BZD7" s="57"/>
      <c r="BZE7" s="57"/>
      <c r="BZF7" s="57"/>
      <c r="BZG7" s="57"/>
      <c r="BZH7" s="57"/>
      <c r="BZI7" s="57"/>
      <c r="BZJ7" s="57"/>
      <c r="BZK7" s="57"/>
      <c r="BZL7" s="57"/>
      <c r="BZM7" s="57"/>
      <c r="BZN7" s="57"/>
      <c r="BZO7" s="57"/>
      <c r="BZP7" s="57"/>
      <c r="BZQ7" s="57"/>
      <c r="BZR7" s="57"/>
      <c r="BZS7" s="57"/>
      <c r="BZT7" s="57"/>
      <c r="BZU7" s="57"/>
      <c r="BZV7" s="57"/>
      <c r="BZW7" s="57"/>
      <c r="BZX7" s="57"/>
      <c r="BZY7" s="57"/>
      <c r="BZZ7" s="57"/>
      <c r="CAA7" s="57"/>
      <c r="CAB7" s="57"/>
      <c r="CAC7" s="57"/>
      <c r="CAD7" s="57"/>
      <c r="CAE7" s="57"/>
      <c r="CAF7" s="57"/>
      <c r="CAG7" s="57"/>
      <c r="CAH7" s="57"/>
      <c r="CAI7" s="57"/>
      <c r="CAJ7" s="57"/>
      <c r="CAK7" s="57"/>
      <c r="CAL7" s="57"/>
      <c r="CAM7" s="57"/>
      <c r="CAN7" s="57"/>
      <c r="CAO7" s="57"/>
      <c r="CAP7" s="57"/>
      <c r="CAQ7" s="57"/>
      <c r="CAR7" s="57"/>
      <c r="CAS7" s="57"/>
      <c r="CAT7" s="57"/>
      <c r="CAU7" s="57"/>
      <c r="CAV7" s="57"/>
      <c r="CAW7" s="57"/>
      <c r="CAX7" s="57"/>
      <c r="CAY7" s="57"/>
      <c r="CAZ7" s="57"/>
      <c r="CBA7" s="57"/>
      <c r="CBB7" s="57"/>
      <c r="CBC7" s="57"/>
      <c r="CBD7" s="57"/>
      <c r="CBE7" s="57"/>
      <c r="CBF7" s="57"/>
      <c r="CBG7" s="57"/>
      <c r="CBH7" s="57"/>
      <c r="CBI7" s="57"/>
      <c r="CBJ7" s="57"/>
      <c r="CBK7" s="57"/>
      <c r="CBL7" s="57"/>
      <c r="CBM7" s="57"/>
      <c r="CBN7" s="57"/>
      <c r="CBO7" s="57"/>
      <c r="CBP7" s="57"/>
      <c r="CBQ7" s="57"/>
      <c r="CBR7" s="57"/>
      <c r="CBS7" s="57"/>
      <c r="CBT7" s="57"/>
      <c r="CBU7" s="57"/>
      <c r="CBV7" s="57"/>
      <c r="CBW7" s="57"/>
      <c r="CBX7" s="57"/>
      <c r="CBY7" s="57"/>
      <c r="CBZ7" s="57"/>
      <c r="CCA7" s="57"/>
      <c r="CCB7" s="57"/>
      <c r="CCC7" s="57"/>
      <c r="CCD7" s="57"/>
      <c r="CCE7" s="57"/>
      <c r="CCF7" s="57"/>
      <c r="CCG7" s="57"/>
      <c r="CCH7" s="57"/>
      <c r="CCI7" s="57"/>
      <c r="CCJ7" s="57"/>
      <c r="CCK7" s="57"/>
      <c r="CCL7" s="57"/>
      <c r="CCM7" s="57"/>
      <c r="CCN7" s="57"/>
      <c r="CCO7" s="57"/>
      <c r="CCP7" s="57"/>
      <c r="CCQ7" s="57"/>
      <c r="CCR7" s="57"/>
      <c r="CCS7" s="57"/>
      <c r="CCT7" s="57"/>
      <c r="CCU7" s="57"/>
      <c r="CCV7" s="57"/>
      <c r="CCW7" s="57"/>
      <c r="CCX7" s="57"/>
      <c r="CCY7" s="57"/>
      <c r="CCZ7" s="57"/>
      <c r="CDA7" s="57"/>
      <c r="CDB7" s="57"/>
      <c r="CDC7" s="57"/>
      <c r="CDD7" s="57"/>
      <c r="CDE7" s="57"/>
      <c r="CDF7" s="57"/>
      <c r="CDG7" s="57"/>
      <c r="CDH7" s="57"/>
      <c r="CDI7" s="57"/>
      <c r="CDJ7" s="57"/>
      <c r="CDK7" s="57"/>
      <c r="CDL7" s="57"/>
      <c r="CDM7" s="57"/>
      <c r="CDN7" s="57"/>
      <c r="CDO7" s="57"/>
      <c r="CDP7" s="57"/>
      <c r="CDQ7" s="57"/>
      <c r="CDR7" s="57"/>
      <c r="CDS7" s="57"/>
      <c r="CDT7" s="57"/>
      <c r="CDU7" s="57"/>
      <c r="CDV7" s="57"/>
      <c r="CDW7" s="57"/>
      <c r="CDX7" s="57"/>
      <c r="CDY7" s="57"/>
      <c r="CDZ7" s="57"/>
      <c r="CEA7" s="57"/>
      <c r="CEB7" s="57"/>
      <c r="CEC7" s="57"/>
      <c r="CED7" s="57"/>
      <c r="CEE7" s="57"/>
      <c r="CEF7" s="57"/>
      <c r="CEG7" s="57"/>
      <c r="CEH7" s="57"/>
      <c r="CEI7" s="57"/>
      <c r="CEJ7" s="57"/>
      <c r="CEK7" s="57"/>
      <c r="CEL7" s="57"/>
      <c r="CEM7" s="57"/>
      <c r="CEN7" s="57"/>
      <c r="CEO7" s="57"/>
      <c r="CEP7" s="57"/>
      <c r="CEQ7" s="57"/>
      <c r="CER7" s="57"/>
      <c r="CES7" s="57"/>
      <c r="CET7" s="57"/>
      <c r="CEU7" s="57"/>
      <c r="CEV7" s="57"/>
      <c r="CEW7" s="57"/>
      <c r="CEX7" s="57"/>
      <c r="CEY7" s="57"/>
      <c r="CEZ7" s="57"/>
      <c r="CFA7" s="57"/>
      <c r="CFB7" s="57"/>
      <c r="CFC7" s="57"/>
      <c r="CFD7" s="57"/>
      <c r="CFE7" s="57"/>
      <c r="CFF7" s="57"/>
      <c r="CFG7" s="57"/>
      <c r="CFH7" s="57"/>
      <c r="CFI7" s="57"/>
      <c r="CFJ7" s="57"/>
      <c r="CFK7" s="57"/>
      <c r="CFL7" s="57"/>
      <c r="CFM7" s="57"/>
      <c r="CFN7" s="57"/>
      <c r="CFO7" s="57"/>
      <c r="CFP7" s="57"/>
      <c r="CFQ7" s="57"/>
      <c r="CFR7" s="57"/>
      <c r="CFS7" s="57"/>
      <c r="CFT7" s="57"/>
      <c r="CFU7" s="57"/>
      <c r="CFV7" s="57"/>
      <c r="CFW7" s="57"/>
      <c r="CFX7" s="57"/>
      <c r="CFY7" s="57"/>
      <c r="CFZ7" s="57"/>
      <c r="CGA7" s="57"/>
      <c r="CGB7" s="57"/>
      <c r="CGC7" s="57"/>
      <c r="CGD7" s="57"/>
      <c r="CGE7" s="57"/>
      <c r="CGF7" s="57"/>
      <c r="CGG7" s="57"/>
      <c r="CGH7" s="57"/>
      <c r="CGI7" s="57"/>
      <c r="CGJ7" s="57"/>
      <c r="CGK7" s="57"/>
      <c r="CGL7" s="57"/>
      <c r="CGM7" s="57"/>
      <c r="CGN7" s="57"/>
      <c r="CGO7" s="57"/>
      <c r="CGP7" s="57"/>
      <c r="CGQ7" s="57"/>
      <c r="CGR7" s="57"/>
      <c r="CGS7" s="57"/>
      <c r="CGT7" s="57"/>
      <c r="CGU7" s="57"/>
      <c r="CGV7" s="57"/>
      <c r="CGW7" s="57"/>
      <c r="CGX7" s="57"/>
      <c r="CGY7" s="57"/>
      <c r="CGZ7" s="57"/>
      <c r="CHA7" s="57"/>
      <c r="CHB7" s="57"/>
      <c r="CHC7" s="57"/>
      <c r="CHD7" s="57"/>
      <c r="CHE7" s="57"/>
      <c r="CHF7" s="57"/>
      <c r="CHG7" s="57"/>
      <c r="CHH7" s="57"/>
      <c r="CHI7" s="57"/>
      <c r="CHJ7" s="57"/>
      <c r="CHK7" s="57"/>
      <c r="CHL7" s="57"/>
      <c r="CHM7" s="57"/>
      <c r="CHN7" s="57"/>
      <c r="CHO7" s="57"/>
      <c r="CHP7" s="57"/>
      <c r="CHQ7" s="57"/>
      <c r="CHR7" s="57"/>
      <c r="CHS7" s="57"/>
      <c r="CHT7" s="57"/>
      <c r="CHU7" s="57"/>
      <c r="CHV7" s="57"/>
      <c r="CHW7" s="57"/>
      <c r="CHX7" s="57"/>
      <c r="CHY7" s="57"/>
      <c r="CHZ7" s="57"/>
      <c r="CIA7" s="57"/>
      <c r="CIB7" s="57"/>
      <c r="CIC7" s="57"/>
      <c r="CID7" s="57"/>
      <c r="CIE7" s="57"/>
      <c r="CIF7" s="57"/>
      <c r="CIG7" s="57"/>
      <c r="CIH7" s="57"/>
      <c r="CII7" s="57"/>
      <c r="CIJ7" s="57"/>
      <c r="CIK7" s="57"/>
      <c r="CIL7" s="57"/>
      <c r="CIM7" s="57"/>
      <c r="CIN7" s="57"/>
      <c r="CIO7" s="57"/>
      <c r="CIP7" s="57"/>
      <c r="CIQ7" s="57"/>
      <c r="CIR7" s="57"/>
      <c r="CIS7" s="57"/>
      <c r="CIT7" s="57"/>
      <c r="CIU7" s="57"/>
      <c r="CIV7" s="57"/>
      <c r="CIW7" s="57"/>
      <c r="CIX7" s="57"/>
      <c r="CIY7" s="57"/>
      <c r="CIZ7" s="57"/>
      <c r="CJA7" s="57"/>
      <c r="CJB7" s="57"/>
      <c r="CJC7" s="57"/>
      <c r="CJD7" s="57"/>
      <c r="CJE7" s="57"/>
      <c r="CJF7" s="57"/>
      <c r="CJG7" s="57"/>
      <c r="CJH7" s="57"/>
      <c r="CJI7" s="57"/>
      <c r="CJJ7" s="57"/>
      <c r="CJK7" s="57"/>
      <c r="CJL7" s="57"/>
      <c r="CJM7" s="57"/>
      <c r="CJN7" s="57"/>
      <c r="CJO7" s="57"/>
      <c r="CJP7" s="57"/>
      <c r="CJQ7" s="57"/>
      <c r="CJR7" s="57"/>
      <c r="CJS7" s="57"/>
      <c r="CJT7" s="57"/>
      <c r="CJU7" s="57"/>
      <c r="CJV7" s="57"/>
      <c r="CJW7" s="57"/>
      <c r="CJX7" s="57"/>
      <c r="CJY7" s="57"/>
      <c r="CJZ7" s="57"/>
      <c r="CKA7" s="57"/>
      <c r="CKB7" s="57"/>
      <c r="CKC7" s="57"/>
      <c r="CKD7" s="57"/>
      <c r="CKE7" s="57"/>
      <c r="CKF7" s="57"/>
      <c r="CKG7" s="57"/>
      <c r="CKH7" s="57"/>
      <c r="CKI7" s="57"/>
      <c r="CKJ7" s="57"/>
      <c r="CKK7" s="57"/>
      <c r="CKL7" s="57"/>
      <c r="CKM7" s="57"/>
      <c r="CKN7" s="57"/>
      <c r="CKO7" s="57"/>
      <c r="CKP7" s="57"/>
      <c r="CKQ7" s="57"/>
      <c r="CKR7" s="57"/>
      <c r="CKS7" s="57"/>
      <c r="CKT7" s="57"/>
      <c r="CKU7" s="57"/>
      <c r="CKV7" s="57"/>
      <c r="CKW7" s="57"/>
      <c r="CKX7" s="57"/>
      <c r="CKY7" s="57"/>
      <c r="CKZ7" s="57"/>
      <c r="CLA7" s="57"/>
      <c r="CLB7" s="57"/>
      <c r="CLC7" s="57"/>
      <c r="CLD7" s="57"/>
      <c r="CLE7" s="57"/>
      <c r="CLF7" s="57"/>
      <c r="CLG7" s="57"/>
      <c r="CLH7" s="57"/>
      <c r="CLI7" s="57"/>
      <c r="CLJ7" s="57"/>
      <c r="CLK7" s="57"/>
      <c r="CLL7" s="57"/>
      <c r="CLM7" s="57"/>
      <c r="CLN7" s="57"/>
      <c r="CLO7" s="57"/>
      <c r="CLP7" s="57"/>
      <c r="CLQ7" s="57"/>
      <c r="CLR7" s="57"/>
      <c r="CLS7" s="57"/>
      <c r="CLT7" s="57"/>
      <c r="CLU7" s="57"/>
      <c r="CLV7" s="57"/>
      <c r="CLW7" s="57"/>
      <c r="CLX7" s="57"/>
      <c r="CLY7" s="57"/>
      <c r="CLZ7" s="57"/>
      <c r="CMA7" s="57"/>
      <c r="CMB7" s="57"/>
      <c r="CMC7" s="57"/>
      <c r="CMD7" s="57"/>
      <c r="CME7" s="57"/>
      <c r="CMF7" s="57"/>
      <c r="CMG7" s="57"/>
      <c r="CMH7" s="57"/>
      <c r="CMI7" s="57"/>
      <c r="CMJ7" s="57"/>
      <c r="CMK7" s="57"/>
      <c r="CML7" s="57"/>
      <c r="CMM7" s="57"/>
      <c r="CMN7" s="57"/>
      <c r="CMO7" s="57"/>
      <c r="CMP7" s="57"/>
      <c r="CMQ7" s="57"/>
      <c r="CMR7" s="57"/>
      <c r="CMS7" s="57"/>
      <c r="CMT7" s="57"/>
      <c r="CMU7" s="57"/>
      <c r="CMV7" s="57"/>
      <c r="CMW7" s="57"/>
      <c r="CMX7" s="57"/>
      <c r="CMY7" s="57"/>
      <c r="CMZ7" s="57"/>
      <c r="CNA7" s="57"/>
      <c r="CNB7" s="57"/>
      <c r="CNC7" s="57"/>
      <c r="CND7" s="57"/>
      <c r="CNE7" s="57"/>
      <c r="CNF7" s="57"/>
      <c r="CNG7" s="57"/>
      <c r="CNH7" s="57"/>
      <c r="CNI7" s="57"/>
      <c r="CNJ7" s="57"/>
      <c r="CNK7" s="57"/>
      <c r="CNL7" s="57"/>
      <c r="CNM7" s="57"/>
      <c r="CNN7" s="57"/>
      <c r="CNO7" s="57"/>
      <c r="CNP7" s="57"/>
      <c r="CNQ7" s="57"/>
      <c r="CNR7" s="57"/>
      <c r="CNS7" s="57"/>
      <c r="CNT7" s="57"/>
      <c r="CNU7" s="57"/>
      <c r="CNV7" s="57"/>
      <c r="CNW7" s="57"/>
      <c r="CNX7" s="57"/>
      <c r="CNY7" s="57"/>
      <c r="CNZ7" s="57"/>
      <c r="COA7" s="57"/>
      <c r="COB7" s="57"/>
      <c r="COC7" s="57"/>
      <c r="COD7" s="57"/>
      <c r="COE7" s="57"/>
      <c r="COF7" s="57"/>
      <c r="COG7" s="57"/>
      <c r="COH7" s="57"/>
      <c r="COI7" s="57"/>
      <c r="COJ7" s="57"/>
      <c r="COK7" s="57"/>
      <c r="COL7" s="57"/>
      <c r="COM7" s="57"/>
      <c r="CON7" s="57"/>
      <c r="COO7" s="57"/>
      <c r="COP7" s="57"/>
      <c r="COQ7" s="57"/>
      <c r="COR7" s="57"/>
      <c r="COS7" s="57"/>
      <c r="COT7" s="57"/>
      <c r="COU7" s="57"/>
      <c r="COV7" s="57"/>
      <c r="COW7" s="57"/>
      <c r="COX7" s="57"/>
      <c r="COY7" s="57"/>
      <c r="COZ7" s="57"/>
      <c r="CPA7" s="57"/>
      <c r="CPB7" s="57"/>
      <c r="CPC7" s="57"/>
      <c r="CPD7" s="57"/>
      <c r="CPE7" s="57"/>
      <c r="CPF7" s="57"/>
      <c r="CPG7" s="57"/>
      <c r="CPH7" s="57"/>
      <c r="CPI7" s="57"/>
      <c r="CPJ7" s="57"/>
      <c r="CPK7" s="57"/>
      <c r="CPL7" s="57"/>
      <c r="CPM7" s="57"/>
      <c r="CPN7" s="57"/>
      <c r="CPO7" s="57"/>
      <c r="CPP7" s="57"/>
      <c r="CPQ7" s="57"/>
      <c r="CPR7" s="57"/>
      <c r="CPS7" s="57"/>
      <c r="CPT7" s="57"/>
      <c r="CPU7" s="57"/>
      <c r="CPV7" s="57"/>
      <c r="CPW7" s="57"/>
      <c r="CPX7" s="57"/>
      <c r="CPY7" s="57"/>
      <c r="CPZ7" s="57"/>
      <c r="CQA7" s="57"/>
      <c r="CQB7" s="57"/>
      <c r="CQC7" s="57"/>
      <c r="CQD7" s="57"/>
      <c r="CQE7" s="57"/>
      <c r="CQF7" s="57"/>
      <c r="CQG7" s="57"/>
      <c r="CQH7" s="57"/>
      <c r="CQI7" s="57"/>
      <c r="CQJ7" s="57"/>
      <c r="CQK7" s="57"/>
      <c r="CQL7" s="57"/>
      <c r="CQM7" s="57"/>
      <c r="CQN7" s="57"/>
      <c r="CQO7" s="57"/>
      <c r="CQP7" s="57"/>
      <c r="CQQ7" s="57"/>
      <c r="CQR7" s="57"/>
      <c r="CQS7" s="57"/>
      <c r="CQT7" s="57"/>
      <c r="CQU7" s="57"/>
      <c r="CQV7" s="57"/>
      <c r="CQW7" s="57"/>
      <c r="CQX7" s="57"/>
      <c r="CQY7" s="57"/>
      <c r="CQZ7" s="57"/>
      <c r="CRA7" s="57"/>
      <c r="CRB7" s="57"/>
      <c r="CRC7" s="57"/>
      <c r="CRD7" s="57"/>
      <c r="CRE7" s="57"/>
      <c r="CRF7" s="57"/>
      <c r="CRG7" s="57"/>
      <c r="CRH7" s="57"/>
      <c r="CRI7" s="57"/>
      <c r="CRJ7" s="57"/>
      <c r="CRK7" s="57"/>
      <c r="CRL7" s="57"/>
      <c r="CRM7" s="57"/>
      <c r="CRN7" s="57"/>
      <c r="CRO7" s="57"/>
      <c r="CRP7" s="57"/>
      <c r="CRQ7" s="57"/>
      <c r="CRR7" s="57"/>
      <c r="CRS7" s="57"/>
      <c r="CRT7" s="57"/>
      <c r="CRU7" s="57"/>
      <c r="CRV7" s="57"/>
      <c r="CRW7" s="57"/>
      <c r="CRX7" s="57"/>
      <c r="CRY7" s="57"/>
      <c r="CRZ7" s="57"/>
      <c r="CSA7" s="57"/>
      <c r="CSB7" s="57"/>
      <c r="CSC7" s="57"/>
      <c r="CSD7" s="57"/>
      <c r="CSE7" s="57"/>
      <c r="CSF7" s="57"/>
      <c r="CSG7" s="57"/>
      <c r="CSH7" s="57"/>
      <c r="CSI7" s="57"/>
      <c r="CSJ7" s="57"/>
      <c r="CSK7" s="57"/>
      <c r="CSL7" s="57"/>
      <c r="CSM7" s="57"/>
      <c r="CSN7" s="57"/>
      <c r="CSO7" s="57"/>
      <c r="CSP7" s="57"/>
      <c r="CSQ7" s="57"/>
      <c r="CSR7" s="57"/>
      <c r="CSS7" s="57"/>
      <c r="CST7" s="57"/>
      <c r="CSU7" s="57"/>
      <c r="CSV7" s="57"/>
      <c r="CSW7" s="57"/>
      <c r="CSX7" s="57"/>
      <c r="CSY7" s="57"/>
      <c r="CSZ7" s="57"/>
      <c r="CTA7" s="57"/>
      <c r="CTB7" s="57"/>
      <c r="CTC7" s="57"/>
      <c r="CTD7" s="57"/>
      <c r="CTE7" s="57"/>
      <c r="CTF7" s="57"/>
      <c r="CTG7" s="57"/>
      <c r="CTH7" s="57"/>
      <c r="CTI7" s="57"/>
      <c r="CTJ7" s="57"/>
      <c r="CTK7" s="57"/>
      <c r="CTL7" s="57"/>
      <c r="CTM7" s="57"/>
      <c r="CTN7" s="57"/>
      <c r="CTO7" s="57"/>
      <c r="CTP7" s="57"/>
      <c r="CTQ7" s="57"/>
      <c r="CTR7" s="57"/>
      <c r="CTS7" s="57"/>
      <c r="CTT7" s="57"/>
      <c r="CTU7" s="57"/>
      <c r="CTV7" s="57"/>
      <c r="CTW7" s="57"/>
      <c r="CTX7" s="57"/>
      <c r="CTY7" s="57"/>
      <c r="CTZ7" s="57"/>
      <c r="CUA7" s="57"/>
      <c r="CUB7" s="57"/>
      <c r="CUC7" s="57"/>
      <c r="CUD7" s="57"/>
      <c r="CUE7" s="57"/>
      <c r="CUF7" s="57"/>
      <c r="CUG7" s="57"/>
      <c r="CUH7" s="57"/>
      <c r="CUI7" s="57"/>
      <c r="CUJ7" s="57"/>
      <c r="CUK7" s="57"/>
      <c r="CUL7" s="57"/>
      <c r="CUM7" s="57"/>
      <c r="CUN7" s="57"/>
      <c r="CUO7" s="57"/>
      <c r="CUP7" s="57"/>
      <c r="CUQ7" s="57"/>
      <c r="CUR7" s="57"/>
      <c r="CUS7" s="57"/>
      <c r="CUT7" s="57"/>
      <c r="CUU7" s="57"/>
      <c r="CUV7" s="57"/>
      <c r="CUW7" s="57"/>
      <c r="CUX7" s="57"/>
      <c r="CUY7" s="57"/>
      <c r="CUZ7" s="57"/>
      <c r="CVA7" s="57"/>
      <c r="CVB7" s="57"/>
      <c r="CVC7" s="57"/>
      <c r="CVD7" s="57"/>
      <c r="CVE7" s="57"/>
      <c r="CVF7" s="57"/>
      <c r="CVG7" s="57"/>
      <c r="CVH7" s="57"/>
      <c r="CVI7" s="57"/>
      <c r="CVJ7" s="57"/>
      <c r="CVK7" s="57"/>
      <c r="CVL7" s="57"/>
      <c r="CVM7" s="57"/>
      <c r="CVN7" s="57"/>
      <c r="CVO7" s="57"/>
      <c r="CVP7" s="57"/>
      <c r="CVQ7" s="57"/>
      <c r="CVR7" s="57"/>
      <c r="CVS7" s="57"/>
      <c r="CVT7" s="57"/>
      <c r="CVU7" s="57"/>
      <c r="CVV7" s="57"/>
      <c r="CVW7" s="57"/>
      <c r="CVX7" s="57"/>
      <c r="CVY7" s="57"/>
      <c r="CVZ7" s="57"/>
      <c r="CWA7" s="57"/>
      <c r="CWB7" s="57"/>
      <c r="CWC7" s="57"/>
      <c r="CWD7" s="57"/>
      <c r="CWE7" s="57"/>
      <c r="CWF7" s="57"/>
      <c r="CWG7" s="57"/>
      <c r="CWH7" s="57"/>
      <c r="CWI7" s="57"/>
      <c r="CWJ7" s="57"/>
      <c r="CWK7" s="57"/>
      <c r="CWL7" s="57"/>
      <c r="CWM7" s="57"/>
      <c r="CWN7" s="57"/>
      <c r="CWO7" s="57"/>
      <c r="CWP7" s="57"/>
      <c r="CWQ7" s="57"/>
      <c r="CWR7" s="57"/>
      <c r="CWS7" s="57"/>
      <c r="CWT7" s="57"/>
      <c r="CWU7" s="57"/>
      <c r="CWV7" s="57"/>
      <c r="CWW7" s="57"/>
      <c r="CWX7" s="57"/>
      <c r="CWY7" s="57"/>
      <c r="CWZ7" s="57"/>
      <c r="CXA7" s="57"/>
      <c r="CXB7" s="57"/>
      <c r="CXC7" s="57"/>
      <c r="CXD7" s="57"/>
      <c r="CXE7" s="57"/>
      <c r="CXF7" s="57"/>
      <c r="CXG7" s="57"/>
      <c r="CXH7" s="57"/>
      <c r="CXI7" s="57"/>
      <c r="CXJ7" s="57"/>
      <c r="CXK7" s="57"/>
      <c r="CXL7" s="57"/>
      <c r="CXM7" s="57"/>
      <c r="CXN7" s="57"/>
      <c r="CXO7" s="57"/>
      <c r="CXP7" s="57"/>
      <c r="CXQ7" s="57"/>
      <c r="CXR7" s="57"/>
      <c r="CXS7" s="57"/>
      <c r="CXT7" s="57"/>
      <c r="CXU7" s="57"/>
      <c r="CXV7" s="57"/>
      <c r="CXW7" s="57"/>
      <c r="CXX7" s="57"/>
      <c r="CXY7" s="57"/>
      <c r="CXZ7" s="57"/>
      <c r="CYA7" s="57"/>
      <c r="CYB7" s="57"/>
      <c r="CYC7" s="57"/>
      <c r="CYD7" s="57"/>
      <c r="CYE7" s="57"/>
      <c r="CYF7" s="57"/>
      <c r="CYG7" s="57"/>
      <c r="CYH7" s="57"/>
      <c r="CYI7" s="57"/>
      <c r="CYJ7" s="57"/>
      <c r="CYK7" s="57"/>
      <c r="CYL7" s="57"/>
      <c r="CYM7" s="57"/>
      <c r="CYN7" s="57"/>
      <c r="CYO7" s="57"/>
      <c r="CYP7" s="57"/>
      <c r="CYQ7" s="57"/>
      <c r="CYR7" s="57"/>
      <c r="CYS7" s="57"/>
      <c r="CYT7" s="57"/>
      <c r="CYU7" s="57"/>
      <c r="CYV7" s="57"/>
      <c r="CYW7" s="57"/>
      <c r="CYX7" s="57"/>
      <c r="CYY7" s="57"/>
      <c r="CYZ7" s="57"/>
      <c r="CZA7" s="57"/>
      <c r="CZB7" s="57"/>
      <c r="CZC7" s="57"/>
      <c r="CZD7" s="57"/>
      <c r="CZE7" s="57"/>
      <c r="CZF7" s="57"/>
      <c r="CZG7" s="57"/>
      <c r="CZH7" s="57"/>
      <c r="CZI7" s="57"/>
      <c r="CZJ7" s="57"/>
      <c r="CZK7" s="57"/>
      <c r="CZL7" s="57"/>
      <c r="CZM7" s="57"/>
      <c r="CZN7" s="57"/>
      <c r="CZO7" s="57"/>
      <c r="CZP7" s="57"/>
      <c r="CZQ7" s="57"/>
      <c r="CZR7" s="57"/>
      <c r="CZS7" s="57"/>
      <c r="CZT7" s="57"/>
      <c r="CZU7" s="57"/>
      <c r="CZV7" s="57"/>
      <c r="CZW7" s="57"/>
      <c r="CZX7" s="57"/>
      <c r="CZY7" s="57"/>
      <c r="CZZ7" s="57"/>
      <c r="DAA7" s="57"/>
      <c r="DAB7" s="57"/>
      <c r="DAC7" s="57"/>
      <c r="DAD7" s="57"/>
      <c r="DAE7" s="57"/>
      <c r="DAF7" s="57"/>
      <c r="DAG7" s="57"/>
      <c r="DAH7" s="57"/>
      <c r="DAI7" s="57"/>
      <c r="DAJ7" s="57"/>
      <c r="DAK7" s="57"/>
      <c r="DAL7" s="57"/>
      <c r="DAM7" s="57"/>
      <c r="DAN7" s="57"/>
      <c r="DAO7" s="57"/>
      <c r="DAP7" s="57"/>
      <c r="DAQ7" s="57"/>
      <c r="DAR7" s="57"/>
      <c r="DAS7" s="57"/>
      <c r="DAT7" s="57"/>
      <c r="DAU7" s="57"/>
      <c r="DAV7" s="57"/>
      <c r="DAW7" s="57"/>
      <c r="DAX7" s="57"/>
      <c r="DAY7" s="57"/>
      <c r="DAZ7" s="57"/>
      <c r="DBA7" s="57"/>
      <c r="DBB7" s="57"/>
      <c r="DBC7" s="57"/>
      <c r="DBD7" s="57"/>
      <c r="DBE7" s="57"/>
      <c r="DBF7" s="57"/>
      <c r="DBG7" s="57"/>
      <c r="DBH7" s="57"/>
      <c r="DBI7" s="57"/>
      <c r="DBJ7" s="57"/>
      <c r="DBK7" s="57"/>
      <c r="DBL7" s="57"/>
      <c r="DBM7" s="57"/>
      <c r="DBN7" s="57"/>
      <c r="DBO7" s="57"/>
      <c r="DBP7" s="57"/>
      <c r="DBQ7" s="57"/>
      <c r="DBR7" s="57"/>
      <c r="DBS7" s="57"/>
      <c r="DBT7" s="57"/>
      <c r="DBU7" s="57"/>
      <c r="DBV7" s="57"/>
      <c r="DBW7" s="57"/>
      <c r="DBX7" s="57"/>
      <c r="DBY7" s="57"/>
      <c r="DBZ7" s="57"/>
      <c r="DCA7" s="57"/>
      <c r="DCB7" s="57"/>
      <c r="DCC7" s="57"/>
      <c r="DCD7" s="57"/>
      <c r="DCE7" s="57"/>
      <c r="DCF7" s="57"/>
      <c r="DCG7" s="57"/>
      <c r="DCH7" s="57"/>
      <c r="DCI7" s="57"/>
      <c r="DCJ7" s="57"/>
      <c r="DCK7" s="57"/>
      <c r="DCL7" s="57"/>
      <c r="DCM7" s="57"/>
      <c r="DCN7" s="57"/>
      <c r="DCO7" s="57"/>
      <c r="DCP7" s="57"/>
      <c r="DCQ7" s="57"/>
      <c r="DCR7" s="57"/>
      <c r="DCS7" s="57"/>
      <c r="DCT7" s="57"/>
      <c r="DCU7" s="57"/>
      <c r="DCV7" s="57"/>
      <c r="DCW7" s="57"/>
      <c r="DCX7" s="57"/>
      <c r="DCY7" s="57"/>
      <c r="DCZ7" s="57"/>
      <c r="DDA7" s="57"/>
      <c r="DDB7" s="57"/>
      <c r="DDC7" s="57"/>
      <c r="DDD7" s="57"/>
      <c r="DDE7" s="57"/>
      <c r="DDF7" s="57"/>
      <c r="DDG7" s="57"/>
      <c r="DDH7" s="57"/>
      <c r="DDI7" s="57"/>
      <c r="DDJ7" s="57"/>
      <c r="DDK7" s="57"/>
      <c r="DDL7" s="57"/>
      <c r="DDM7" s="57"/>
      <c r="DDN7" s="57"/>
      <c r="DDO7" s="57"/>
      <c r="DDP7" s="57"/>
      <c r="DDQ7" s="57"/>
      <c r="DDR7" s="57"/>
      <c r="DDS7" s="57"/>
      <c r="DDT7" s="57"/>
      <c r="DDU7" s="57"/>
      <c r="DDV7" s="57"/>
      <c r="DDW7" s="57"/>
      <c r="DDX7" s="57"/>
      <c r="DDY7" s="57"/>
      <c r="DDZ7" s="57"/>
      <c r="DEA7" s="57"/>
      <c r="DEB7" s="57"/>
      <c r="DEC7" s="57"/>
      <c r="DED7" s="57"/>
      <c r="DEE7" s="57"/>
      <c r="DEF7" s="57"/>
      <c r="DEG7" s="57"/>
      <c r="DEH7" s="57"/>
      <c r="DEI7" s="57"/>
      <c r="DEJ7" s="57"/>
      <c r="DEK7" s="57"/>
      <c r="DEL7" s="57"/>
      <c r="DEM7" s="57"/>
      <c r="DEN7" s="57"/>
      <c r="DEO7" s="57"/>
      <c r="DEP7" s="57"/>
      <c r="DEQ7" s="57"/>
      <c r="DER7" s="57"/>
      <c r="DES7" s="57"/>
      <c r="DET7" s="57"/>
      <c r="DEU7" s="57"/>
      <c r="DEV7" s="57"/>
      <c r="DEW7" s="57"/>
      <c r="DEX7" s="57"/>
      <c r="DEY7" s="57"/>
      <c r="DEZ7" s="57"/>
      <c r="DFA7" s="57"/>
      <c r="DFB7" s="57"/>
      <c r="DFC7" s="57"/>
      <c r="DFD7" s="57"/>
      <c r="DFE7" s="57"/>
      <c r="DFF7" s="57"/>
      <c r="DFG7" s="57"/>
      <c r="DFH7" s="57"/>
      <c r="DFI7" s="57"/>
      <c r="DFJ7" s="57"/>
      <c r="DFK7" s="57"/>
      <c r="DFL7" s="57"/>
      <c r="DFM7" s="57"/>
      <c r="DFN7" s="57"/>
      <c r="DFO7" s="57"/>
      <c r="DFP7" s="57"/>
      <c r="DFQ7" s="57"/>
      <c r="DFR7" s="57"/>
      <c r="DFS7" s="57"/>
      <c r="DFT7" s="57"/>
      <c r="DFU7" s="57"/>
      <c r="DFV7" s="57"/>
      <c r="DFW7" s="57"/>
      <c r="DFX7" s="57"/>
      <c r="DFY7" s="57"/>
      <c r="DFZ7" s="57"/>
      <c r="DGA7" s="57"/>
      <c r="DGB7" s="57"/>
      <c r="DGC7" s="57"/>
      <c r="DGD7" s="57"/>
      <c r="DGE7" s="57"/>
      <c r="DGF7" s="57"/>
      <c r="DGG7" s="57"/>
      <c r="DGH7" s="57"/>
      <c r="DGI7" s="57"/>
      <c r="DGJ7" s="57"/>
      <c r="DGK7" s="57"/>
      <c r="DGL7" s="57"/>
      <c r="DGM7" s="57"/>
      <c r="DGN7" s="57"/>
      <c r="DGO7" s="57"/>
      <c r="DGP7" s="57"/>
      <c r="DGQ7" s="57"/>
      <c r="DGR7" s="57"/>
      <c r="DGS7" s="57"/>
      <c r="DGT7" s="57"/>
      <c r="DGU7" s="57"/>
      <c r="DGV7" s="57"/>
      <c r="DGW7" s="57"/>
      <c r="DGX7" s="57"/>
      <c r="DGY7" s="57"/>
      <c r="DGZ7" s="57"/>
      <c r="DHA7" s="57"/>
      <c r="DHB7" s="57"/>
      <c r="DHC7" s="57"/>
      <c r="DHD7" s="57"/>
      <c r="DHE7" s="57"/>
      <c r="DHF7" s="57"/>
      <c r="DHG7" s="57"/>
      <c r="DHH7" s="57"/>
      <c r="DHI7" s="57"/>
      <c r="DHJ7" s="57"/>
      <c r="DHK7" s="57"/>
      <c r="DHL7" s="57"/>
      <c r="DHM7" s="57"/>
      <c r="DHN7" s="57"/>
      <c r="DHO7" s="57"/>
      <c r="DHP7" s="57"/>
      <c r="DHQ7" s="57"/>
      <c r="DHR7" s="57"/>
      <c r="DHS7" s="57"/>
      <c r="DHT7" s="57"/>
      <c r="DHU7" s="57"/>
      <c r="DHV7" s="57"/>
      <c r="DHW7" s="57"/>
      <c r="DHX7" s="57"/>
      <c r="DHY7" s="57"/>
      <c r="DHZ7" s="57"/>
      <c r="DIA7" s="57"/>
      <c r="DIB7" s="57"/>
      <c r="DIC7" s="57"/>
      <c r="DID7" s="57"/>
      <c r="DIE7" s="57"/>
      <c r="DIF7" s="57"/>
      <c r="DIG7" s="57"/>
      <c r="DIH7" s="57"/>
      <c r="DII7" s="57"/>
      <c r="DIJ7" s="57"/>
      <c r="DIK7" s="57"/>
      <c r="DIL7" s="57"/>
      <c r="DIM7" s="57"/>
      <c r="DIN7" s="57"/>
      <c r="DIO7" s="57"/>
      <c r="DIP7" s="57"/>
      <c r="DIQ7" s="57"/>
      <c r="DIR7" s="57"/>
      <c r="DIS7" s="57"/>
      <c r="DIT7" s="57"/>
      <c r="DIU7" s="57"/>
      <c r="DIV7" s="57"/>
      <c r="DIW7" s="57"/>
      <c r="DIX7" s="57"/>
      <c r="DIY7" s="57"/>
      <c r="DIZ7" s="57"/>
      <c r="DJA7" s="57"/>
      <c r="DJB7" s="57"/>
      <c r="DJC7" s="57"/>
      <c r="DJD7" s="57"/>
      <c r="DJE7" s="57"/>
      <c r="DJF7" s="57"/>
      <c r="DJG7" s="57"/>
      <c r="DJH7" s="57"/>
      <c r="DJI7" s="57"/>
      <c r="DJJ7" s="57"/>
      <c r="DJK7" s="57"/>
      <c r="DJL7" s="57"/>
      <c r="DJM7" s="57"/>
      <c r="DJN7" s="57"/>
      <c r="DJO7" s="57"/>
      <c r="DJP7" s="57"/>
      <c r="DJQ7" s="57"/>
      <c r="DJR7" s="57"/>
      <c r="DJS7" s="57"/>
      <c r="DJT7" s="57"/>
      <c r="DJU7" s="57"/>
      <c r="DJV7" s="57"/>
      <c r="DJW7" s="57"/>
      <c r="DJX7" s="57"/>
      <c r="DJY7" s="57"/>
      <c r="DJZ7" s="57"/>
      <c r="DKA7" s="57"/>
      <c r="DKB7" s="57"/>
      <c r="DKC7" s="57"/>
      <c r="DKD7" s="57"/>
      <c r="DKE7" s="57"/>
      <c r="DKF7" s="57"/>
      <c r="DKG7" s="57"/>
      <c r="DKH7" s="57"/>
      <c r="DKI7" s="57"/>
      <c r="DKJ7" s="57"/>
      <c r="DKK7" s="57"/>
      <c r="DKL7" s="57"/>
      <c r="DKM7" s="57"/>
      <c r="DKN7" s="57"/>
      <c r="DKO7" s="57"/>
      <c r="DKP7" s="57"/>
      <c r="DKQ7" s="57"/>
      <c r="DKR7" s="57"/>
      <c r="DKS7" s="57"/>
      <c r="DKT7" s="57"/>
      <c r="DKU7" s="57"/>
      <c r="DKV7" s="57"/>
      <c r="DKW7" s="57"/>
      <c r="DKX7" s="57"/>
      <c r="DKY7" s="57"/>
      <c r="DKZ7" s="57"/>
      <c r="DLA7" s="57"/>
      <c r="DLB7" s="57"/>
      <c r="DLC7" s="57"/>
      <c r="DLD7" s="57"/>
      <c r="DLE7" s="57"/>
      <c r="DLF7" s="57"/>
      <c r="DLG7" s="57"/>
      <c r="DLH7" s="57"/>
      <c r="DLI7" s="57"/>
      <c r="DLJ7" s="57"/>
      <c r="DLK7" s="57"/>
      <c r="DLL7" s="57"/>
      <c r="DLM7" s="57"/>
      <c r="DLN7" s="57"/>
      <c r="DLO7" s="57"/>
      <c r="DLP7" s="57"/>
      <c r="DLQ7" s="57"/>
      <c r="DLR7" s="57"/>
      <c r="DLS7" s="57"/>
      <c r="DLT7" s="57"/>
      <c r="DLU7" s="57"/>
      <c r="DLV7" s="57"/>
      <c r="DLW7" s="57"/>
      <c r="DLX7" s="57"/>
      <c r="DLY7" s="57"/>
      <c r="DLZ7" s="57"/>
      <c r="DMA7" s="57"/>
      <c r="DMB7" s="57"/>
      <c r="DMC7" s="57"/>
      <c r="DMD7" s="57"/>
      <c r="DME7" s="57"/>
      <c r="DMF7" s="57"/>
      <c r="DMG7" s="57"/>
      <c r="DMH7" s="57"/>
      <c r="DMI7" s="57"/>
      <c r="DMJ7" s="57"/>
      <c r="DMK7" s="57"/>
      <c r="DML7" s="57"/>
      <c r="DMM7" s="57"/>
      <c r="DMN7" s="57"/>
      <c r="DMO7" s="57"/>
      <c r="DMP7" s="57"/>
      <c r="DMQ7" s="57"/>
      <c r="DMR7" s="57"/>
      <c r="DMS7" s="57"/>
      <c r="DMT7" s="57"/>
      <c r="DMU7" s="57"/>
      <c r="DMV7" s="57"/>
      <c r="DMW7" s="57"/>
      <c r="DMX7" s="57"/>
      <c r="DMY7" s="57"/>
      <c r="DMZ7" s="57"/>
      <c r="DNA7" s="57"/>
      <c r="DNB7" s="57"/>
      <c r="DNC7" s="57"/>
      <c r="DND7" s="57"/>
      <c r="DNE7" s="57"/>
      <c r="DNF7" s="57"/>
      <c r="DNG7" s="57"/>
      <c r="DNH7" s="57"/>
      <c r="DNI7" s="57"/>
      <c r="DNJ7" s="57"/>
      <c r="DNK7" s="57"/>
      <c r="DNL7" s="57"/>
      <c r="DNM7" s="57"/>
      <c r="DNN7" s="57"/>
      <c r="DNO7" s="57"/>
      <c r="DNP7" s="57"/>
      <c r="DNQ7" s="57"/>
      <c r="DNR7" s="57"/>
      <c r="DNS7" s="57"/>
      <c r="DNT7" s="57"/>
      <c r="DNU7" s="57"/>
      <c r="DNV7" s="57"/>
      <c r="DNW7" s="57"/>
      <c r="DNX7" s="57"/>
      <c r="DNY7" s="57"/>
      <c r="DNZ7" s="57"/>
      <c r="DOA7" s="57"/>
      <c r="DOB7" s="57"/>
      <c r="DOC7" s="57"/>
      <c r="DOD7" s="57"/>
      <c r="DOE7" s="57"/>
      <c r="DOF7" s="57"/>
      <c r="DOG7" s="57"/>
      <c r="DOH7" s="57"/>
      <c r="DOI7" s="57"/>
      <c r="DOJ7" s="57"/>
      <c r="DOK7" s="57"/>
      <c r="DOL7" s="57"/>
      <c r="DOM7" s="57"/>
      <c r="DON7" s="57"/>
      <c r="DOO7" s="57"/>
      <c r="DOP7" s="57"/>
      <c r="DOQ7" s="57"/>
      <c r="DOR7" s="57"/>
      <c r="DOS7" s="57"/>
      <c r="DOT7" s="57"/>
      <c r="DOU7" s="57"/>
      <c r="DOV7" s="57"/>
      <c r="DOW7" s="57"/>
      <c r="DOX7" s="57"/>
      <c r="DOY7" s="57"/>
      <c r="DOZ7" s="57"/>
      <c r="DPA7" s="57"/>
      <c r="DPB7" s="57"/>
      <c r="DPC7" s="57"/>
      <c r="DPD7" s="57"/>
      <c r="DPE7" s="57"/>
      <c r="DPF7" s="57"/>
      <c r="DPG7" s="57"/>
      <c r="DPH7" s="57"/>
      <c r="DPI7" s="57"/>
      <c r="DPJ7" s="57"/>
      <c r="DPK7" s="57"/>
      <c r="DPL7" s="57"/>
      <c r="DPM7" s="57"/>
      <c r="DPN7" s="57"/>
      <c r="DPO7" s="57"/>
      <c r="DPP7" s="57"/>
      <c r="DPQ7" s="57"/>
      <c r="DPR7" s="57"/>
      <c r="DPS7" s="57"/>
      <c r="DPT7" s="57"/>
      <c r="DPU7" s="57"/>
      <c r="DPV7" s="57"/>
      <c r="DPW7" s="57"/>
      <c r="DPX7" s="57"/>
      <c r="DPY7" s="57"/>
      <c r="DPZ7" s="57"/>
      <c r="DQA7" s="57"/>
      <c r="DQB7" s="57"/>
      <c r="DQC7" s="57"/>
      <c r="DQD7" s="57"/>
      <c r="DQE7" s="57"/>
      <c r="DQF7" s="57"/>
      <c r="DQG7" s="57"/>
      <c r="DQH7" s="57"/>
      <c r="DQI7" s="57"/>
      <c r="DQJ7" s="57"/>
      <c r="DQK7" s="57"/>
      <c r="DQL7" s="57"/>
      <c r="DQM7" s="57"/>
      <c r="DQN7" s="57"/>
      <c r="DQO7" s="57"/>
      <c r="DQP7" s="57"/>
      <c r="DQQ7" s="57"/>
      <c r="DQR7" s="57"/>
      <c r="DQS7" s="57"/>
      <c r="DQT7" s="57"/>
      <c r="DQU7" s="57"/>
      <c r="DQV7" s="57"/>
      <c r="DQW7" s="57"/>
      <c r="DQX7" s="57"/>
      <c r="DQY7" s="57"/>
      <c r="DQZ7" s="57"/>
      <c r="DRA7" s="57"/>
      <c r="DRB7" s="57"/>
      <c r="DRC7" s="57"/>
      <c r="DRD7" s="57"/>
      <c r="DRE7" s="57"/>
      <c r="DRF7" s="57"/>
      <c r="DRG7" s="57"/>
      <c r="DRH7" s="57"/>
      <c r="DRI7" s="57"/>
      <c r="DRJ7" s="57"/>
      <c r="DRK7" s="57"/>
      <c r="DRL7" s="57"/>
      <c r="DRM7" s="57"/>
      <c r="DRN7" s="57"/>
      <c r="DRO7" s="57"/>
      <c r="DRP7" s="57"/>
      <c r="DRQ7" s="57"/>
      <c r="DRR7" s="57"/>
      <c r="DRS7" s="57"/>
      <c r="DRT7" s="57"/>
      <c r="DRU7" s="57"/>
      <c r="DRV7" s="57"/>
      <c r="DRW7" s="57"/>
      <c r="DRX7" s="57"/>
      <c r="DRY7" s="57"/>
      <c r="DRZ7" s="57"/>
      <c r="DSA7" s="57"/>
      <c r="DSB7" s="57"/>
      <c r="DSC7" s="57"/>
      <c r="DSD7" s="57"/>
      <c r="DSE7" s="57"/>
      <c r="DSF7" s="57"/>
      <c r="DSG7" s="57"/>
      <c r="DSH7" s="57"/>
      <c r="DSI7" s="57"/>
      <c r="DSJ7" s="57"/>
      <c r="DSK7" s="57"/>
      <c r="DSL7" s="57"/>
      <c r="DSM7" s="57"/>
      <c r="DSN7" s="57"/>
      <c r="DSO7" s="57"/>
      <c r="DSP7" s="57"/>
      <c r="DSQ7" s="57"/>
      <c r="DSR7" s="57"/>
      <c r="DSS7" s="57"/>
      <c r="DST7" s="57"/>
      <c r="DSU7" s="57"/>
      <c r="DSV7" s="57"/>
      <c r="DSW7" s="57"/>
      <c r="DSX7" s="57"/>
      <c r="DSY7" s="57"/>
      <c r="DSZ7" s="57"/>
      <c r="DTA7" s="57"/>
      <c r="DTB7" s="57"/>
      <c r="DTC7" s="57"/>
      <c r="DTD7" s="57"/>
      <c r="DTE7" s="57"/>
      <c r="DTF7" s="57"/>
      <c r="DTG7" s="57"/>
      <c r="DTH7" s="57"/>
      <c r="DTI7" s="57"/>
      <c r="DTJ7" s="57"/>
      <c r="DTK7" s="57"/>
      <c r="DTL7" s="57"/>
      <c r="DTM7" s="57"/>
      <c r="DTN7" s="57"/>
      <c r="DTO7" s="57"/>
      <c r="DTP7" s="57"/>
      <c r="DTQ7" s="57"/>
      <c r="DTR7" s="57"/>
      <c r="DTS7" s="57"/>
      <c r="DTT7" s="57"/>
      <c r="DTU7" s="57"/>
      <c r="DTV7" s="57"/>
      <c r="DTW7" s="57"/>
      <c r="DTX7" s="57"/>
      <c r="DTY7" s="57"/>
      <c r="DTZ7" s="57"/>
      <c r="DUA7" s="57"/>
      <c r="DUB7" s="57"/>
      <c r="DUC7" s="57"/>
      <c r="DUD7" s="57"/>
      <c r="DUE7" s="57"/>
      <c r="DUF7" s="57"/>
      <c r="DUG7" s="57"/>
      <c r="DUH7" s="57"/>
      <c r="DUI7" s="57"/>
      <c r="DUJ7" s="57"/>
      <c r="DUK7" s="57"/>
      <c r="DUL7" s="57"/>
      <c r="DUM7" s="57"/>
      <c r="DUN7" s="57"/>
      <c r="DUO7" s="57"/>
      <c r="DUP7" s="57"/>
      <c r="DUQ7" s="57"/>
      <c r="DUR7" s="57"/>
      <c r="DUS7" s="57"/>
      <c r="DUT7" s="57"/>
      <c r="DUU7" s="57"/>
      <c r="DUV7" s="57"/>
      <c r="DUW7" s="57"/>
      <c r="DUX7" s="57"/>
      <c r="DUY7" s="57"/>
      <c r="DUZ7" s="57"/>
      <c r="DVA7" s="57"/>
      <c r="DVB7" s="57"/>
      <c r="DVC7" s="57"/>
      <c r="DVD7" s="57"/>
      <c r="DVE7" s="57"/>
      <c r="DVF7" s="57"/>
      <c r="DVG7" s="57"/>
      <c r="DVH7" s="57"/>
      <c r="DVI7" s="57"/>
      <c r="DVJ7" s="57"/>
      <c r="DVK7" s="57"/>
      <c r="DVL7" s="57"/>
      <c r="DVM7" s="57"/>
      <c r="DVN7" s="57"/>
      <c r="DVO7" s="57"/>
      <c r="DVP7" s="57"/>
      <c r="DVQ7" s="57"/>
      <c r="DVR7" s="57"/>
      <c r="DVS7" s="57"/>
      <c r="DVT7" s="57"/>
      <c r="DVU7" s="57"/>
      <c r="DVV7" s="57"/>
      <c r="DVW7" s="57"/>
      <c r="DVX7" s="57"/>
      <c r="DVY7" s="57"/>
      <c r="DVZ7" s="57"/>
      <c r="DWA7" s="57"/>
      <c r="DWB7" s="57"/>
      <c r="DWC7" s="57"/>
      <c r="DWD7" s="57"/>
      <c r="DWE7" s="57"/>
      <c r="DWF7" s="57"/>
      <c r="DWG7" s="57"/>
      <c r="DWH7" s="57"/>
      <c r="DWI7" s="57"/>
      <c r="DWJ7" s="57"/>
      <c r="DWK7" s="57"/>
      <c r="DWL7" s="57"/>
      <c r="DWM7" s="57"/>
      <c r="DWN7" s="57"/>
      <c r="DWO7" s="57"/>
      <c r="DWP7" s="57"/>
      <c r="DWQ7" s="57"/>
      <c r="DWR7" s="57"/>
      <c r="DWS7" s="57"/>
      <c r="DWT7" s="57"/>
      <c r="DWU7" s="57"/>
      <c r="DWV7" s="57"/>
      <c r="DWW7" s="57"/>
      <c r="DWX7" s="57"/>
      <c r="DWY7" s="57"/>
      <c r="DWZ7" s="57"/>
      <c r="DXA7" s="57"/>
      <c r="DXB7" s="57"/>
      <c r="DXC7" s="57"/>
      <c r="DXD7" s="57"/>
      <c r="DXE7" s="57"/>
      <c r="DXF7" s="57"/>
      <c r="DXG7" s="57"/>
      <c r="DXH7" s="57"/>
      <c r="DXI7" s="57"/>
      <c r="DXJ7" s="57"/>
      <c r="DXK7" s="57"/>
      <c r="DXL7" s="57"/>
      <c r="DXM7" s="57"/>
      <c r="DXN7" s="57"/>
      <c r="DXO7" s="57"/>
      <c r="DXP7" s="57"/>
      <c r="DXQ7" s="57"/>
      <c r="DXR7" s="57"/>
      <c r="DXS7" s="57"/>
      <c r="DXT7" s="57"/>
      <c r="DXU7" s="57"/>
      <c r="DXV7" s="57"/>
      <c r="DXW7" s="57"/>
      <c r="DXX7" s="57"/>
      <c r="DXY7" s="57"/>
      <c r="DXZ7" s="57"/>
      <c r="DYA7" s="57"/>
      <c r="DYB7" s="57"/>
      <c r="DYC7" s="57"/>
      <c r="DYD7" s="57"/>
      <c r="DYE7" s="57"/>
      <c r="DYF7" s="57"/>
      <c r="DYG7" s="57"/>
      <c r="DYH7" s="57"/>
      <c r="DYI7" s="57"/>
      <c r="DYJ7" s="57"/>
      <c r="DYK7" s="57"/>
      <c r="DYL7" s="57"/>
      <c r="DYM7" s="57"/>
      <c r="DYN7" s="57"/>
      <c r="DYO7" s="57"/>
      <c r="DYP7" s="57"/>
      <c r="DYQ7" s="57"/>
      <c r="DYR7" s="57"/>
      <c r="DYS7" s="57"/>
      <c r="DYT7" s="57"/>
      <c r="DYU7" s="57"/>
      <c r="DYV7" s="57"/>
      <c r="DYW7" s="57"/>
      <c r="DYX7" s="57"/>
      <c r="DYY7" s="57"/>
      <c r="DYZ7" s="57"/>
      <c r="DZA7" s="57"/>
      <c r="DZB7" s="57"/>
      <c r="DZC7" s="57"/>
      <c r="DZD7" s="57"/>
      <c r="DZE7" s="57"/>
      <c r="DZF7" s="57"/>
      <c r="DZG7" s="57"/>
      <c r="DZH7" s="57"/>
      <c r="DZI7" s="57"/>
      <c r="DZJ7" s="57"/>
      <c r="DZK7" s="57"/>
      <c r="DZL7" s="57"/>
      <c r="DZM7" s="57"/>
      <c r="DZN7" s="57"/>
      <c r="DZO7" s="57"/>
      <c r="DZP7" s="57"/>
      <c r="DZQ7" s="57"/>
      <c r="DZR7" s="57"/>
      <c r="DZS7" s="57"/>
      <c r="DZT7" s="57"/>
      <c r="DZU7" s="57"/>
      <c r="DZV7" s="57"/>
      <c r="DZW7" s="57"/>
      <c r="DZX7" s="57"/>
      <c r="DZY7" s="57"/>
      <c r="DZZ7" s="57"/>
      <c r="EAA7" s="57"/>
      <c r="EAB7" s="57"/>
      <c r="EAC7" s="57"/>
      <c r="EAD7" s="57"/>
      <c r="EAE7" s="57"/>
      <c r="EAF7" s="57"/>
      <c r="EAG7" s="57"/>
      <c r="EAH7" s="57"/>
      <c r="EAI7" s="57"/>
      <c r="EAJ7" s="57"/>
      <c r="EAK7" s="57"/>
      <c r="EAL7" s="57"/>
      <c r="EAM7" s="57"/>
      <c r="EAN7" s="57"/>
      <c r="EAO7" s="57"/>
      <c r="EAP7" s="57"/>
      <c r="EAQ7" s="57"/>
      <c r="EAR7" s="57"/>
      <c r="EAS7" s="57"/>
      <c r="EAT7" s="57"/>
      <c r="EAU7" s="57"/>
      <c r="EAV7" s="57"/>
      <c r="EAW7" s="57"/>
      <c r="EAX7" s="57"/>
      <c r="EAY7" s="57"/>
      <c r="EAZ7" s="57"/>
      <c r="EBA7" s="57"/>
      <c r="EBB7" s="57"/>
      <c r="EBC7" s="57"/>
      <c r="EBD7" s="57"/>
      <c r="EBE7" s="57"/>
      <c r="EBF7" s="57"/>
      <c r="EBG7" s="57"/>
      <c r="EBH7" s="57"/>
      <c r="EBI7" s="57"/>
      <c r="EBJ7" s="57"/>
      <c r="EBK7" s="57"/>
      <c r="EBL7" s="57"/>
      <c r="EBM7" s="57"/>
      <c r="EBN7" s="57"/>
      <c r="EBO7" s="57"/>
      <c r="EBP7" s="57"/>
      <c r="EBQ7" s="57"/>
      <c r="EBR7" s="57"/>
      <c r="EBS7" s="57"/>
      <c r="EBT7" s="57"/>
      <c r="EBU7" s="57"/>
      <c r="EBV7" s="57"/>
      <c r="EBW7" s="57"/>
      <c r="EBX7" s="57"/>
      <c r="EBY7" s="57"/>
      <c r="EBZ7" s="57"/>
      <c r="ECA7" s="57"/>
      <c r="ECB7" s="57"/>
      <c r="ECC7" s="57"/>
      <c r="ECD7" s="57"/>
      <c r="ECE7" s="57"/>
      <c r="ECF7" s="57"/>
      <c r="ECG7" s="57"/>
      <c r="ECH7" s="57"/>
      <c r="ECI7" s="57"/>
      <c r="ECJ7" s="57"/>
      <c r="ECK7" s="57"/>
      <c r="ECL7" s="57"/>
      <c r="ECM7" s="57"/>
      <c r="ECN7" s="57"/>
      <c r="ECO7" s="57"/>
      <c r="ECP7" s="57"/>
      <c r="ECQ7" s="57"/>
      <c r="ECR7" s="57"/>
      <c r="ECS7" s="57"/>
      <c r="ECT7" s="57"/>
      <c r="ECU7" s="57"/>
      <c r="ECV7" s="57"/>
      <c r="ECW7" s="57"/>
      <c r="ECX7" s="57"/>
      <c r="ECY7" s="57"/>
      <c r="ECZ7" s="57"/>
      <c r="EDA7" s="57"/>
      <c r="EDB7" s="57"/>
      <c r="EDC7" s="57"/>
      <c r="EDD7" s="57"/>
      <c r="EDE7" s="57"/>
      <c r="EDF7" s="57"/>
      <c r="EDG7" s="57"/>
      <c r="EDH7" s="57"/>
      <c r="EDI7" s="57"/>
      <c r="EDJ7" s="57"/>
      <c r="EDK7" s="57"/>
      <c r="EDL7" s="57"/>
      <c r="EDM7" s="57"/>
      <c r="EDN7" s="57"/>
      <c r="EDO7" s="57"/>
      <c r="EDP7" s="57"/>
      <c r="EDQ7" s="57"/>
      <c r="EDR7" s="57"/>
      <c r="EDS7" s="57"/>
      <c r="EDT7" s="57"/>
      <c r="EDU7" s="57"/>
      <c r="EDV7" s="57"/>
      <c r="EDW7" s="57"/>
      <c r="EDX7" s="57"/>
      <c r="EDY7" s="57"/>
      <c r="EDZ7" s="57"/>
      <c r="EEA7" s="57"/>
      <c r="EEB7" s="57"/>
      <c r="EEC7" s="57"/>
      <c r="EED7" s="57"/>
      <c r="EEE7" s="57"/>
      <c r="EEF7" s="57"/>
      <c r="EEG7" s="57"/>
      <c r="EEH7" s="57"/>
      <c r="EEI7" s="57"/>
      <c r="EEJ7" s="57"/>
      <c r="EEK7" s="57"/>
      <c r="EEL7" s="57"/>
      <c r="EEM7" s="57"/>
      <c r="EEN7" s="57"/>
      <c r="EEO7" s="57"/>
      <c r="EEP7" s="57"/>
      <c r="EEQ7" s="57"/>
      <c r="EER7" s="57"/>
      <c r="EES7" s="57"/>
      <c r="EET7" s="57"/>
      <c r="EEU7" s="57"/>
      <c r="EEV7" s="57"/>
      <c r="EEW7" s="57"/>
      <c r="EEX7" s="57"/>
      <c r="EEY7" s="57"/>
      <c r="EEZ7" s="57"/>
      <c r="EFA7" s="57"/>
      <c r="EFB7" s="57"/>
      <c r="EFC7" s="57"/>
      <c r="EFD7" s="57"/>
      <c r="EFE7" s="57"/>
      <c r="EFF7" s="57"/>
      <c r="EFG7" s="57"/>
      <c r="EFH7" s="57"/>
      <c r="EFI7" s="57"/>
      <c r="EFJ7" s="57"/>
      <c r="EFK7" s="57"/>
      <c r="EFL7" s="57"/>
      <c r="EFM7" s="57"/>
      <c r="EFN7" s="57"/>
      <c r="EFO7" s="57"/>
      <c r="EFP7" s="57"/>
      <c r="EFQ7" s="57"/>
      <c r="EFR7" s="57"/>
      <c r="EFS7" s="57"/>
      <c r="EFT7" s="57"/>
      <c r="EFU7" s="57"/>
      <c r="EFV7" s="57"/>
      <c r="EFW7" s="57"/>
      <c r="EFX7" s="57"/>
      <c r="EFY7" s="57"/>
      <c r="EFZ7" s="57"/>
      <c r="EGA7" s="57"/>
      <c r="EGB7" s="57"/>
      <c r="EGC7" s="57"/>
      <c r="EGD7" s="57"/>
      <c r="EGE7" s="57"/>
      <c r="EGF7" s="57"/>
      <c r="EGG7" s="57"/>
      <c r="EGH7" s="57"/>
      <c r="EGI7" s="57"/>
      <c r="EGJ7" s="57"/>
      <c r="EGK7" s="57"/>
      <c r="EGL7" s="57"/>
      <c r="EGM7" s="57"/>
      <c r="EGN7" s="57"/>
      <c r="EGO7" s="57"/>
      <c r="EGP7" s="57"/>
      <c r="EGQ7" s="57"/>
      <c r="EGR7" s="57"/>
      <c r="EGS7" s="57"/>
      <c r="EGT7" s="57"/>
      <c r="EGU7" s="57"/>
      <c r="EGV7" s="57"/>
      <c r="EGW7" s="57"/>
      <c r="EGX7" s="57"/>
      <c r="EGY7" s="57"/>
      <c r="EGZ7" s="57"/>
      <c r="EHA7" s="57"/>
      <c r="EHB7" s="57"/>
      <c r="EHC7" s="57"/>
      <c r="EHD7" s="57"/>
      <c r="EHE7" s="57"/>
      <c r="EHF7" s="57"/>
      <c r="EHG7" s="57"/>
      <c r="EHH7" s="57"/>
      <c r="EHI7" s="57"/>
      <c r="EHJ7" s="57"/>
      <c r="EHK7" s="57"/>
      <c r="EHL7" s="57"/>
      <c r="EHM7" s="57"/>
      <c r="EHN7" s="57"/>
      <c r="EHO7" s="57"/>
      <c r="EHP7" s="57"/>
      <c r="EHQ7" s="57"/>
      <c r="EHR7" s="57"/>
      <c r="EHS7" s="57"/>
      <c r="EHT7" s="57"/>
      <c r="EHU7" s="57"/>
      <c r="EHV7" s="57"/>
      <c r="EHW7" s="57"/>
      <c r="EHX7" s="57"/>
      <c r="EHY7" s="57"/>
      <c r="EHZ7" s="57"/>
      <c r="EIA7" s="57"/>
      <c r="EIB7" s="57"/>
      <c r="EIC7" s="57"/>
      <c r="EID7" s="57"/>
      <c r="EIE7" s="57"/>
      <c r="EIF7" s="57"/>
      <c r="EIG7" s="57"/>
      <c r="EIH7" s="57"/>
      <c r="EII7" s="57"/>
      <c r="EIJ7" s="57"/>
      <c r="EIK7" s="57"/>
      <c r="EIL7" s="57"/>
      <c r="EIM7" s="57"/>
      <c r="EIN7" s="57"/>
      <c r="EIO7" s="57"/>
      <c r="EIP7" s="57"/>
      <c r="EIQ7" s="57"/>
      <c r="EIR7" s="57"/>
      <c r="EIS7" s="57"/>
      <c r="EIT7" s="57"/>
      <c r="EIU7" s="57"/>
      <c r="EIV7" s="57"/>
      <c r="EIW7" s="57"/>
      <c r="EIX7" s="57"/>
      <c r="EIY7" s="57"/>
      <c r="EIZ7" s="57"/>
      <c r="EJA7" s="57"/>
      <c r="EJB7" s="57"/>
      <c r="EJC7" s="57"/>
      <c r="EJD7" s="57"/>
      <c r="EJE7" s="57"/>
      <c r="EJF7" s="57"/>
      <c r="EJG7" s="57"/>
      <c r="EJH7" s="57"/>
      <c r="EJI7" s="57"/>
      <c r="EJJ7" s="57"/>
      <c r="EJK7" s="57"/>
      <c r="EJL7" s="57"/>
      <c r="EJM7" s="57"/>
      <c r="EJN7" s="57"/>
      <c r="EJO7" s="57"/>
      <c r="EJP7" s="57"/>
      <c r="EJQ7" s="57"/>
      <c r="EJR7" s="57"/>
      <c r="EJS7" s="57"/>
      <c r="EJT7" s="57"/>
      <c r="EJU7" s="57"/>
      <c r="EJV7" s="57"/>
      <c r="EJW7" s="57"/>
      <c r="EJX7" s="57"/>
      <c r="EJY7" s="57"/>
      <c r="EJZ7" s="57"/>
      <c r="EKA7" s="57"/>
      <c r="EKB7" s="57"/>
      <c r="EKC7" s="57"/>
      <c r="EKD7" s="57"/>
      <c r="EKE7" s="57"/>
      <c r="EKF7" s="57"/>
      <c r="EKG7" s="57"/>
      <c r="EKH7" s="57"/>
      <c r="EKI7" s="57"/>
      <c r="EKJ7" s="57"/>
      <c r="EKK7" s="57"/>
      <c r="EKL7" s="57"/>
      <c r="EKM7" s="57"/>
      <c r="EKN7" s="57"/>
      <c r="EKO7" s="57"/>
      <c r="EKP7" s="57"/>
      <c r="EKQ7" s="57"/>
      <c r="EKR7" s="57"/>
      <c r="EKS7" s="57"/>
      <c r="EKT7" s="57"/>
      <c r="EKU7" s="57"/>
      <c r="EKV7" s="57"/>
      <c r="EKW7" s="57"/>
      <c r="EKX7" s="57"/>
      <c r="EKY7" s="57"/>
      <c r="EKZ7" s="57"/>
      <c r="ELA7" s="57"/>
      <c r="ELB7" s="57"/>
      <c r="ELC7" s="57"/>
      <c r="ELD7" s="57"/>
      <c r="ELE7" s="57"/>
      <c r="ELF7" s="57"/>
      <c r="ELG7" s="57"/>
      <c r="ELH7" s="57"/>
      <c r="ELI7" s="57"/>
      <c r="ELJ7" s="57"/>
      <c r="ELK7" s="57"/>
      <c r="ELL7" s="57"/>
      <c r="ELM7" s="57"/>
      <c r="ELN7" s="57"/>
      <c r="ELO7" s="57"/>
      <c r="ELP7" s="57"/>
      <c r="ELQ7" s="57"/>
      <c r="ELR7" s="57"/>
      <c r="ELS7" s="57"/>
      <c r="ELT7" s="57"/>
      <c r="ELU7" s="57"/>
      <c r="ELV7" s="57"/>
      <c r="ELW7" s="57"/>
      <c r="ELX7" s="57"/>
      <c r="ELY7" s="57"/>
      <c r="ELZ7" s="57"/>
      <c r="EMA7" s="57"/>
      <c r="EMB7" s="57"/>
      <c r="EMC7" s="57"/>
      <c r="EMD7" s="57"/>
      <c r="EME7" s="57"/>
      <c r="EMF7" s="57"/>
      <c r="EMG7" s="57"/>
      <c r="EMH7" s="57"/>
      <c r="EMI7" s="57"/>
      <c r="EMJ7" s="57"/>
      <c r="EMK7" s="57"/>
      <c r="EML7" s="57"/>
      <c r="EMM7" s="57"/>
      <c r="EMN7" s="57"/>
      <c r="EMO7" s="57"/>
      <c r="EMP7" s="57"/>
      <c r="EMQ7" s="57"/>
      <c r="EMR7" s="57"/>
      <c r="EMS7" s="57"/>
      <c r="EMT7" s="57"/>
      <c r="EMU7" s="57"/>
      <c r="EMV7" s="57"/>
      <c r="EMW7" s="57"/>
      <c r="EMX7" s="57"/>
      <c r="EMY7" s="57"/>
      <c r="EMZ7" s="57"/>
      <c r="ENA7" s="57"/>
      <c r="ENB7" s="57"/>
      <c r="ENC7" s="57"/>
      <c r="END7" s="57"/>
      <c r="ENE7" s="57"/>
      <c r="ENF7" s="57"/>
      <c r="ENG7" s="57"/>
      <c r="ENH7" s="57"/>
      <c r="ENI7" s="57"/>
      <c r="ENJ7" s="57"/>
      <c r="ENK7" s="57"/>
      <c r="ENL7" s="57"/>
      <c r="ENM7" s="57"/>
      <c r="ENN7" s="57"/>
      <c r="ENO7" s="57"/>
      <c r="ENP7" s="57"/>
      <c r="ENQ7" s="57"/>
      <c r="ENR7" s="57"/>
      <c r="ENS7" s="57"/>
      <c r="ENT7" s="57"/>
      <c r="ENU7" s="57"/>
      <c r="ENV7" s="57"/>
      <c r="ENW7" s="57"/>
      <c r="ENX7" s="57"/>
      <c r="ENY7" s="57"/>
      <c r="ENZ7" s="57"/>
      <c r="EOA7" s="57"/>
      <c r="EOB7" s="57"/>
      <c r="EOC7" s="57"/>
      <c r="EOD7" s="57"/>
      <c r="EOE7" s="57"/>
      <c r="EOF7" s="57"/>
      <c r="EOG7" s="57"/>
      <c r="EOH7" s="57"/>
      <c r="EOI7" s="57"/>
      <c r="EOJ7" s="57"/>
      <c r="EOK7" s="57"/>
      <c r="EOL7" s="57"/>
      <c r="EOM7" s="57"/>
      <c r="EON7" s="57"/>
      <c r="EOO7" s="57"/>
      <c r="EOP7" s="57"/>
      <c r="EOQ7" s="57"/>
      <c r="EOR7" s="57"/>
      <c r="EOS7" s="57"/>
      <c r="EOT7" s="57"/>
      <c r="EOU7" s="57"/>
      <c r="EOV7" s="57"/>
      <c r="EOW7" s="57"/>
      <c r="EOX7" s="57"/>
      <c r="EOY7" s="57"/>
      <c r="EOZ7" s="57"/>
      <c r="EPA7" s="57"/>
      <c r="EPB7" s="57"/>
      <c r="EPC7" s="57"/>
      <c r="EPD7" s="57"/>
      <c r="EPE7" s="57"/>
      <c r="EPF7" s="57"/>
      <c r="EPG7" s="57"/>
      <c r="EPH7" s="57"/>
      <c r="EPI7" s="57"/>
      <c r="EPJ7" s="57"/>
      <c r="EPK7" s="57"/>
      <c r="EPL7" s="57"/>
      <c r="EPM7" s="57"/>
      <c r="EPN7" s="57"/>
      <c r="EPO7" s="57"/>
      <c r="EPP7" s="57"/>
      <c r="EPQ7" s="57"/>
      <c r="EPR7" s="57"/>
      <c r="EPS7" s="57"/>
      <c r="EPT7" s="57"/>
      <c r="EPU7" s="57"/>
      <c r="EPV7" s="57"/>
      <c r="EPW7" s="57"/>
      <c r="EPX7" s="57"/>
      <c r="EPY7" s="57"/>
      <c r="EPZ7" s="57"/>
      <c r="EQA7" s="57"/>
      <c r="EQB7" s="57"/>
      <c r="EQC7" s="57"/>
      <c r="EQD7" s="57"/>
      <c r="EQE7" s="57"/>
      <c r="EQF7" s="57"/>
      <c r="EQG7" s="57"/>
      <c r="EQH7" s="57"/>
      <c r="EQI7" s="57"/>
      <c r="EQJ7" s="57"/>
      <c r="EQK7" s="57"/>
      <c r="EQL7" s="57"/>
      <c r="EQM7" s="57"/>
      <c r="EQN7" s="57"/>
      <c r="EQO7" s="57"/>
      <c r="EQP7" s="57"/>
      <c r="EQQ7" s="57"/>
      <c r="EQR7" s="57"/>
      <c r="EQS7" s="57"/>
      <c r="EQT7" s="57"/>
      <c r="EQU7" s="57"/>
      <c r="EQV7" s="57"/>
      <c r="EQW7" s="57"/>
      <c r="EQX7" s="57"/>
      <c r="EQY7" s="57"/>
      <c r="EQZ7" s="57"/>
      <c r="ERA7" s="57"/>
      <c r="ERB7" s="57"/>
      <c r="ERC7" s="57"/>
      <c r="ERD7" s="57"/>
      <c r="ERE7" s="57"/>
      <c r="ERF7" s="57"/>
      <c r="ERG7" s="57"/>
      <c r="ERH7" s="57"/>
      <c r="ERI7" s="57"/>
      <c r="ERJ7" s="57"/>
      <c r="ERK7" s="57"/>
      <c r="ERL7" s="57"/>
      <c r="ERM7" s="57"/>
      <c r="ERN7" s="57"/>
      <c r="ERO7" s="57"/>
      <c r="ERP7" s="57"/>
      <c r="ERQ7" s="57"/>
      <c r="ERR7" s="57"/>
      <c r="ERS7" s="57"/>
      <c r="ERT7" s="57"/>
      <c r="ERU7" s="57"/>
      <c r="ERV7" s="57"/>
      <c r="ERW7" s="57"/>
      <c r="ERX7" s="57"/>
      <c r="ERY7" s="57"/>
      <c r="ERZ7" s="57"/>
      <c r="ESA7" s="57"/>
      <c r="ESB7" s="57"/>
      <c r="ESC7" s="57"/>
      <c r="ESD7" s="57"/>
      <c r="ESE7" s="57"/>
      <c r="ESF7" s="57"/>
      <c r="ESG7" s="57"/>
      <c r="ESH7" s="57"/>
      <c r="ESI7" s="57"/>
      <c r="ESJ7" s="57"/>
      <c r="ESK7" s="57"/>
      <c r="ESL7" s="57"/>
      <c r="ESM7" s="57"/>
      <c r="ESN7" s="57"/>
      <c r="ESO7" s="57"/>
      <c r="ESP7" s="57"/>
      <c r="ESQ7" s="57"/>
      <c r="ESR7" s="57"/>
      <c r="ESS7" s="57"/>
      <c r="EST7" s="57"/>
      <c r="ESU7" s="57"/>
      <c r="ESV7" s="57"/>
      <c r="ESW7" s="57"/>
      <c r="ESX7" s="57"/>
      <c r="ESY7" s="57"/>
      <c r="ESZ7" s="57"/>
      <c r="ETA7" s="57"/>
      <c r="ETB7" s="57"/>
      <c r="ETC7" s="57"/>
      <c r="ETD7" s="57"/>
      <c r="ETE7" s="57"/>
      <c r="ETF7" s="57"/>
      <c r="ETG7" s="57"/>
      <c r="ETH7" s="57"/>
      <c r="ETI7" s="57"/>
      <c r="ETJ7" s="57"/>
      <c r="ETK7" s="57"/>
      <c r="ETL7" s="57"/>
      <c r="ETM7" s="57"/>
      <c r="ETN7" s="57"/>
      <c r="ETO7" s="57"/>
      <c r="ETP7" s="57"/>
      <c r="ETQ7" s="57"/>
      <c r="ETR7" s="57"/>
      <c r="ETS7" s="57"/>
      <c r="ETT7" s="57"/>
      <c r="ETU7" s="57"/>
      <c r="ETV7" s="57"/>
      <c r="ETW7" s="57"/>
      <c r="ETX7" s="57"/>
      <c r="ETY7" s="57"/>
      <c r="ETZ7" s="57"/>
      <c r="EUA7" s="57"/>
      <c r="EUB7" s="57"/>
      <c r="EUC7" s="57"/>
      <c r="EUD7" s="57"/>
      <c r="EUE7" s="57"/>
      <c r="EUF7" s="57"/>
      <c r="EUG7" s="57"/>
      <c r="EUH7" s="57"/>
      <c r="EUI7" s="57"/>
      <c r="EUJ7" s="57"/>
      <c r="EUK7" s="57"/>
      <c r="EUL7" s="57"/>
      <c r="EUM7" s="57"/>
      <c r="EUN7" s="57"/>
      <c r="EUO7" s="57"/>
      <c r="EUP7" s="57"/>
      <c r="EUQ7" s="57"/>
      <c r="EUR7" s="57"/>
      <c r="EUS7" s="57"/>
      <c r="EUT7" s="57"/>
      <c r="EUU7" s="57"/>
      <c r="EUV7" s="57"/>
      <c r="EUW7" s="57"/>
      <c r="EUX7" s="57"/>
      <c r="EUY7" s="57"/>
      <c r="EUZ7" s="57"/>
      <c r="EVA7" s="57"/>
      <c r="EVB7" s="57"/>
      <c r="EVC7" s="57"/>
      <c r="EVD7" s="57"/>
      <c r="EVE7" s="57"/>
      <c r="EVF7" s="57"/>
      <c r="EVG7" s="57"/>
      <c r="EVH7" s="57"/>
      <c r="EVI7" s="57"/>
      <c r="EVJ7" s="57"/>
      <c r="EVK7" s="57"/>
      <c r="EVL7" s="57"/>
      <c r="EVM7" s="57"/>
      <c r="EVN7" s="57"/>
      <c r="EVO7" s="57"/>
      <c r="EVP7" s="57"/>
      <c r="EVQ7" s="57"/>
      <c r="EVR7" s="57"/>
      <c r="EVS7" s="57"/>
      <c r="EVT7" s="57"/>
      <c r="EVU7" s="57"/>
      <c r="EVV7" s="57"/>
      <c r="EVW7" s="57"/>
      <c r="EVX7" s="57"/>
      <c r="EVY7" s="57"/>
      <c r="EVZ7" s="57"/>
      <c r="EWA7" s="57"/>
      <c r="EWB7" s="57"/>
      <c r="EWC7" s="57"/>
      <c r="EWD7" s="57"/>
      <c r="EWE7" s="57"/>
      <c r="EWF7" s="57"/>
      <c r="EWG7" s="57"/>
      <c r="EWH7" s="57"/>
      <c r="EWI7" s="57"/>
      <c r="EWJ7" s="57"/>
      <c r="EWK7" s="57"/>
      <c r="EWL7" s="57"/>
      <c r="EWM7" s="57"/>
      <c r="EWN7" s="57"/>
      <c r="EWO7" s="57"/>
      <c r="EWP7" s="57"/>
      <c r="EWQ7" s="57"/>
      <c r="EWR7" s="57"/>
      <c r="EWS7" s="57"/>
      <c r="EWT7" s="57"/>
      <c r="EWU7" s="57"/>
      <c r="EWV7" s="57"/>
      <c r="EWW7" s="57"/>
      <c r="EWX7" s="57"/>
      <c r="EWY7" s="57"/>
      <c r="EWZ7" s="57"/>
      <c r="EXA7" s="57"/>
      <c r="EXB7" s="57"/>
      <c r="EXC7" s="57"/>
      <c r="EXD7" s="57"/>
      <c r="EXE7" s="57"/>
      <c r="EXF7" s="57"/>
      <c r="EXG7" s="57"/>
      <c r="EXH7" s="57"/>
      <c r="EXI7" s="57"/>
      <c r="EXJ7" s="57"/>
      <c r="EXK7" s="57"/>
      <c r="EXL7" s="57"/>
      <c r="EXM7" s="57"/>
      <c r="EXN7" s="57"/>
      <c r="EXO7" s="57"/>
      <c r="EXP7" s="57"/>
      <c r="EXQ7" s="57"/>
      <c r="EXR7" s="57"/>
      <c r="EXS7" s="57"/>
      <c r="EXT7" s="57"/>
      <c r="EXU7" s="57"/>
      <c r="EXV7" s="57"/>
      <c r="EXW7" s="57"/>
      <c r="EXX7" s="57"/>
      <c r="EXY7" s="57"/>
      <c r="EXZ7" s="57"/>
      <c r="EYA7" s="57"/>
      <c r="EYB7" s="57"/>
      <c r="EYC7" s="57"/>
      <c r="EYD7" s="57"/>
      <c r="EYE7" s="57"/>
      <c r="EYF7" s="57"/>
      <c r="EYG7" s="57"/>
      <c r="EYH7" s="57"/>
      <c r="EYI7" s="57"/>
      <c r="EYJ7" s="57"/>
      <c r="EYK7" s="57"/>
      <c r="EYL7" s="57"/>
      <c r="EYM7" s="57"/>
      <c r="EYN7" s="57"/>
      <c r="EYO7" s="57"/>
      <c r="EYP7" s="57"/>
      <c r="EYQ7" s="57"/>
      <c r="EYR7" s="57"/>
      <c r="EYS7" s="57"/>
      <c r="EYT7" s="57"/>
      <c r="EYU7" s="57"/>
      <c r="EYV7" s="57"/>
      <c r="EYW7" s="57"/>
      <c r="EYX7" s="57"/>
      <c r="EYY7" s="57"/>
      <c r="EYZ7" s="57"/>
      <c r="EZA7" s="57"/>
      <c r="EZB7" s="57"/>
      <c r="EZC7" s="57"/>
      <c r="EZD7" s="57"/>
      <c r="EZE7" s="57"/>
      <c r="EZF7" s="57"/>
      <c r="EZG7" s="57"/>
      <c r="EZH7" s="57"/>
      <c r="EZI7" s="57"/>
      <c r="EZJ7" s="57"/>
      <c r="EZK7" s="57"/>
      <c r="EZL7" s="57"/>
      <c r="EZM7" s="57"/>
      <c r="EZN7" s="57"/>
      <c r="EZO7" s="57"/>
      <c r="EZP7" s="57"/>
      <c r="EZQ7" s="57"/>
      <c r="EZR7" s="57"/>
      <c r="EZS7" s="57"/>
      <c r="EZT7" s="57"/>
      <c r="EZU7" s="57"/>
      <c r="EZV7" s="57"/>
      <c r="EZW7" s="57"/>
      <c r="EZX7" s="57"/>
      <c r="EZY7" s="57"/>
      <c r="EZZ7" s="57"/>
      <c r="FAA7" s="57"/>
      <c r="FAB7" s="57"/>
      <c r="FAC7" s="57"/>
      <c r="FAD7" s="57"/>
      <c r="FAE7" s="57"/>
      <c r="FAF7" s="57"/>
      <c r="FAG7" s="57"/>
      <c r="FAH7" s="57"/>
      <c r="FAI7" s="57"/>
      <c r="FAJ7" s="57"/>
      <c r="FAK7" s="57"/>
      <c r="FAL7" s="57"/>
      <c r="FAM7" s="57"/>
      <c r="FAN7" s="57"/>
      <c r="FAO7" s="57"/>
      <c r="FAP7" s="57"/>
      <c r="FAQ7" s="57"/>
      <c r="FAR7" s="57"/>
      <c r="FAS7" s="57"/>
      <c r="FAT7" s="57"/>
      <c r="FAU7" s="57"/>
      <c r="FAV7" s="57"/>
      <c r="FAW7" s="57"/>
      <c r="FAX7" s="57"/>
      <c r="FAY7" s="57"/>
      <c r="FAZ7" s="57"/>
      <c r="FBA7" s="57"/>
      <c r="FBB7" s="57"/>
      <c r="FBC7" s="57"/>
      <c r="FBD7" s="57"/>
      <c r="FBE7" s="57"/>
      <c r="FBF7" s="57"/>
      <c r="FBG7" s="57"/>
      <c r="FBH7" s="57"/>
      <c r="FBI7" s="57"/>
      <c r="FBJ7" s="57"/>
      <c r="FBK7" s="57"/>
      <c r="FBL7" s="57"/>
      <c r="FBM7" s="57"/>
      <c r="FBN7" s="57"/>
      <c r="FBO7" s="57"/>
      <c r="FBP7" s="57"/>
      <c r="FBQ7" s="57"/>
      <c r="FBR7" s="57"/>
      <c r="FBS7" s="57"/>
      <c r="FBT7" s="57"/>
      <c r="FBU7" s="57"/>
      <c r="FBV7" s="57"/>
      <c r="FBW7" s="57"/>
      <c r="FBX7" s="57"/>
      <c r="FBY7" s="57"/>
      <c r="FBZ7" s="57"/>
      <c r="FCA7" s="57"/>
      <c r="FCB7" s="57"/>
      <c r="FCC7" s="57"/>
      <c r="FCD7" s="57"/>
      <c r="FCE7" s="57"/>
      <c r="FCF7" s="57"/>
      <c r="FCG7" s="57"/>
      <c r="FCH7" s="57"/>
      <c r="FCI7" s="57"/>
      <c r="FCJ7" s="57"/>
      <c r="FCK7" s="57"/>
      <c r="FCL7" s="57"/>
      <c r="FCM7" s="57"/>
      <c r="FCN7" s="57"/>
      <c r="FCO7" s="57"/>
      <c r="FCP7" s="57"/>
      <c r="FCQ7" s="57"/>
      <c r="FCR7" s="57"/>
      <c r="FCS7" s="57"/>
      <c r="FCT7" s="57"/>
      <c r="FCU7" s="57"/>
      <c r="FCV7" s="57"/>
      <c r="FCW7" s="57"/>
      <c r="FCX7" s="57"/>
      <c r="FCY7" s="57"/>
      <c r="FCZ7" s="57"/>
      <c r="FDA7" s="57"/>
      <c r="FDB7" s="57"/>
      <c r="FDC7" s="57"/>
      <c r="FDD7" s="57"/>
      <c r="FDE7" s="57"/>
      <c r="FDF7" s="57"/>
      <c r="FDG7" s="57"/>
      <c r="FDH7" s="57"/>
      <c r="FDI7" s="57"/>
      <c r="FDJ7" s="57"/>
      <c r="FDK7" s="57"/>
      <c r="FDL7" s="57"/>
      <c r="FDM7" s="57"/>
      <c r="FDN7" s="57"/>
      <c r="FDO7" s="57"/>
      <c r="FDP7" s="57"/>
      <c r="FDQ7" s="57"/>
      <c r="FDR7" s="57"/>
      <c r="FDS7" s="57"/>
      <c r="FDT7" s="57"/>
      <c r="FDU7" s="57"/>
      <c r="FDV7" s="57"/>
      <c r="FDW7" s="57"/>
      <c r="FDX7" s="57"/>
      <c r="FDY7" s="57"/>
      <c r="FDZ7" s="57"/>
      <c r="FEA7" s="57"/>
      <c r="FEB7" s="57"/>
      <c r="FEC7" s="57"/>
      <c r="FED7" s="57"/>
      <c r="FEE7" s="57"/>
      <c r="FEF7" s="57"/>
      <c r="FEG7" s="57"/>
      <c r="FEH7" s="57"/>
      <c r="FEI7" s="57"/>
      <c r="FEJ7" s="57"/>
      <c r="FEK7" s="57"/>
      <c r="FEL7" s="57"/>
      <c r="FEM7" s="57"/>
      <c r="FEN7" s="57"/>
      <c r="FEO7" s="57"/>
      <c r="FEP7" s="57"/>
      <c r="FEQ7" s="57"/>
      <c r="FER7" s="57"/>
      <c r="FES7" s="57"/>
      <c r="FET7" s="57"/>
      <c r="FEU7" s="57"/>
      <c r="FEV7" s="57"/>
      <c r="FEW7" s="57"/>
      <c r="FEX7" s="57"/>
      <c r="FEY7" s="57"/>
      <c r="FEZ7" s="57"/>
      <c r="FFA7" s="57"/>
      <c r="FFB7" s="57"/>
      <c r="FFC7" s="57"/>
      <c r="FFD7" s="57"/>
      <c r="FFE7" s="57"/>
      <c r="FFF7" s="57"/>
      <c r="FFG7" s="57"/>
      <c r="FFH7" s="57"/>
      <c r="FFI7" s="57"/>
      <c r="FFJ7" s="57"/>
      <c r="FFK7" s="57"/>
      <c r="FFL7" s="57"/>
      <c r="FFM7" s="57"/>
      <c r="FFN7" s="57"/>
      <c r="FFO7" s="57"/>
      <c r="FFP7" s="57"/>
      <c r="FFQ7" s="57"/>
      <c r="FFR7" s="57"/>
      <c r="FFS7" s="57"/>
      <c r="FFT7" s="57"/>
      <c r="FFU7" s="57"/>
      <c r="FFV7" s="57"/>
      <c r="FFW7" s="57"/>
      <c r="FFX7" s="57"/>
      <c r="FFY7" s="57"/>
      <c r="FFZ7" s="57"/>
      <c r="FGA7" s="57"/>
      <c r="FGB7" s="57"/>
      <c r="FGC7" s="57"/>
      <c r="FGD7" s="57"/>
      <c r="FGE7" s="57"/>
      <c r="FGF7" s="57"/>
      <c r="FGG7" s="57"/>
      <c r="FGH7" s="57"/>
      <c r="FGI7" s="57"/>
      <c r="FGJ7" s="57"/>
      <c r="FGK7" s="57"/>
      <c r="FGL7" s="57"/>
      <c r="FGM7" s="57"/>
      <c r="FGN7" s="57"/>
      <c r="FGO7" s="57"/>
      <c r="FGP7" s="57"/>
      <c r="FGQ7" s="57"/>
      <c r="FGR7" s="57"/>
      <c r="FGS7" s="57"/>
      <c r="FGT7" s="57"/>
      <c r="FGU7" s="57"/>
      <c r="FGV7" s="57"/>
      <c r="FGW7" s="57"/>
      <c r="FGX7" s="57"/>
      <c r="FGY7" s="57"/>
      <c r="FGZ7" s="57"/>
      <c r="FHA7" s="57"/>
      <c r="FHB7" s="57"/>
      <c r="FHC7" s="57"/>
      <c r="FHD7" s="57"/>
      <c r="FHE7" s="57"/>
      <c r="FHF7" s="57"/>
      <c r="FHG7" s="57"/>
      <c r="FHH7" s="57"/>
      <c r="FHI7" s="57"/>
      <c r="FHJ7" s="57"/>
      <c r="FHK7" s="57"/>
      <c r="FHL7" s="57"/>
      <c r="FHM7" s="57"/>
      <c r="FHN7" s="57"/>
      <c r="FHO7" s="57"/>
      <c r="FHP7" s="57"/>
      <c r="FHQ7" s="57"/>
      <c r="FHR7" s="57"/>
      <c r="FHS7" s="57"/>
      <c r="FHT7" s="57"/>
      <c r="FHU7" s="57"/>
      <c r="FHV7" s="57"/>
      <c r="FHW7" s="57"/>
      <c r="FHX7" s="57"/>
      <c r="FHY7" s="57"/>
      <c r="FHZ7" s="57"/>
      <c r="FIA7" s="57"/>
      <c r="FIB7" s="57"/>
      <c r="FIC7" s="57"/>
      <c r="FID7" s="57"/>
      <c r="FIE7" s="57"/>
      <c r="FIF7" s="57"/>
      <c r="FIG7" s="57"/>
      <c r="FIH7" s="57"/>
      <c r="FII7" s="57"/>
      <c r="FIJ7" s="57"/>
      <c r="FIK7" s="57"/>
      <c r="FIL7" s="57"/>
      <c r="FIM7" s="57"/>
      <c r="FIN7" s="57"/>
      <c r="FIO7" s="57"/>
      <c r="FIP7" s="57"/>
      <c r="FIQ7" s="57"/>
      <c r="FIR7" s="57"/>
      <c r="FIS7" s="57"/>
      <c r="FIT7" s="57"/>
      <c r="FIU7" s="57"/>
      <c r="FIV7" s="57"/>
      <c r="FIW7" s="57"/>
      <c r="FIX7" s="57"/>
      <c r="FIY7" s="57"/>
      <c r="FIZ7" s="57"/>
      <c r="FJA7" s="57"/>
      <c r="FJB7" s="57"/>
      <c r="FJC7" s="57"/>
      <c r="FJD7" s="57"/>
      <c r="FJE7" s="57"/>
      <c r="FJF7" s="57"/>
      <c r="FJG7" s="57"/>
      <c r="FJH7" s="57"/>
      <c r="FJI7" s="57"/>
      <c r="FJJ7" s="57"/>
      <c r="FJK7" s="57"/>
      <c r="FJL7" s="57"/>
      <c r="FJM7" s="57"/>
      <c r="FJN7" s="57"/>
      <c r="FJO7" s="57"/>
      <c r="FJP7" s="57"/>
      <c r="FJQ7" s="57"/>
      <c r="FJR7" s="57"/>
      <c r="FJS7" s="57"/>
      <c r="FJT7" s="57"/>
      <c r="FJU7" s="57"/>
      <c r="FJV7" s="57"/>
      <c r="FJW7" s="57"/>
      <c r="FJX7" s="57"/>
      <c r="FJY7" s="57"/>
      <c r="FJZ7" s="57"/>
      <c r="FKA7" s="57"/>
      <c r="FKB7" s="57"/>
      <c r="FKC7" s="57"/>
      <c r="FKD7" s="57"/>
      <c r="FKE7" s="57"/>
      <c r="FKF7" s="57"/>
      <c r="FKG7" s="57"/>
      <c r="FKH7" s="57"/>
      <c r="FKI7" s="57"/>
      <c r="FKJ7" s="57"/>
      <c r="FKK7" s="57"/>
      <c r="FKL7" s="57"/>
      <c r="FKM7" s="57"/>
      <c r="FKN7" s="57"/>
      <c r="FKO7" s="57"/>
      <c r="FKP7" s="57"/>
      <c r="FKQ7" s="57"/>
      <c r="FKR7" s="57"/>
      <c r="FKS7" s="57"/>
      <c r="FKT7" s="57"/>
      <c r="FKU7" s="57"/>
      <c r="FKV7" s="57"/>
      <c r="FKW7" s="57"/>
      <c r="FKX7" s="57"/>
      <c r="FKY7" s="57"/>
      <c r="FKZ7" s="57"/>
      <c r="FLA7" s="57"/>
      <c r="FLB7" s="57"/>
      <c r="FLC7" s="57"/>
      <c r="FLD7" s="57"/>
      <c r="FLE7" s="57"/>
      <c r="FLF7" s="57"/>
      <c r="FLG7" s="57"/>
      <c r="FLH7" s="57"/>
      <c r="FLI7" s="57"/>
      <c r="FLJ7" s="57"/>
      <c r="FLK7" s="57"/>
      <c r="FLL7" s="57"/>
      <c r="FLM7" s="57"/>
      <c r="FLN7" s="57"/>
      <c r="FLO7" s="57"/>
      <c r="FLP7" s="57"/>
      <c r="FLQ7" s="57"/>
      <c r="FLR7" s="57"/>
      <c r="FLS7" s="57"/>
      <c r="FLT7" s="57"/>
      <c r="FLU7" s="57"/>
      <c r="FLV7" s="57"/>
      <c r="FLW7" s="57"/>
      <c r="FLX7" s="57"/>
      <c r="FLY7" s="57"/>
      <c r="FLZ7" s="57"/>
      <c r="FMA7" s="57"/>
      <c r="FMB7" s="57"/>
      <c r="FMC7" s="57"/>
      <c r="FMD7" s="57"/>
      <c r="FME7" s="57"/>
      <c r="FMF7" s="57"/>
      <c r="FMG7" s="57"/>
      <c r="FMH7" s="57"/>
      <c r="FMI7" s="57"/>
      <c r="FMJ7" s="57"/>
      <c r="FMK7" s="57"/>
      <c r="FML7" s="57"/>
      <c r="FMM7" s="57"/>
      <c r="FMN7" s="57"/>
      <c r="FMO7" s="57"/>
      <c r="FMP7" s="57"/>
      <c r="FMQ7" s="57"/>
      <c r="FMR7" s="57"/>
      <c r="FMS7" s="57"/>
      <c r="FMT7" s="57"/>
      <c r="FMU7" s="57"/>
      <c r="FMV7" s="57"/>
      <c r="FMW7" s="57"/>
      <c r="FMX7" s="57"/>
      <c r="FMY7" s="57"/>
      <c r="FMZ7" s="57"/>
      <c r="FNA7" s="57"/>
      <c r="FNB7" s="57"/>
      <c r="FNC7" s="57"/>
      <c r="FND7" s="57"/>
      <c r="FNE7" s="57"/>
      <c r="FNF7" s="57"/>
      <c r="FNG7" s="57"/>
      <c r="FNH7" s="57"/>
      <c r="FNI7" s="57"/>
      <c r="FNJ7" s="57"/>
      <c r="FNK7" s="57"/>
      <c r="FNL7" s="57"/>
      <c r="FNM7" s="57"/>
      <c r="FNN7" s="57"/>
      <c r="FNO7" s="57"/>
      <c r="FNP7" s="57"/>
      <c r="FNQ7" s="57"/>
      <c r="FNR7" s="57"/>
      <c r="FNS7" s="57"/>
      <c r="FNT7" s="57"/>
      <c r="FNU7" s="57"/>
      <c r="FNV7" s="57"/>
      <c r="FNW7" s="57"/>
      <c r="FNX7" s="57"/>
      <c r="FNY7" s="57"/>
      <c r="FNZ7" s="57"/>
      <c r="FOA7" s="57"/>
      <c r="FOB7" s="57"/>
      <c r="FOC7" s="57"/>
      <c r="FOD7" s="57"/>
      <c r="FOE7" s="57"/>
      <c r="FOF7" s="57"/>
      <c r="FOG7" s="57"/>
      <c r="FOH7" s="57"/>
      <c r="FOI7" s="57"/>
      <c r="FOJ7" s="57"/>
      <c r="FOK7" s="57"/>
      <c r="FOL7" s="57"/>
      <c r="FOM7" s="57"/>
      <c r="FON7" s="57"/>
      <c r="FOO7" s="57"/>
      <c r="FOP7" s="57"/>
      <c r="FOQ7" s="57"/>
      <c r="FOR7" s="57"/>
      <c r="FOS7" s="57"/>
      <c r="FOT7" s="57"/>
      <c r="FOU7" s="57"/>
      <c r="FOV7" s="57"/>
      <c r="FOW7" s="57"/>
      <c r="FOX7" s="57"/>
      <c r="FOY7" s="57"/>
      <c r="FOZ7" s="57"/>
      <c r="FPA7" s="57"/>
      <c r="FPB7" s="57"/>
      <c r="FPC7" s="57"/>
      <c r="FPD7" s="57"/>
      <c r="FPE7" s="57"/>
      <c r="FPF7" s="57"/>
      <c r="FPG7" s="57"/>
      <c r="FPH7" s="57"/>
      <c r="FPI7" s="57"/>
      <c r="FPJ7" s="57"/>
      <c r="FPK7" s="57"/>
      <c r="FPL7" s="57"/>
      <c r="FPM7" s="57"/>
      <c r="FPN7" s="57"/>
      <c r="FPO7" s="57"/>
      <c r="FPP7" s="57"/>
      <c r="FPQ7" s="57"/>
      <c r="FPR7" s="57"/>
      <c r="FPS7" s="57"/>
      <c r="FPT7" s="57"/>
      <c r="FPU7" s="57"/>
      <c r="FPV7" s="57"/>
      <c r="FPW7" s="57"/>
      <c r="FPX7" s="57"/>
      <c r="FPY7" s="57"/>
      <c r="FPZ7" s="57"/>
      <c r="FQA7" s="57"/>
      <c r="FQB7" s="57"/>
      <c r="FQC7" s="57"/>
      <c r="FQD7" s="57"/>
      <c r="FQE7" s="57"/>
      <c r="FQF7" s="57"/>
      <c r="FQG7" s="57"/>
      <c r="FQH7" s="57"/>
      <c r="FQI7" s="57"/>
      <c r="FQJ7" s="57"/>
      <c r="FQK7" s="57"/>
      <c r="FQL7" s="57"/>
      <c r="FQM7" s="57"/>
      <c r="FQN7" s="57"/>
      <c r="FQO7" s="57"/>
      <c r="FQP7" s="57"/>
      <c r="FQQ7" s="57"/>
      <c r="FQR7" s="57"/>
      <c r="FQS7" s="57"/>
      <c r="FQT7" s="57"/>
      <c r="FQU7" s="57"/>
      <c r="FQV7" s="57"/>
      <c r="FQW7" s="57"/>
      <c r="FQX7" s="57"/>
      <c r="FQY7" s="57"/>
      <c r="FQZ7" s="57"/>
      <c r="FRA7" s="57"/>
      <c r="FRB7" s="57"/>
      <c r="FRC7" s="57"/>
      <c r="FRD7" s="57"/>
      <c r="FRE7" s="57"/>
      <c r="FRF7" s="57"/>
      <c r="FRG7" s="57"/>
      <c r="FRH7" s="57"/>
      <c r="FRI7" s="57"/>
      <c r="FRJ7" s="57"/>
      <c r="FRK7" s="57"/>
      <c r="FRL7" s="57"/>
      <c r="FRM7" s="57"/>
      <c r="FRN7" s="57"/>
      <c r="FRO7" s="57"/>
      <c r="FRP7" s="57"/>
      <c r="FRQ7" s="57"/>
      <c r="FRR7" s="57"/>
      <c r="FRS7" s="57"/>
      <c r="FRT7" s="57"/>
      <c r="FRU7" s="57"/>
      <c r="FRV7" s="57"/>
      <c r="FRW7" s="57"/>
      <c r="FRX7" s="57"/>
      <c r="FRY7" s="57"/>
      <c r="FRZ7" s="57"/>
      <c r="FSA7" s="57"/>
      <c r="FSB7" s="57"/>
      <c r="FSC7" s="57"/>
      <c r="FSD7" s="57"/>
      <c r="FSE7" s="57"/>
      <c r="FSF7" s="57"/>
      <c r="FSG7" s="57"/>
      <c r="FSH7" s="57"/>
      <c r="FSI7" s="57"/>
      <c r="FSJ7" s="57"/>
      <c r="FSK7" s="57"/>
      <c r="FSL7" s="57"/>
      <c r="FSM7" s="57"/>
      <c r="FSN7" s="57"/>
      <c r="FSO7" s="57"/>
      <c r="FSP7" s="57"/>
      <c r="FSQ7" s="57"/>
      <c r="FSR7" s="57"/>
      <c r="FSS7" s="57"/>
      <c r="FST7" s="57"/>
      <c r="FSU7" s="57"/>
      <c r="FSV7" s="57"/>
      <c r="FSW7" s="57"/>
      <c r="FSX7" s="57"/>
      <c r="FSY7" s="57"/>
      <c r="FSZ7" s="57"/>
      <c r="FTA7" s="57"/>
      <c r="FTB7" s="57"/>
      <c r="FTC7" s="57"/>
      <c r="FTD7" s="57"/>
      <c r="FTE7" s="57"/>
      <c r="FTF7" s="57"/>
      <c r="FTG7" s="57"/>
      <c r="FTH7" s="57"/>
      <c r="FTI7" s="57"/>
      <c r="FTJ7" s="57"/>
      <c r="FTK7" s="57"/>
      <c r="FTL7" s="57"/>
      <c r="FTM7" s="57"/>
      <c r="FTN7" s="57"/>
      <c r="FTO7" s="57"/>
      <c r="FTP7" s="57"/>
      <c r="FTQ7" s="57"/>
      <c r="FTR7" s="57"/>
      <c r="FTS7" s="57"/>
      <c r="FTT7" s="57"/>
      <c r="FTU7" s="57"/>
      <c r="FTV7" s="57"/>
      <c r="FTW7" s="57"/>
      <c r="FTX7" s="57"/>
      <c r="FTY7" s="57"/>
      <c r="FTZ7" s="57"/>
      <c r="FUA7" s="57"/>
      <c r="FUB7" s="57"/>
      <c r="FUC7" s="57"/>
      <c r="FUD7" s="57"/>
      <c r="FUE7" s="57"/>
      <c r="FUF7" s="57"/>
      <c r="FUG7" s="57"/>
      <c r="FUH7" s="57"/>
      <c r="FUI7" s="57"/>
      <c r="FUJ7" s="57"/>
      <c r="FUK7" s="57"/>
      <c r="FUL7" s="57"/>
      <c r="FUM7" s="57"/>
      <c r="FUN7" s="57"/>
      <c r="FUO7" s="57"/>
      <c r="FUP7" s="57"/>
      <c r="FUQ7" s="57"/>
      <c r="FUR7" s="57"/>
      <c r="FUS7" s="57"/>
      <c r="FUT7" s="57"/>
      <c r="FUU7" s="57"/>
      <c r="FUV7" s="57"/>
      <c r="FUW7" s="57"/>
      <c r="FUX7" s="57"/>
      <c r="FUY7" s="57"/>
      <c r="FUZ7" s="57"/>
      <c r="FVA7" s="57"/>
      <c r="FVB7" s="57"/>
      <c r="FVC7" s="57"/>
      <c r="FVD7" s="57"/>
      <c r="FVE7" s="57"/>
      <c r="FVF7" s="57"/>
      <c r="FVG7" s="57"/>
      <c r="FVH7" s="57"/>
      <c r="FVI7" s="57"/>
      <c r="FVJ7" s="57"/>
      <c r="FVK7" s="57"/>
      <c r="FVL7" s="57"/>
      <c r="FVM7" s="57"/>
      <c r="FVN7" s="57"/>
      <c r="FVO7" s="57"/>
      <c r="FVP7" s="57"/>
      <c r="FVQ7" s="57"/>
      <c r="FVR7" s="57"/>
      <c r="FVS7" s="57"/>
      <c r="FVT7" s="57"/>
      <c r="FVU7" s="57"/>
      <c r="FVV7" s="57"/>
      <c r="FVW7" s="57"/>
      <c r="FVX7" s="57"/>
      <c r="FVY7" s="57"/>
      <c r="FVZ7" s="57"/>
      <c r="FWA7" s="57"/>
      <c r="FWB7" s="57"/>
      <c r="FWC7" s="57"/>
      <c r="FWD7" s="57"/>
      <c r="FWE7" s="57"/>
      <c r="FWF7" s="57"/>
      <c r="FWG7" s="57"/>
      <c r="FWH7" s="57"/>
      <c r="FWI7" s="57"/>
      <c r="FWJ7" s="57"/>
      <c r="FWK7" s="57"/>
      <c r="FWL7" s="57"/>
      <c r="FWM7" s="57"/>
      <c r="FWN7" s="57"/>
      <c r="FWO7" s="57"/>
      <c r="FWP7" s="57"/>
      <c r="FWQ7" s="57"/>
      <c r="FWR7" s="57"/>
      <c r="FWS7" s="57"/>
      <c r="FWT7" s="57"/>
      <c r="FWU7" s="57"/>
      <c r="FWV7" s="57"/>
      <c r="FWW7" s="57"/>
      <c r="FWX7" s="57"/>
      <c r="FWY7" s="57"/>
      <c r="FWZ7" s="57"/>
      <c r="FXA7" s="57"/>
      <c r="FXB7" s="57"/>
      <c r="FXC7" s="57"/>
      <c r="FXD7" s="57"/>
      <c r="FXE7" s="57"/>
      <c r="FXF7" s="57"/>
      <c r="FXG7" s="57"/>
      <c r="FXH7" s="57"/>
      <c r="FXI7" s="57"/>
      <c r="FXJ7" s="57"/>
      <c r="FXK7" s="57"/>
      <c r="FXL7" s="57"/>
      <c r="FXM7" s="57"/>
      <c r="FXN7" s="57"/>
      <c r="FXO7" s="57"/>
      <c r="FXP7" s="57"/>
      <c r="FXQ7" s="57"/>
      <c r="FXR7" s="57"/>
      <c r="FXS7" s="57"/>
      <c r="FXT7" s="57"/>
      <c r="FXU7" s="57"/>
      <c r="FXV7" s="57"/>
      <c r="FXW7" s="57"/>
      <c r="FXX7" s="57"/>
      <c r="FXY7" s="57"/>
      <c r="FXZ7" s="57"/>
      <c r="FYA7" s="57"/>
      <c r="FYB7" s="57"/>
      <c r="FYC7" s="57"/>
      <c r="FYD7" s="57"/>
      <c r="FYE7" s="57"/>
      <c r="FYF7" s="57"/>
      <c r="FYG7" s="57"/>
      <c r="FYH7" s="57"/>
      <c r="FYI7" s="57"/>
      <c r="FYJ7" s="57"/>
      <c r="FYK7" s="57"/>
      <c r="FYL7" s="57"/>
      <c r="FYM7" s="57"/>
      <c r="FYN7" s="57"/>
      <c r="FYO7" s="57"/>
      <c r="FYP7" s="57"/>
      <c r="FYQ7" s="57"/>
      <c r="FYR7" s="57"/>
      <c r="FYS7" s="57"/>
      <c r="FYT7" s="57"/>
      <c r="FYU7" s="57"/>
      <c r="FYV7" s="57"/>
      <c r="FYW7" s="57"/>
      <c r="FYX7" s="57"/>
      <c r="FYY7" s="57"/>
      <c r="FYZ7" s="57"/>
      <c r="FZA7" s="57"/>
      <c r="FZB7" s="57"/>
      <c r="FZC7" s="57"/>
      <c r="FZD7" s="57"/>
      <c r="FZE7" s="57"/>
      <c r="FZF7" s="57"/>
      <c r="FZG7" s="57"/>
      <c r="FZH7" s="57"/>
      <c r="FZI7" s="57"/>
      <c r="FZJ7" s="57"/>
      <c r="FZK7" s="57"/>
      <c r="FZL7" s="57"/>
      <c r="FZM7" s="57"/>
      <c r="FZN7" s="57"/>
      <c r="FZO7" s="57"/>
      <c r="FZP7" s="57"/>
      <c r="FZQ7" s="57"/>
      <c r="FZR7" s="57"/>
      <c r="FZS7" s="57"/>
      <c r="FZT7" s="57"/>
      <c r="FZU7" s="57"/>
      <c r="FZV7" s="57"/>
      <c r="FZW7" s="57"/>
      <c r="FZX7" s="57"/>
      <c r="FZY7" s="57"/>
      <c r="FZZ7" s="57"/>
      <c r="GAA7" s="57"/>
      <c r="GAB7" s="57"/>
      <c r="GAC7" s="57"/>
      <c r="GAD7" s="57"/>
      <c r="GAE7" s="57"/>
      <c r="GAF7" s="57"/>
      <c r="GAG7" s="57"/>
      <c r="GAH7" s="57"/>
      <c r="GAI7" s="57"/>
      <c r="GAJ7" s="57"/>
      <c r="GAK7" s="57"/>
      <c r="GAL7" s="57"/>
      <c r="GAM7" s="57"/>
      <c r="GAN7" s="57"/>
      <c r="GAO7" s="57"/>
      <c r="GAP7" s="57"/>
      <c r="GAQ7" s="57"/>
      <c r="GAR7" s="57"/>
      <c r="GAS7" s="57"/>
      <c r="GAT7" s="57"/>
      <c r="GAU7" s="57"/>
      <c r="GAV7" s="57"/>
      <c r="GAW7" s="57"/>
      <c r="GAX7" s="57"/>
      <c r="GAY7" s="57"/>
      <c r="GAZ7" s="57"/>
      <c r="GBA7" s="57"/>
      <c r="GBB7" s="57"/>
      <c r="GBC7" s="57"/>
      <c r="GBD7" s="57"/>
      <c r="GBE7" s="57"/>
      <c r="GBF7" s="57"/>
      <c r="GBG7" s="57"/>
      <c r="GBH7" s="57"/>
      <c r="GBI7" s="57"/>
      <c r="GBJ7" s="57"/>
      <c r="GBK7" s="57"/>
      <c r="GBL7" s="57"/>
      <c r="GBM7" s="57"/>
      <c r="GBN7" s="57"/>
      <c r="GBO7" s="57"/>
      <c r="GBP7" s="57"/>
      <c r="GBQ7" s="57"/>
      <c r="GBR7" s="57"/>
      <c r="GBS7" s="57"/>
      <c r="GBT7" s="57"/>
      <c r="GBU7" s="57"/>
      <c r="GBV7" s="57"/>
      <c r="GBW7" s="57"/>
      <c r="GBX7" s="57"/>
      <c r="GBY7" s="57"/>
      <c r="GBZ7" s="57"/>
      <c r="GCA7" s="57"/>
      <c r="GCB7" s="57"/>
      <c r="GCC7" s="57"/>
      <c r="GCD7" s="57"/>
      <c r="GCE7" s="57"/>
      <c r="GCF7" s="57"/>
      <c r="GCG7" s="57"/>
      <c r="GCH7" s="57"/>
      <c r="GCI7" s="57"/>
      <c r="GCJ7" s="57"/>
      <c r="GCK7" s="57"/>
      <c r="GCL7" s="57"/>
      <c r="GCM7" s="57"/>
      <c r="GCN7" s="57"/>
      <c r="GCO7" s="57"/>
      <c r="GCP7" s="57"/>
      <c r="GCQ7" s="57"/>
      <c r="GCR7" s="57"/>
      <c r="GCS7" s="57"/>
      <c r="GCT7" s="57"/>
      <c r="GCU7" s="57"/>
      <c r="GCV7" s="57"/>
      <c r="GCW7" s="57"/>
      <c r="GCX7" s="57"/>
      <c r="GCY7" s="57"/>
      <c r="GCZ7" s="57"/>
      <c r="GDA7" s="57"/>
      <c r="GDB7" s="57"/>
      <c r="GDC7" s="57"/>
      <c r="GDD7" s="57"/>
      <c r="GDE7" s="57"/>
      <c r="GDF7" s="57"/>
      <c r="GDG7" s="57"/>
      <c r="GDH7" s="57"/>
      <c r="GDI7" s="57"/>
      <c r="GDJ7" s="57"/>
      <c r="GDK7" s="57"/>
      <c r="GDL7" s="57"/>
      <c r="GDM7" s="57"/>
      <c r="GDN7" s="57"/>
      <c r="GDO7" s="57"/>
      <c r="GDP7" s="57"/>
      <c r="GDQ7" s="57"/>
      <c r="GDR7" s="57"/>
      <c r="GDS7" s="57"/>
      <c r="GDT7" s="57"/>
      <c r="GDU7" s="57"/>
      <c r="GDV7" s="57"/>
      <c r="GDW7" s="57"/>
      <c r="GDX7" s="57"/>
      <c r="GDY7" s="57"/>
      <c r="GDZ7" s="57"/>
      <c r="GEA7" s="57"/>
      <c r="GEB7" s="57"/>
      <c r="GEC7" s="57"/>
      <c r="GED7" s="57"/>
      <c r="GEE7" s="57"/>
      <c r="GEF7" s="57"/>
      <c r="GEG7" s="57"/>
      <c r="GEH7" s="57"/>
      <c r="GEI7" s="57"/>
      <c r="GEJ7" s="57"/>
      <c r="GEK7" s="57"/>
      <c r="GEL7" s="57"/>
      <c r="GEM7" s="57"/>
      <c r="GEN7" s="57"/>
      <c r="GEO7" s="57"/>
      <c r="GEP7" s="57"/>
      <c r="GEQ7" s="57"/>
      <c r="GER7" s="57"/>
      <c r="GES7" s="57"/>
      <c r="GET7" s="57"/>
      <c r="GEU7" s="57"/>
      <c r="GEV7" s="57"/>
      <c r="GEW7" s="57"/>
      <c r="GEX7" s="57"/>
      <c r="GEY7" s="57"/>
      <c r="GEZ7" s="57"/>
      <c r="GFA7" s="57"/>
      <c r="GFB7" s="57"/>
      <c r="GFC7" s="57"/>
      <c r="GFD7" s="57"/>
      <c r="GFE7" s="57"/>
      <c r="GFF7" s="57"/>
      <c r="GFG7" s="57"/>
      <c r="GFH7" s="57"/>
      <c r="GFI7" s="57"/>
      <c r="GFJ7" s="57"/>
      <c r="GFK7" s="57"/>
      <c r="GFL7" s="57"/>
      <c r="GFM7" s="57"/>
      <c r="GFN7" s="57"/>
      <c r="GFO7" s="57"/>
      <c r="GFP7" s="57"/>
      <c r="GFQ7" s="57"/>
      <c r="GFR7" s="57"/>
      <c r="GFS7" s="57"/>
      <c r="GFT7" s="57"/>
      <c r="GFU7" s="57"/>
      <c r="GFV7" s="57"/>
      <c r="GFW7" s="57"/>
      <c r="GFX7" s="57"/>
      <c r="GFY7" s="57"/>
      <c r="GFZ7" s="57"/>
      <c r="GGA7" s="57"/>
      <c r="GGB7" s="57"/>
      <c r="GGC7" s="57"/>
      <c r="GGD7" s="57"/>
      <c r="GGE7" s="57"/>
      <c r="GGF7" s="57"/>
      <c r="GGG7" s="57"/>
      <c r="GGH7" s="57"/>
      <c r="GGI7" s="57"/>
      <c r="GGJ7" s="57"/>
      <c r="GGK7" s="57"/>
      <c r="GGL7" s="57"/>
      <c r="GGM7" s="57"/>
      <c r="GGN7" s="57"/>
      <c r="GGO7" s="57"/>
      <c r="GGP7" s="57"/>
      <c r="GGQ7" s="57"/>
      <c r="GGR7" s="57"/>
      <c r="GGS7" s="57"/>
      <c r="GGT7" s="57"/>
      <c r="GGU7" s="57"/>
      <c r="GGV7" s="57"/>
      <c r="GGW7" s="57"/>
      <c r="GGX7" s="57"/>
      <c r="GGY7" s="57"/>
      <c r="GGZ7" s="57"/>
      <c r="GHA7" s="57"/>
      <c r="GHB7" s="57"/>
      <c r="GHC7" s="57"/>
      <c r="GHD7" s="57"/>
      <c r="GHE7" s="57"/>
      <c r="GHF7" s="57"/>
      <c r="GHG7" s="57"/>
      <c r="GHH7" s="57"/>
      <c r="GHI7" s="57"/>
      <c r="GHJ7" s="57"/>
      <c r="GHK7" s="57"/>
      <c r="GHL7" s="57"/>
      <c r="GHM7" s="57"/>
      <c r="GHN7" s="57"/>
      <c r="GHO7" s="57"/>
      <c r="GHP7" s="57"/>
      <c r="GHQ7" s="57"/>
      <c r="GHR7" s="57"/>
      <c r="GHS7" s="57"/>
      <c r="GHT7" s="57"/>
      <c r="GHU7" s="57"/>
      <c r="GHV7" s="57"/>
      <c r="GHW7" s="57"/>
      <c r="GHX7" s="57"/>
      <c r="GHY7" s="57"/>
      <c r="GHZ7" s="57"/>
      <c r="GIA7" s="57"/>
      <c r="GIB7" s="57"/>
      <c r="GIC7" s="57"/>
      <c r="GID7" s="57"/>
      <c r="GIE7" s="57"/>
      <c r="GIF7" s="57"/>
      <c r="GIG7" s="57"/>
      <c r="GIH7" s="57"/>
      <c r="GII7" s="57"/>
      <c r="GIJ7" s="57"/>
      <c r="GIK7" s="57"/>
      <c r="GIL7" s="57"/>
      <c r="GIM7" s="57"/>
      <c r="GIN7" s="57"/>
      <c r="GIO7" s="57"/>
      <c r="GIP7" s="57"/>
      <c r="GIQ7" s="57"/>
      <c r="GIR7" s="57"/>
      <c r="GIS7" s="57"/>
      <c r="GIT7" s="57"/>
      <c r="GIU7" s="57"/>
      <c r="GIV7" s="57"/>
      <c r="GIW7" s="57"/>
      <c r="GIX7" s="57"/>
      <c r="GIY7" s="57"/>
      <c r="GIZ7" s="57"/>
      <c r="GJA7" s="57"/>
      <c r="GJB7" s="57"/>
      <c r="GJC7" s="57"/>
      <c r="GJD7" s="57"/>
      <c r="GJE7" s="57"/>
      <c r="GJF7" s="57"/>
      <c r="GJG7" s="57"/>
      <c r="GJH7" s="57"/>
      <c r="GJI7" s="57"/>
      <c r="GJJ7" s="57"/>
      <c r="GJK7" s="57"/>
      <c r="GJL7" s="57"/>
      <c r="GJM7" s="57"/>
      <c r="GJN7" s="57"/>
      <c r="GJO7" s="57"/>
      <c r="GJP7" s="57"/>
      <c r="GJQ7" s="57"/>
      <c r="GJR7" s="57"/>
      <c r="GJS7" s="57"/>
      <c r="GJT7" s="57"/>
      <c r="GJU7" s="57"/>
      <c r="GJV7" s="57"/>
      <c r="GJW7" s="57"/>
      <c r="GJX7" s="57"/>
      <c r="GJY7" s="57"/>
      <c r="GJZ7" s="57"/>
      <c r="GKA7" s="57"/>
      <c r="GKB7" s="57"/>
      <c r="GKC7" s="57"/>
      <c r="GKD7" s="57"/>
      <c r="GKE7" s="57"/>
      <c r="GKF7" s="57"/>
      <c r="GKG7" s="57"/>
      <c r="GKH7" s="57"/>
      <c r="GKI7" s="57"/>
      <c r="GKJ7" s="57"/>
      <c r="GKK7" s="57"/>
      <c r="GKL7" s="57"/>
      <c r="GKM7" s="57"/>
      <c r="GKN7" s="57"/>
      <c r="GKO7" s="57"/>
      <c r="GKP7" s="57"/>
      <c r="GKQ7" s="57"/>
      <c r="GKR7" s="57"/>
      <c r="GKS7" s="57"/>
      <c r="GKT7" s="57"/>
      <c r="GKU7" s="57"/>
      <c r="GKV7" s="57"/>
      <c r="GKW7" s="57"/>
      <c r="GKX7" s="57"/>
      <c r="GKY7" s="57"/>
      <c r="GKZ7" s="57"/>
      <c r="GLA7" s="57"/>
      <c r="GLB7" s="57"/>
      <c r="GLC7" s="57"/>
      <c r="GLD7" s="57"/>
      <c r="GLE7" s="57"/>
      <c r="GLF7" s="57"/>
      <c r="GLG7" s="57"/>
      <c r="GLH7" s="57"/>
      <c r="GLI7" s="57"/>
      <c r="GLJ7" s="57"/>
      <c r="GLK7" s="57"/>
      <c r="GLL7" s="57"/>
      <c r="GLM7" s="57"/>
      <c r="GLN7" s="57"/>
      <c r="GLO7" s="57"/>
      <c r="GLP7" s="57"/>
      <c r="GLQ7" s="57"/>
      <c r="GLR7" s="57"/>
      <c r="GLS7" s="57"/>
      <c r="GLT7" s="57"/>
      <c r="GLU7" s="57"/>
      <c r="GLV7" s="57"/>
      <c r="GLW7" s="57"/>
      <c r="GLX7" s="57"/>
      <c r="GLY7" s="57"/>
      <c r="GLZ7" s="57"/>
      <c r="GMA7" s="57"/>
      <c r="GMB7" s="57"/>
      <c r="GMC7" s="57"/>
      <c r="GMD7" s="57"/>
      <c r="GME7" s="57"/>
      <c r="GMF7" s="57"/>
      <c r="GMG7" s="57"/>
      <c r="GMH7" s="57"/>
      <c r="GMI7" s="57"/>
      <c r="GMJ7" s="57"/>
      <c r="GMK7" s="57"/>
      <c r="GML7" s="57"/>
      <c r="GMM7" s="57"/>
      <c r="GMN7" s="57"/>
      <c r="GMO7" s="57"/>
      <c r="GMP7" s="57"/>
      <c r="GMQ7" s="57"/>
      <c r="GMR7" s="57"/>
      <c r="GMS7" s="57"/>
      <c r="GMT7" s="57"/>
      <c r="GMU7" s="57"/>
      <c r="GMV7" s="57"/>
      <c r="GMW7" s="57"/>
      <c r="GMX7" s="57"/>
      <c r="GMY7" s="57"/>
      <c r="GMZ7" s="57"/>
      <c r="GNA7" s="57"/>
      <c r="GNB7" s="57"/>
      <c r="GNC7" s="57"/>
      <c r="GND7" s="57"/>
      <c r="GNE7" s="57"/>
      <c r="GNF7" s="57"/>
      <c r="GNG7" s="57"/>
      <c r="GNH7" s="57"/>
      <c r="GNI7" s="57"/>
      <c r="GNJ7" s="57"/>
      <c r="GNK7" s="57"/>
      <c r="GNL7" s="57"/>
      <c r="GNM7" s="57"/>
      <c r="GNN7" s="57"/>
      <c r="GNO7" s="57"/>
      <c r="GNP7" s="57"/>
      <c r="GNQ7" s="57"/>
      <c r="GNR7" s="57"/>
      <c r="GNS7" s="57"/>
      <c r="GNT7" s="57"/>
      <c r="GNU7" s="57"/>
      <c r="GNV7" s="57"/>
      <c r="GNW7" s="57"/>
      <c r="GNX7" s="57"/>
      <c r="GNY7" s="57"/>
      <c r="GNZ7" s="57"/>
      <c r="GOA7" s="57"/>
      <c r="GOB7" s="57"/>
      <c r="GOC7" s="57"/>
      <c r="GOD7" s="57"/>
      <c r="GOE7" s="57"/>
      <c r="GOF7" s="57"/>
      <c r="GOG7" s="57"/>
      <c r="GOH7" s="57"/>
      <c r="GOI7" s="57"/>
      <c r="GOJ7" s="57"/>
      <c r="GOK7" s="57"/>
      <c r="GOL7" s="57"/>
      <c r="GOM7" s="57"/>
      <c r="GON7" s="57"/>
      <c r="GOO7" s="57"/>
      <c r="GOP7" s="57"/>
      <c r="GOQ7" s="57"/>
      <c r="GOR7" s="57"/>
      <c r="GOS7" s="57"/>
      <c r="GOT7" s="57"/>
      <c r="GOU7" s="57"/>
      <c r="GOV7" s="57"/>
      <c r="GOW7" s="57"/>
      <c r="GOX7" s="57"/>
      <c r="GOY7" s="57"/>
      <c r="GOZ7" s="57"/>
      <c r="GPA7" s="57"/>
      <c r="GPB7" s="57"/>
      <c r="GPC7" s="57"/>
      <c r="GPD7" s="57"/>
      <c r="GPE7" s="57"/>
      <c r="GPF7" s="57"/>
      <c r="GPG7" s="57"/>
      <c r="GPH7" s="57"/>
      <c r="GPI7" s="57"/>
      <c r="GPJ7" s="57"/>
      <c r="GPK7" s="57"/>
      <c r="GPL7" s="57"/>
      <c r="GPM7" s="57"/>
      <c r="GPN7" s="57"/>
      <c r="GPO7" s="57"/>
      <c r="GPP7" s="57"/>
      <c r="GPQ7" s="57"/>
      <c r="GPR7" s="57"/>
      <c r="GPS7" s="57"/>
      <c r="GPT7" s="57"/>
      <c r="GPU7" s="57"/>
      <c r="GPV7" s="57"/>
      <c r="GPW7" s="57"/>
      <c r="GPX7" s="57"/>
      <c r="GPY7" s="57"/>
      <c r="GPZ7" s="57"/>
      <c r="GQA7" s="57"/>
      <c r="GQB7" s="57"/>
      <c r="GQC7" s="57"/>
      <c r="GQD7" s="57"/>
      <c r="GQE7" s="57"/>
      <c r="GQF7" s="57"/>
      <c r="GQG7" s="57"/>
      <c r="GQH7" s="57"/>
      <c r="GQI7" s="57"/>
      <c r="GQJ7" s="57"/>
      <c r="GQK7" s="57"/>
      <c r="GQL7" s="57"/>
      <c r="GQM7" s="57"/>
      <c r="GQN7" s="57"/>
      <c r="GQO7" s="57"/>
      <c r="GQP7" s="57"/>
      <c r="GQQ7" s="57"/>
      <c r="GQR7" s="57"/>
      <c r="GQS7" s="57"/>
      <c r="GQT7" s="57"/>
      <c r="GQU7" s="57"/>
      <c r="GQV7" s="57"/>
      <c r="GQW7" s="57"/>
      <c r="GQX7" s="57"/>
      <c r="GQY7" s="57"/>
      <c r="GQZ7" s="57"/>
      <c r="GRA7" s="57"/>
      <c r="GRB7" s="57"/>
      <c r="GRC7" s="57"/>
      <c r="GRD7" s="57"/>
      <c r="GRE7" s="57"/>
      <c r="GRF7" s="57"/>
      <c r="GRG7" s="57"/>
      <c r="GRH7" s="57"/>
      <c r="GRI7" s="57"/>
      <c r="GRJ7" s="57"/>
      <c r="GRK7" s="57"/>
      <c r="GRL7" s="57"/>
      <c r="GRM7" s="57"/>
      <c r="GRN7" s="57"/>
      <c r="GRO7" s="57"/>
      <c r="GRP7" s="57"/>
      <c r="GRQ7" s="57"/>
      <c r="GRR7" s="57"/>
      <c r="GRS7" s="57"/>
      <c r="GRT7" s="57"/>
      <c r="GRU7" s="57"/>
      <c r="GRV7" s="57"/>
      <c r="GRW7" s="57"/>
      <c r="GRX7" s="57"/>
      <c r="GRY7" s="57"/>
      <c r="GRZ7" s="57"/>
      <c r="GSA7" s="57"/>
      <c r="GSB7" s="57"/>
      <c r="GSC7" s="57"/>
      <c r="GSD7" s="57"/>
      <c r="GSE7" s="57"/>
      <c r="GSF7" s="57"/>
      <c r="GSG7" s="57"/>
      <c r="GSH7" s="57"/>
      <c r="GSI7" s="57"/>
      <c r="GSJ7" s="57"/>
      <c r="GSK7" s="57"/>
      <c r="GSL7" s="57"/>
      <c r="GSM7" s="57"/>
      <c r="GSN7" s="57"/>
      <c r="GSO7" s="57"/>
      <c r="GSP7" s="57"/>
      <c r="GSQ7" s="57"/>
      <c r="GSR7" s="57"/>
      <c r="GSS7" s="57"/>
      <c r="GST7" s="57"/>
      <c r="GSU7" s="57"/>
      <c r="GSV7" s="57"/>
      <c r="GSW7" s="57"/>
      <c r="GSX7" s="57"/>
      <c r="GSY7" s="57"/>
      <c r="GSZ7" s="57"/>
      <c r="GTA7" s="57"/>
      <c r="GTB7" s="57"/>
      <c r="GTC7" s="57"/>
      <c r="GTD7" s="57"/>
      <c r="GTE7" s="57"/>
      <c r="GTF7" s="57"/>
      <c r="GTG7" s="57"/>
      <c r="GTH7" s="57"/>
      <c r="GTI7" s="57"/>
      <c r="GTJ7" s="57"/>
      <c r="GTK7" s="57"/>
      <c r="GTL7" s="57"/>
      <c r="GTM7" s="57"/>
      <c r="GTN7" s="57"/>
      <c r="GTO7" s="57"/>
      <c r="GTP7" s="57"/>
      <c r="GTQ7" s="57"/>
      <c r="GTR7" s="57"/>
      <c r="GTS7" s="57"/>
      <c r="GTT7" s="57"/>
      <c r="GTU7" s="57"/>
      <c r="GTV7" s="57"/>
      <c r="GTW7" s="57"/>
      <c r="GTX7" s="57"/>
      <c r="GTY7" s="57"/>
      <c r="GTZ7" s="57"/>
      <c r="GUA7" s="57"/>
      <c r="GUB7" s="57"/>
      <c r="GUC7" s="57"/>
      <c r="GUD7" s="57"/>
      <c r="GUE7" s="57"/>
      <c r="GUF7" s="57"/>
      <c r="GUG7" s="57"/>
      <c r="GUH7" s="57"/>
      <c r="GUI7" s="57"/>
      <c r="GUJ7" s="57"/>
      <c r="GUK7" s="57"/>
      <c r="GUL7" s="57"/>
      <c r="GUM7" s="57"/>
      <c r="GUN7" s="57"/>
      <c r="GUO7" s="57"/>
      <c r="GUP7" s="57"/>
      <c r="GUQ7" s="57"/>
      <c r="GUR7" s="57"/>
      <c r="GUS7" s="57"/>
      <c r="GUT7" s="57"/>
      <c r="GUU7" s="57"/>
      <c r="GUV7" s="57"/>
      <c r="GUW7" s="57"/>
      <c r="GUX7" s="57"/>
      <c r="GUY7" s="57"/>
      <c r="GUZ7" s="57"/>
      <c r="GVA7" s="57"/>
      <c r="GVB7" s="57"/>
      <c r="GVC7" s="57"/>
      <c r="GVD7" s="57"/>
      <c r="GVE7" s="57"/>
      <c r="GVF7" s="57"/>
      <c r="GVG7" s="57"/>
      <c r="GVH7" s="57"/>
      <c r="GVI7" s="57"/>
      <c r="GVJ7" s="57"/>
      <c r="GVK7" s="57"/>
      <c r="GVL7" s="57"/>
      <c r="GVM7" s="57"/>
      <c r="GVN7" s="57"/>
      <c r="GVO7" s="57"/>
      <c r="GVP7" s="57"/>
      <c r="GVQ7" s="57"/>
      <c r="GVR7" s="57"/>
      <c r="GVS7" s="57"/>
      <c r="GVT7" s="57"/>
      <c r="GVU7" s="57"/>
      <c r="GVV7" s="57"/>
      <c r="GVW7" s="57"/>
      <c r="GVX7" s="57"/>
      <c r="GVY7" s="57"/>
      <c r="GVZ7" s="57"/>
      <c r="GWA7" s="57"/>
      <c r="GWB7" s="57"/>
      <c r="GWC7" s="57"/>
      <c r="GWD7" s="57"/>
      <c r="GWE7" s="57"/>
      <c r="GWF7" s="57"/>
      <c r="GWG7" s="57"/>
      <c r="GWH7" s="57"/>
      <c r="GWI7" s="57"/>
      <c r="GWJ7" s="57"/>
      <c r="GWK7" s="57"/>
      <c r="GWL7" s="57"/>
      <c r="GWM7" s="57"/>
      <c r="GWN7" s="57"/>
      <c r="GWO7" s="57"/>
      <c r="GWP7" s="57"/>
      <c r="GWQ7" s="57"/>
      <c r="GWR7" s="57"/>
      <c r="GWS7" s="57"/>
      <c r="GWT7" s="57"/>
      <c r="GWU7" s="57"/>
      <c r="GWV7" s="57"/>
      <c r="GWW7" s="57"/>
      <c r="GWX7" s="57"/>
      <c r="GWY7" s="57"/>
      <c r="GWZ7" s="57"/>
      <c r="GXA7" s="57"/>
      <c r="GXB7" s="57"/>
      <c r="GXC7" s="57"/>
      <c r="GXD7" s="57"/>
      <c r="GXE7" s="57"/>
      <c r="GXF7" s="57"/>
      <c r="GXG7" s="57"/>
      <c r="GXH7" s="57"/>
      <c r="GXI7" s="57"/>
      <c r="GXJ7" s="57"/>
      <c r="GXK7" s="57"/>
      <c r="GXL7" s="57"/>
      <c r="GXM7" s="57"/>
      <c r="GXN7" s="57"/>
      <c r="GXO7" s="57"/>
      <c r="GXP7" s="57"/>
      <c r="GXQ7" s="57"/>
      <c r="GXR7" s="57"/>
      <c r="GXS7" s="57"/>
      <c r="GXT7" s="57"/>
      <c r="GXU7" s="57"/>
      <c r="GXV7" s="57"/>
      <c r="GXW7" s="57"/>
      <c r="GXX7" s="57"/>
      <c r="GXY7" s="57"/>
      <c r="GXZ7" s="57"/>
      <c r="GYA7" s="57"/>
      <c r="GYB7" s="57"/>
      <c r="GYC7" s="57"/>
      <c r="GYD7" s="57"/>
      <c r="GYE7" s="57"/>
      <c r="GYF7" s="57"/>
      <c r="GYG7" s="57"/>
      <c r="GYH7" s="57"/>
      <c r="GYI7" s="57"/>
      <c r="GYJ7" s="57"/>
      <c r="GYK7" s="57"/>
      <c r="GYL7" s="57"/>
      <c r="GYM7" s="57"/>
      <c r="GYN7" s="57"/>
      <c r="GYO7" s="57"/>
      <c r="GYP7" s="57"/>
      <c r="GYQ7" s="57"/>
      <c r="GYR7" s="57"/>
      <c r="GYS7" s="57"/>
      <c r="GYT7" s="57"/>
      <c r="GYU7" s="57"/>
      <c r="GYV7" s="57"/>
      <c r="GYW7" s="57"/>
      <c r="GYX7" s="57"/>
      <c r="GYY7" s="57"/>
      <c r="GYZ7" s="57"/>
      <c r="GZA7" s="57"/>
      <c r="GZB7" s="57"/>
      <c r="GZC7" s="57"/>
      <c r="GZD7" s="57"/>
      <c r="GZE7" s="57"/>
      <c r="GZF7" s="57"/>
      <c r="GZG7" s="57"/>
      <c r="GZH7" s="57"/>
      <c r="GZI7" s="57"/>
      <c r="GZJ7" s="57"/>
      <c r="GZK7" s="57"/>
      <c r="GZL7" s="57"/>
      <c r="GZM7" s="57"/>
      <c r="GZN7" s="57"/>
      <c r="GZO7" s="57"/>
      <c r="GZP7" s="57"/>
      <c r="GZQ7" s="57"/>
      <c r="GZR7" s="57"/>
      <c r="GZS7" s="57"/>
      <c r="GZT7" s="57"/>
      <c r="GZU7" s="57"/>
      <c r="GZV7" s="57"/>
      <c r="GZW7" s="57"/>
      <c r="GZX7" s="57"/>
      <c r="GZY7" s="57"/>
      <c r="GZZ7" s="57"/>
      <c r="HAA7" s="57"/>
      <c r="HAB7" s="57"/>
      <c r="HAC7" s="57"/>
      <c r="HAD7" s="57"/>
      <c r="HAE7" s="57"/>
      <c r="HAF7" s="57"/>
      <c r="HAG7" s="57"/>
      <c r="HAH7" s="57"/>
      <c r="HAI7" s="57"/>
      <c r="HAJ7" s="57"/>
      <c r="HAK7" s="57"/>
      <c r="HAL7" s="57"/>
      <c r="HAM7" s="57"/>
      <c r="HAN7" s="57"/>
      <c r="HAO7" s="57"/>
      <c r="HAP7" s="57"/>
      <c r="HAQ7" s="57"/>
      <c r="HAR7" s="57"/>
      <c r="HAS7" s="57"/>
      <c r="HAT7" s="57"/>
      <c r="HAU7" s="57"/>
      <c r="HAV7" s="57"/>
      <c r="HAW7" s="57"/>
      <c r="HAX7" s="57"/>
      <c r="HAY7" s="57"/>
      <c r="HAZ7" s="57"/>
      <c r="HBA7" s="57"/>
      <c r="HBB7" s="57"/>
      <c r="HBC7" s="57"/>
      <c r="HBD7" s="57"/>
      <c r="HBE7" s="57"/>
      <c r="HBF7" s="57"/>
      <c r="HBG7" s="57"/>
      <c r="HBH7" s="57"/>
      <c r="HBI7" s="57"/>
      <c r="HBJ7" s="57"/>
      <c r="HBK7" s="57"/>
      <c r="HBL7" s="57"/>
      <c r="HBM7" s="57"/>
      <c r="HBN7" s="57"/>
      <c r="HBO7" s="57"/>
      <c r="HBP7" s="57"/>
      <c r="HBQ7" s="57"/>
      <c r="HBR7" s="57"/>
      <c r="HBS7" s="57"/>
      <c r="HBT7" s="57"/>
      <c r="HBU7" s="57"/>
      <c r="HBV7" s="57"/>
      <c r="HBW7" s="57"/>
      <c r="HBX7" s="57"/>
      <c r="HBY7" s="57"/>
      <c r="HBZ7" s="57"/>
      <c r="HCA7" s="57"/>
      <c r="HCB7" s="57"/>
      <c r="HCC7" s="57"/>
      <c r="HCD7" s="57"/>
      <c r="HCE7" s="57"/>
      <c r="HCF7" s="57"/>
      <c r="HCG7" s="57"/>
      <c r="HCH7" s="57"/>
      <c r="HCI7" s="57"/>
      <c r="HCJ7" s="57"/>
      <c r="HCK7" s="57"/>
      <c r="HCL7" s="57"/>
      <c r="HCM7" s="57"/>
      <c r="HCN7" s="57"/>
      <c r="HCO7" s="57"/>
      <c r="HCP7" s="57"/>
      <c r="HCQ7" s="57"/>
      <c r="HCR7" s="57"/>
      <c r="HCS7" s="57"/>
      <c r="HCT7" s="57"/>
      <c r="HCU7" s="57"/>
      <c r="HCV7" s="57"/>
      <c r="HCW7" s="57"/>
      <c r="HCX7" s="57"/>
      <c r="HCY7" s="57"/>
      <c r="HCZ7" s="57"/>
      <c r="HDA7" s="57"/>
      <c r="HDB7" s="57"/>
      <c r="HDC7" s="57"/>
      <c r="HDD7" s="57"/>
      <c r="HDE7" s="57"/>
      <c r="HDF7" s="57"/>
      <c r="HDG7" s="57"/>
      <c r="HDH7" s="57"/>
      <c r="HDI7" s="57"/>
      <c r="HDJ7" s="57"/>
      <c r="HDK7" s="57"/>
      <c r="HDL7" s="57"/>
      <c r="HDM7" s="57"/>
      <c r="HDN7" s="57"/>
      <c r="HDO7" s="57"/>
      <c r="HDP7" s="57"/>
      <c r="HDQ7" s="57"/>
      <c r="HDR7" s="57"/>
      <c r="HDS7" s="57"/>
      <c r="HDT7" s="57"/>
      <c r="HDU7" s="57"/>
      <c r="HDV7" s="57"/>
      <c r="HDW7" s="57"/>
      <c r="HDX7" s="57"/>
      <c r="HDY7" s="57"/>
      <c r="HDZ7" s="57"/>
      <c r="HEA7" s="57"/>
      <c r="HEB7" s="57"/>
      <c r="HEC7" s="57"/>
      <c r="HED7" s="57"/>
      <c r="HEE7" s="57"/>
      <c r="HEF7" s="57"/>
      <c r="HEG7" s="57"/>
      <c r="HEH7" s="57"/>
      <c r="HEI7" s="57"/>
      <c r="HEJ7" s="57"/>
      <c r="HEK7" s="57"/>
      <c r="HEL7" s="57"/>
      <c r="HEM7" s="57"/>
      <c r="HEN7" s="57"/>
      <c r="HEO7" s="57"/>
      <c r="HEP7" s="57"/>
      <c r="HEQ7" s="57"/>
      <c r="HER7" s="57"/>
      <c r="HES7" s="57"/>
      <c r="HET7" s="57"/>
      <c r="HEU7" s="57"/>
      <c r="HEV7" s="57"/>
      <c r="HEW7" s="57"/>
      <c r="HEX7" s="57"/>
      <c r="HEY7" s="57"/>
      <c r="HEZ7" s="57"/>
      <c r="HFA7" s="57"/>
      <c r="HFB7" s="57"/>
      <c r="HFC7" s="57"/>
      <c r="HFD7" s="57"/>
      <c r="HFE7" s="57"/>
      <c r="HFF7" s="57"/>
      <c r="HFG7" s="57"/>
      <c r="HFH7" s="57"/>
      <c r="HFI7" s="57"/>
      <c r="HFJ7" s="57"/>
      <c r="HFK7" s="57"/>
      <c r="HFL7" s="57"/>
      <c r="HFM7" s="57"/>
      <c r="HFN7" s="57"/>
      <c r="HFO7" s="57"/>
      <c r="HFP7" s="57"/>
      <c r="HFQ7" s="57"/>
      <c r="HFR7" s="57"/>
      <c r="HFS7" s="57"/>
      <c r="HFT7" s="57"/>
      <c r="HFU7" s="57"/>
      <c r="HFV7" s="57"/>
      <c r="HFW7" s="57"/>
      <c r="HFX7" s="57"/>
      <c r="HFY7" s="57"/>
      <c r="HFZ7" s="57"/>
      <c r="HGA7" s="57"/>
      <c r="HGB7" s="57"/>
      <c r="HGC7" s="57"/>
      <c r="HGD7" s="57"/>
      <c r="HGE7" s="57"/>
      <c r="HGF7" s="57"/>
      <c r="HGG7" s="57"/>
      <c r="HGH7" s="57"/>
      <c r="HGI7" s="57"/>
      <c r="HGJ7" s="57"/>
      <c r="HGK7" s="57"/>
      <c r="HGL7" s="57"/>
      <c r="HGM7" s="57"/>
      <c r="HGN7" s="57"/>
      <c r="HGO7" s="57"/>
      <c r="HGP7" s="57"/>
      <c r="HGQ7" s="57"/>
      <c r="HGR7" s="57"/>
      <c r="HGS7" s="57"/>
      <c r="HGT7" s="57"/>
      <c r="HGU7" s="57"/>
      <c r="HGV7" s="57"/>
      <c r="HGW7" s="57"/>
      <c r="HGX7" s="57"/>
      <c r="HGY7" s="57"/>
      <c r="HGZ7" s="57"/>
      <c r="HHA7" s="57"/>
      <c r="HHB7" s="57"/>
      <c r="HHC7" s="57"/>
      <c r="HHD7" s="57"/>
      <c r="HHE7" s="57"/>
      <c r="HHF7" s="57"/>
      <c r="HHG7" s="57"/>
      <c r="HHH7" s="57"/>
      <c r="HHI7" s="57"/>
      <c r="HHJ7" s="57"/>
      <c r="HHK7" s="57"/>
      <c r="HHL7" s="57"/>
      <c r="HHM7" s="57"/>
      <c r="HHN7" s="57"/>
      <c r="HHO7" s="57"/>
      <c r="HHP7" s="57"/>
      <c r="HHQ7" s="57"/>
      <c r="HHR7" s="57"/>
      <c r="HHS7" s="57"/>
      <c r="HHT7" s="57"/>
      <c r="HHU7" s="57"/>
      <c r="HHV7" s="57"/>
      <c r="HHW7" s="57"/>
      <c r="HHX7" s="57"/>
      <c r="HHY7" s="57"/>
      <c r="HHZ7" s="57"/>
      <c r="HIA7" s="57"/>
      <c r="HIB7" s="57"/>
      <c r="HIC7" s="57"/>
      <c r="HID7" s="57"/>
      <c r="HIE7" s="57"/>
      <c r="HIF7" s="57"/>
      <c r="HIG7" s="57"/>
      <c r="HIH7" s="57"/>
      <c r="HII7" s="57"/>
      <c r="HIJ7" s="57"/>
      <c r="HIK7" s="57"/>
      <c r="HIL7" s="57"/>
      <c r="HIM7" s="57"/>
      <c r="HIN7" s="57"/>
      <c r="HIO7" s="57"/>
      <c r="HIP7" s="57"/>
      <c r="HIQ7" s="57"/>
      <c r="HIR7" s="57"/>
      <c r="HIS7" s="57"/>
      <c r="HIT7" s="57"/>
      <c r="HIU7" s="57"/>
      <c r="HIV7" s="57"/>
      <c r="HIW7" s="57"/>
      <c r="HIX7" s="57"/>
      <c r="HIY7" s="57"/>
      <c r="HIZ7" s="57"/>
      <c r="HJA7" s="57"/>
      <c r="HJB7" s="57"/>
      <c r="HJC7" s="57"/>
      <c r="HJD7" s="57"/>
      <c r="HJE7" s="57"/>
      <c r="HJF7" s="57"/>
      <c r="HJG7" s="57"/>
      <c r="HJH7" s="57"/>
      <c r="HJI7" s="57"/>
      <c r="HJJ7" s="57"/>
      <c r="HJK7" s="57"/>
      <c r="HJL7" s="57"/>
      <c r="HJM7" s="57"/>
      <c r="HJN7" s="57"/>
      <c r="HJO7" s="57"/>
      <c r="HJP7" s="57"/>
      <c r="HJQ7" s="57"/>
      <c r="HJR7" s="57"/>
      <c r="HJS7" s="57"/>
      <c r="HJT7" s="57"/>
      <c r="HJU7" s="57"/>
      <c r="HJV7" s="57"/>
      <c r="HJW7" s="57"/>
      <c r="HJX7" s="57"/>
      <c r="HJY7" s="57"/>
      <c r="HJZ7" s="57"/>
      <c r="HKA7" s="57"/>
      <c r="HKB7" s="57"/>
      <c r="HKC7" s="57"/>
      <c r="HKD7" s="57"/>
      <c r="HKE7" s="57"/>
      <c r="HKF7" s="57"/>
      <c r="HKG7" s="57"/>
      <c r="HKH7" s="57"/>
      <c r="HKI7" s="57"/>
      <c r="HKJ7" s="57"/>
      <c r="HKK7" s="57"/>
      <c r="HKL7" s="57"/>
      <c r="HKM7" s="57"/>
      <c r="HKN7" s="57"/>
      <c r="HKO7" s="57"/>
      <c r="HKP7" s="57"/>
      <c r="HKQ7" s="57"/>
      <c r="HKR7" s="57"/>
      <c r="HKS7" s="57"/>
      <c r="HKT7" s="57"/>
      <c r="HKU7" s="57"/>
      <c r="HKV7" s="57"/>
      <c r="HKW7" s="57"/>
      <c r="HKX7" s="57"/>
      <c r="HKY7" s="57"/>
      <c r="HKZ7" s="57"/>
      <c r="HLA7" s="57"/>
      <c r="HLB7" s="57"/>
      <c r="HLC7" s="57"/>
      <c r="HLD7" s="57"/>
      <c r="HLE7" s="57"/>
      <c r="HLF7" s="57"/>
      <c r="HLG7" s="57"/>
      <c r="HLH7" s="57"/>
      <c r="HLI7" s="57"/>
      <c r="HLJ7" s="57"/>
      <c r="HLK7" s="57"/>
      <c r="HLL7" s="57"/>
      <c r="HLM7" s="57"/>
      <c r="HLN7" s="57"/>
      <c r="HLO7" s="57"/>
      <c r="HLP7" s="57"/>
      <c r="HLQ7" s="57"/>
      <c r="HLR7" s="57"/>
      <c r="HLS7" s="57"/>
      <c r="HLT7" s="57"/>
      <c r="HLU7" s="57"/>
      <c r="HLV7" s="57"/>
      <c r="HLW7" s="57"/>
      <c r="HLX7" s="57"/>
      <c r="HLY7" s="57"/>
      <c r="HLZ7" s="57"/>
      <c r="HMA7" s="57"/>
      <c r="HMB7" s="57"/>
      <c r="HMC7" s="57"/>
      <c r="HMD7" s="57"/>
      <c r="HME7" s="57"/>
      <c r="HMF7" s="57"/>
      <c r="HMG7" s="57"/>
      <c r="HMH7" s="57"/>
      <c r="HMI7" s="57"/>
      <c r="HMJ7" s="57"/>
      <c r="HMK7" s="57"/>
      <c r="HML7" s="57"/>
      <c r="HMM7" s="57"/>
      <c r="HMN7" s="57"/>
      <c r="HMO7" s="57"/>
      <c r="HMP7" s="57"/>
      <c r="HMQ7" s="57"/>
      <c r="HMR7" s="57"/>
      <c r="HMS7" s="57"/>
      <c r="HMT7" s="57"/>
      <c r="HMU7" s="57"/>
      <c r="HMV7" s="57"/>
      <c r="HMW7" s="57"/>
      <c r="HMX7" s="57"/>
      <c r="HMY7" s="57"/>
      <c r="HMZ7" s="57"/>
      <c r="HNA7" s="57"/>
      <c r="HNB7" s="57"/>
      <c r="HNC7" s="57"/>
      <c r="HND7" s="57"/>
      <c r="HNE7" s="57"/>
      <c r="HNF7" s="57"/>
      <c r="HNG7" s="57"/>
      <c r="HNH7" s="57"/>
      <c r="HNI7" s="57"/>
      <c r="HNJ7" s="57"/>
      <c r="HNK7" s="57"/>
      <c r="HNL7" s="57"/>
      <c r="HNM7" s="57"/>
      <c r="HNN7" s="57"/>
      <c r="HNO7" s="57"/>
      <c r="HNP7" s="57"/>
      <c r="HNQ7" s="57"/>
      <c r="HNR7" s="57"/>
      <c r="HNS7" s="57"/>
      <c r="HNT7" s="57"/>
      <c r="HNU7" s="57"/>
      <c r="HNV7" s="57"/>
      <c r="HNW7" s="57"/>
      <c r="HNX7" s="57"/>
      <c r="HNY7" s="57"/>
      <c r="HNZ7" s="57"/>
      <c r="HOA7" s="57"/>
      <c r="HOB7" s="57"/>
      <c r="HOC7" s="57"/>
      <c r="HOD7" s="57"/>
      <c r="HOE7" s="57"/>
      <c r="HOF7" s="57"/>
      <c r="HOG7" s="57"/>
      <c r="HOH7" s="57"/>
      <c r="HOI7" s="57"/>
      <c r="HOJ7" s="57"/>
      <c r="HOK7" s="57"/>
      <c r="HOL7" s="57"/>
      <c r="HOM7" s="57"/>
      <c r="HON7" s="57"/>
      <c r="HOO7" s="57"/>
      <c r="HOP7" s="57"/>
      <c r="HOQ7" s="57"/>
      <c r="HOR7" s="57"/>
      <c r="HOS7" s="57"/>
      <c r="HOT7" s="57"/>
      <c r="HOU7" s="57"/>
      <c r="HOV7" s="57"/>
      <c r="HOW7" s="57"/>
      <c r="HOX7" s="57"/>
      <c r="HOY7" s="57"/>
      <c r="HOZ7" s="57"/>
      <c r="HPA7" s="57"/>
      <c r="HPB7" s="57"/>
      <c r="HPC7" s="57"/>
      <c r="HPD7" s="57"/>
      <c r="HPE7" s="57"/>
      <c r="HPF7" s="57"/>
      <c r="HPG7" s="57"/>
      <c r="HPH7" s="57"/>
      <c r="HPI7" s="57"/>
      <c r="HPJ7" s="57"/>
      <c r="HPK7" s="57"/>
      <c r="HPL7" s="57"/>
      <c r="HPM7" s="57"/>
      <c r="HPN7" s="57"/>
      <c r="HPO7" s="57"/>
      <c r="HPP7" s="57"/>
      <c r="HPQ7" s="57"/>
      <c r="HPR7" s="57"/>
      <c r="HPS7" s="57"/>
      <c r="HPT7" s="57"/>
      <c r="HPU7" s="57"/>
      <c r="HPV7" s="57"/>
      <c r="HPW7" s="57"/>
      <c r="HPX7" s="57"/>
      <c r="HPY7" s="57"/>
      <c r="HPZ7" s="57"/>
      <c r="HQA7" s="57"/>
      <c r="HQB7" s="57"/>
      <c r="HQC7" s="57"/>
      <c r="HQD7" s="57"/>
      <c r="HQE7" s="57"/>
      <c r="HQF7" s="57"/>
      <c r="HQG7" s="57"/>
      <c r="HQH7" s="57"/>
      <c r="HQI7" s="57"/>
      <c r="HQJ7" s="57"/>
      <c r="HQK7" s="57"/>
      <c r="HQL7" s="57"/>
      <c r="HQM7" s="57"/>
      <c r="HQN7" s="57"/>
      <c r="HQO7" s="57"/>
      <c r="HQP7" s="57"/>
      <c r="HQQ7" s="57"/>
      <c r="HQR7" s="57"/>
      <c r="HQS7" s="57"/>
      <c r="HQT7" s="57"/>
      <c r="HQU7" s="57"/>
      <c r="HQV7" s="57"/>
      <c r="HQW7" s="57"/>
      <c r="HQX7" s="57"/>
      <c r="HQY7" s="57"/>
      <c r="HQZ7" s="57"/>
      <c r="HRA7" s="57"/>
      <c r="HRB7" s="57"/>
      <c r="HRC7" s="57"/>
      <c r="HRD7" s="57"/>
      <c r="HRE7" s="57"/>
      <c r="HRF7" s="57"/>
      <c r="HRG7" s="57"/>
      <c r="HRH7" s="57"/>
      <c r="HRI7" s="57"/>
      <c r="HRJ7" s="57"/>
      <c r="HRK7" s="57"/>
      <c r="HRL7" s="57"/>
      <c r="HRM7" s="57"/>
      <c r="HRN7" s="57"/>
      <c r="HRO7" s="57"/>
      <c r="HRP7" s="57"/>
      <c r="HRQ7" s="57"/>
      <c r="HRR7" s="57"/>
      <c r="HRS7" s="57"/>
      <c r="HRT7" s="57"/>
      <c r="HRU7" s="57"/>
      <c r="HRV7" s="57"/>
      <c r="HRW7" s="57"/>
      <c r="HRX7" s="57"/>
      <c r="HRY7" s="57"/>
      <c r="HRZ7" s="57"/>
      <c r="HSA7" s="57"/>
      <c r="HSB7" s="57"/>
      <c r="HSC7" s="57"/>
      <c r="HSD7" s="57"/>
      <c r="HSE7" s="57"/>
      <c r="HSF7" s="57"/>
      <c r="HSG7" s="57"/>
      <c r="HSH7" s="57"/>
      <c r="HSI7" s="57"/>
      <c r="HSJ7" s="57"/>
      <c r="HSK7" s="57"/>
      <c r="HSL7" s="57"/>
      <c r="HSM7" s="57"/>
      <c r="HSN7" s="57"/>
      <c r="HSO7" s="57"/>
      <c r="HSP7" s="57"/>
      <c r="HSQ7" s="57"/>
      <c r="HSR7" s="57"/>
      <c r="HSS7" s="57"/>
      <c r="HST7" s="57"/>
      <c r="HSU7" s="57"/>
      <c r="HSV7" s="57"/>
      <c r="HSW7" s="57"/>
      <c r="HSX7" s="57"/>
      <c r="HSY7" s="57"/>
      <c r="HSZ7" s="57"/>
      <c r="HTA7" s="57"/>
      <c r="HTB7" s="57"/>
      <c r="HTC7" s="57"/>
      <c r="HTD7" s="57"/>
      <c r="HTE7" s="57"/>
      <c r="HTF7" s="57"/>
      <c r="HTG7" s="57"/>
      <c r="HTH7" s="57"/>
      <c r="HTI7" s="57"/>
      <c r="HTJ7" s="57"/>
      <c r="HTK7" s="57"/>
      <c r="HTL7" s="57"/>
      <c r="HTM7" s="57"/>
      <c r="HTN7" s="57"/>
      <c r="HTO7" s="57"/>
      <c r="HTP7" s="57"/>
      <c r="HTQ7" s="57"/>
      <c r="HTR7" s="57"/>
      <c r="HTS7" s="57"/>
      <c r="HTT7" s="57"/>
      <c r="HTU7" s="57"/>
      <c r="HTV7" s="57"/>
      <c r="HTW7" s="57"/>
      <c r="HTX7" s="57"/>
      <c r="HTY7" s="57"/>
      <c r="HTZ7" s="57"/>
      <c r="HUA7" s="57"/>
      <c r="HUB7" s="57"/>
      <c r="HUC7" s="57"/>
      <c r="HUD7" s="57"/>
      <c r="HUE7" s="57"/>
      <c r="HUF7" s="57"/>
      <c r="HUG7" s="57"/>
      <c r="HUH7" s="57"/>
      <c r="HUI7" s="57"/>
      <c r="HUJ7" s="57"/>
      <c r="HUK7" s="57"/>
      <c r="HUL7" s="57"/>
      <c r="HUM7" s="57"/>
      <c r="HUN7" s="57"/>
      <c r="HUO7" s="57"/>
      <c r="HUP7" s="57"/>
      <c r="HUQ7" s="57"/>
      <c r="HUR7" s="57"/>
      <c r="HUS7" s="57"/>
      <c r="HUT7" s="57"/>
      <c r="HUU7" s="57"/>
      <c r="HUV7" s="57"/>
      <c r="HUW7" s="57"/>
      <c r="HUX7" s="57"/>
      <c r="HUY7" s="57"/>
      <c r="HUZ7" s="57"/>
      <c r="HVA7" s="57"/>
      <c r="HVB7" s="57"/>
      <c r="HVC7" s="57"/>
      <c r="HVD7" s="57"/>
      <c r="HVE7" s="57"/>
      <c r="HVF7" s="57"/>
      <c r="HVG7" s="57"/>
      <c r="HVH7" s="57"/>
      <c r="HVI7" s="57"/>
      <c r="HVJ7" s="57"/>
      <c r="HVK7" s="57"/>
      <c r="HVL7" s="57"/>
      <c r="HVM7" s="57"/>
      <c r="HVN7" s="57"/>
      <c r="HVO7" s="57"/>
      <c r="HVP7" s="57"/>
      <c r="HVQ7" s="57"/>
      <c r="HVR7" s="57"/>
      <c r="HVS7" s="57"/>
      <c r="HVT7" s="57"/>
      <c r="HVU7" s="57"/>
      <c r="HVV7" s="57"/>
      <c r="HVW7" s="57"/>
      <c r="HVX7" s="57"/>
      <c r="HVY7" s="57"/>
      <c r="HVZ7" s="57"/>
      <c r="HWA7" s="57"/>
      <c r="HWB7" s="57"/>
      <c r="HWC7" s="57"/>
      <c r="HWD7" s="57"/>
      <c r="HWE7" s="57"/>
      <c r="HWF7" s="57"/>
      <c r="HWG7" s="57"/>
      <c r="HWH7" s="57"/>
      <c r="HWI7" s="57"/>
      <c r="HWJ7" s="57"/>
      <c r="HWK7" s="57"/>
      <c r="HWL7" s="57"/>
      <c r="HWM7" s="57"/>
      <c r="HWN7" s="57"/>
      <c r="HWO7" s="57"/>
      <c r="HWP7" s="57"/>
      <c r="HWQ7" s="57"/>
      <c r="HWR7" s="57"/>
      <c r="HWS7" s="57"/>
      <c r="HWT7" s="57"/>
      <c r="HWU7" s="57"/>
      <c r="HWV7" s="57"/>
      <c r="HWW7" s="57"/>
      <c r="HWX7" s="57"/>
      <c r="HWY7" s="57"/>
      <c r="HWZ7" s="57"/>
      <c r="HXA7" s="57"/>
      <c r="HXB7" s="57"/>
      <c r="HXC7" s="57"/>
      <c r="HXD7" s="57"/>
      <c r="HXE7" s="57"/>
      <c r="HXF7" s="57"/>
      <c r="HXG7" s="57"/>
      <c r="HXH7" s="57"/>
      <c r="HXI7" s="57"/>
      <c r="HXJ7" s="57"/>
      <c r="HXK7" s="57"/>
      <c r="HXL7" s="57"/>
      <c r="HXM7" s="57"/>
      <c r="HXN7" s="57"/>
      <c r="HXO7" s="57"/>
    </row>
    <row r="8" spans="1:6047" ht="9.9499999999999993" customHeight="1" x14ac:dyDescent="0.25">
      <c r="A8" s="530" t="s">
        <v>327</v>
      </c>
      <c r="B8" s="876" t="e">
        <f t="shared" ref="B8:G8" si="0">SUM(B9,B18,B22)</f>
        <v>#REF!</v>
      </c>
      <c r="C8" s="876" t="e">
        <f t="shared" si="0"/>
        <v>#REF!</v>
      </c>
      <c r="D8" s="876" t="e">
        <f t="shared" si="0"/>
        <v>#REF!</v>
      </c>
      <c r="E8" s="876" t="e">
        <f t="shared" si="0"/>
        <v>#REF!</v>
      </c>
      <c r="F8" s="876" t="e">
        <f t="shared" si="0"/>
        <v>#REF!</v>
      </c>
      <c r="G8" s="876" t="e">
        <f t="shared" si="0"/>
        <v>#REF!</v>
      </c>
      <c r="H8" s="877" t="e">
        <f t="shared" ref="H8:J9" si="1">E8/B8</f>
        <v>#REF!</v>
      </c>
      <c r="I8" s="877" t="e">
        <f t="shared" si="1"/>
        <v>#REF!</v>
      </c>
      <c r="J8" s="877" t="e">
        <f t="shared" si="1"/>
        <v>#REF!</v>
      </c>
      <c r="K8" s="876" t="e">
        <f t="shared" ref="K8:P8" si="2">SUM(K9,K18,K22)</f>
        <v>#REF!</v>
      </c>
      <c r="L8" s="876" t="e">
        <f t="shared" si="2"/>
        <v>#REF!</v>
      </c>
      <c r="M8" s="876" t="e">
        <f t="shared" si="2"/>
        <v>#REF!</v>
      </c>
      <c r="N8" s="876" t="e">
        <f t="shared" si="2"/>
        <v>#REF!</v>
      </c>
      <c r="O8" s="876" t="e">
        <f t="shared" si="2"/>
        <v>#REF!</v>
      </c>
      <c r="P8" s="876" t="e">
        <f t="shared" si="2"/>
        <v>#REF!</v>
      </c>
      <c r="Q8" s="877" t="e">
        <f t="shared" ref="Q8:S9" si="3">N8/K8</f>
        <v>#REF!</v>
      </c>
      <c r="R8" s="877" t="e">
        <f t="shared" si="3"/>
        <v>#REF!</v>
      </c>
      <c r="S8" s="877" t="e">
        <f t="shared" si="3"/>
        <v>#REF!</v>
      </c>
      <c r="T8" s="876" t="e">
        <f t="shared" ref="T8:Y8" si="4">SUM(T9,T18,T22)</f>
        <v>#REF!</v>
      </c>
      <c r="U8" s="876" t="e">
        <f t="shared" si="4"/>
        <v>#REF!</v>
      </c>
      <c r="V8" s="876" t="e">
        <f t="shared" si="4"/>
        <v>#REF!</v>
      </c>
      <c r="W8" s="876" t="e">
        <f t="shared" si="4"/>
        <v>#REF!</v>
      </c>
      <c r="X8" s="876" t="e">
        <f t="shared" si="4"/>
        <v>#REF!</v>
      </c>
      <c r="Y8" s="876" t="e">
        <f t="shared" si="4"/>
        <v>#REF!</v>
      </c>
      <c r="Z8" s="877" t="e">
        <f t="shared" ref="Z8:AB9" si="5">W8/T8</f>
        <v>#REF!</v>
      </c>
      <c r="AA8" s="877" t="e">
        <f t="shared" si="5"/>
        <v>#REF!</v>
      </c>
      <c r="AB8" s="877" t="e">
        <f t="shared" si="5"/>
        <v>#REF!</v>
      </c>
      <c r="AC8" s="876" t="e">
        <f t="shared" ref="AC8:AH8" si="6">SUM(AC9,AC18,AC22)</f>
        <v>#REF!</v>
      </c>
      <c r="AD8" s="876" t="e">
        <f t="shared" si="6"/>
        <v>#REF!</v>
      </c>
      <c r="AE8" s="876" t="e">
        <f t="shared" si="6"/>
        <v>#REF!</v>
      </c>
      <c r="AF8" s="876" t="e">
        <f t="shared" si="6"/>
        <v>#REF!</v>
      </c>
      <c r="AG8" s="876" t="e">
        <f t="shared" si="6"/>
        <v>#REF!</v>
      </c>
      <c r="AH8" s="876" t="e">
        <f t="shared" si="6"/>
        <v>#REF!</v>
      </c>
      <c r="AI8" s="877" t="e">
        <f t="shared" ref="AI8:AK9" si="7">AF8/AC8</f>
        <v>#REF!</v>
      </c>
      <c r="AJ8" s="877" t="e">
        <f t="shared" si="7"/>
        <v>#REF!</v>
      </c>
      <c r="AK8" s="877" t="e">
        <f t="shared" si="7"/>
        <v>#REF!</v>
      </c>
      <c r="AL8" s="876" t="e">
        <f t="shared" ref="AL8:AQ8" si="8">SUM(AL9,AL18,AL22)</f>
        <v>#REF!</v>
      </c>
      <c r="AM8" s="876" t="e">
        <f t="shared" si="8"/>
        <v>#REF!</v>
      </c>
      <c r="AN8" s="876" t="e">
        <f t="shared" si="8"/>
        <v>#REF!</v>
      </c>
      <c r="AO8" s="876" t="e">
        <f t="shared" si="8"/>
        <v>#REF!</v>
      </c>
      <c r="AP8" s="876" t="e">
        <f t="shared" si="8"/>
        <v>#REF!</v>
      </c>
      <c r="AQ8" s="876" t="e">
        <f t="shared" si="8"/>
        <v>#REF!</v>
      </c>
      <c r="AR8" s="877" t="e">
        <f t="shared" ref="AR8:AR24" si="9">AO8/AL8</f>
        <v>#REF!</v>
      </c>
      <c r="AS8" s="877" t="e">
        <f t="shared" ref="AS8:AS17" si="10">AP8/AM8</f>
        <v>#REF!</v>
      </c>
      <c r="AT8" s="877" t="e">
        <f t="shared" ref="AT8:AT17" si="11">AQ8/AN8</f>
        <v>#REF!</v>
      </c>
      <c r="AU8" s="431" t="e">
        <f>AU9+AU12</f>
        <v>#REF!</v>
      </c>
      <c r="AV8" s="431" t="e">
        <f>AV9+AV13</f>
        <v>#REF!</v>
      </c>
      <c r="AW8" s="444" t="e">
        <f t="shared" ref="AW8:AW25" si="12">AV8/AU8*100</f>
        <v>#REF!</v>
      </c>
      <c r="AX8" s="431" t="e">
        <f>AX9+AX18+AX22</f>
        <v>#REF!</v>
      </c>
      <c r="AY8" s="431" t="e">
        <f>AY9+AY18+AY22</f>
        <v>#REF!</v>
      </c>
      <c r="AZ8" s="444" t="e">
        <f>AY8/AX8*100</f>
        <v>#REF!</v>
      </c>
      <c r="BA8" s="431" t="e">
        <f>BA9+BA18+BA22</f>
        <v>#REF!</v>
      </c>
      <c r="BB8" s="431" t="e">
        <f>BB9+BB18+BB22</f>
        <v>#REF!</v>
      </c>
      <c r="BC8" s="444" t="e">
        <f>BB8/BA8*100</f>
        <v>#REF!</v>
      </c>
      <c r="BD8" s="431" t="e">
        <f>BD9+BD18+BD22</f>
        <v>#REF!</v>
      </c>
      <c r="BE8" s="431" t="e">
        <f>BE9+BE18+BE22</f>
        <v>#REF!</v>
      </c>
      <c r="BF8" s="444" t="e">
        <f>BE8/BD8*100</f>
        <v>#REF!</v>
      </c>
      <c r="BG8" s="431" t="e">
        <f>BG9+BG18+BG22</f>
        <v>#REF!</v>
      </c>
      <c r="BH8" s="431" t="e">
        <f>BH9+BH18+BH22</f>
        <v>#REF!</v>
      </c>
      <c r="BI8" s="444" t="e">
        <f>BH8/BG8*100</f>
        <v>#REF!</v>
      </c>
      <c r="BJ8" s="431" t="e">
        <f>BJ9+BJ18+BJ22</f>
        <v>#REF!</v>
      </c>
      <c r="BK8" s="431" t="e">
        <f>BK9+BK18+BK22</f>
        <v>#REF!</v>
      </c>
      <c r="BL8" s="486" t="e">
        <f>BK8/BJ8*100</f>
        <v>#REF!</v>
      </c>
      <c r="BM8" s="431" t="e">
        <f>BM9+BM18+BM22</f>
        <v>#REF!</v>
      </c>
      <c r="BN8" s="431" t="e">
        <f>BN9+BN18+BN22</f>
        <v>#REF!</v>
      </c>
      <c r="BO8" s="486" t="e">
        <f>BN8/BM8*100</f>
        <v>#REF!</v>
      </c>
      <c r="BP8" s="431" t="e">
        <f>BP9+BP18+BP22</f>
        <v>#REF!</v>
      </c>
      <c r="BQ8" s="431" t="e">
        <f>BQ9+BQ18+BQ22</f>
        <v>#REF!</v>
      </c>
      <c r="BR8" s="486" t="e">
        <f>BQ8/BP8*100</f>
        <v>#REF!</v>
      </c>
      <c r="BS8" s="431" t="e">
        <f>BS9+BS18+BS22</f>
        <v>#REF!</v>
      </c>
      <c r="BT8" s="431" t="e">
        <f>BT9+BT18+BT22</f>
        <v>#REF!</v>
      </c>
      <c r="BU8" s="486" t="e">
        <f>BT8/BS8*100</f>
        <v>#REF!</v>
      </c>
      <c r="BV8" s="431" t="e">
        <f>BV9+BV18+BV22</f>
        <v>#REF!</v>
      </c>
      <c r="BW8" s="431" t="e">
        <f>BW9+BW18+BW22</f>
        <v>#REF!</v>
      </c>
      <c r="BX8" s="486" t="e">
        <f>BW8/BV8*100</f>
        <v>#REF!</v>
      </c>
      <c r="BY8" s="459" t="e">
        <f>BY9+BY18+BY22</f>
        <v>#REF!</v>
      </c>
      <c r="BZ8" s="459" t="e">
        <f>BZ9+BZ18+BZ22</f>
        <v>#REF!</v>
      </c>
      <c r="CA8" s="460" t="e">
        <f>BZ8/BY8*100</f>
        <v>#REF!</v>
      </c>
      <c r="CB8" s="459" t="e">
        <f>CB9+CB18+CB22</f>
        <v>#REF!</v>
      </c>
      <c r="CC8" s="459" t="e">
        <f>CC9+CC18+CC22</f>
        <v>#REF!</v>
      </c>
      <c r="CD8" s="460" t="e">
        <f>CC8/CB8*100</f>
        <v>#REF!</v>
      </c>
      <c r="CE8" s="459" t="e">
        <f>CE9+CE18+CE22</f>
        <v>#REF!</v>
      </c>
      <c r="CF8" s="459" t="e">
        <f>CF9+CF18+CF22</f>
        <v>#REF!</v>
      </c>
      <c r="CG8" s="460" t="e">
        <f>CF8/CE8*100</f>
        <v>#REF!</v>
      </c>
      <c r="CH8" s="459" t="e">
        <f>CH9+CH18+CH22</f>
        <v>#REF!</v>
      </c>
      <c r="CI8" s="459" t="e">
        <f>CI9+CI18+CI22</f>
        <v>#REF!</v>
      </c>
      <c r="CJ8" s="460" t="e">
        <f>CI8/CH8*100</f>
        <v>#REF!</v>
      </c>
      <c r="CK8" s="459" t="e">
        <f>CK9+CK18+CK22</f>
        <v>#REF!</v>
      </c>
      <c r="CL8" s="459" t="e">
        <f>CL9+CL18+CL22</f>
        <v>#REF!</v>
      </c>
      <c r="CM8" s="460" t="e">
        <f>CL8/CK8*100</f>
        <v>#REF!</v>
      </c>
      <c r="CN8" s="459"/>
      <c r="CO8" s="459"/>
      <c r="CP8" s="459"/>
      <c r="CQ8" s="459"/>
      <c r="CR8" s="459"/>
      <c r="CS8" s="459"/>
      <c r="CT8" s="459"/>
      <c r="CU8" s="459"/>
      <c r="CV8" s="460"/>
      <c r="CW8" s="459"/>
      <c r="CX8" s="459"/>
      <c r="CY8" s="459"/>
      <c r="CZ8" s="459"/>
      <c r="DA8" s="459"/>
      <c r="DB8" s="460"/>
      <c r="DC8" s="459"/>
      <c r="DD8" s="459"/>
      <c r="DE8" s="459"/>
      <c r="DF8" s="459"/>
      <c r="DG8" s="459"/>
      <c r="DH8" s="459"/>
      <c r="DI8" s="459"/>
      <c r="DJ8" s="459"/>
      <c r="DK8" s="460"/>
      <c r="DL8" s="459"/>
      <c r="DM8" s="459"/>
      <c r="DN8" s="459"/>
      <c r="DO8" s="459"/>
      <c r="DP8" s="459"/>
      <c r="DQ8" s="460"/>
      <c r="DR8" s="459"/>
      <c r="DS8" s="459"/>
      <c r="DT8" s="460"/>
      <c r="DU8" s="459"/>
      <c r="DV8" s="459"/>
      <c r="DW8" s="460"/>
      <c r="DX8" s="459"/>
      <c r="DY8" s="459"/>
      <c r="DZ8" s="460"/>
      <c r="EA8" s="459"/>
      <c r="EB8" s="459"/>
      <c r="EC8" s="460"/>
      <c r="ED8" s="459"/>
      <c r="EE8" s="459"/>
      <c r="EF8" s="460"/>
      <c r="EG8" s="459"/>
      <c r="EH8" s="459"/>
      <c r="EI8" s="460"/>
      <c r="EJ8" s="459"/>
      <c r="EK8" s="459"/>
      <c r="EL8" s="460"/>
      <c r="EM8" s="459"/>
      <c r="EN8" s="459"/>
      <c r="EO8" s="459"/>
      <c r="EP8" s="459"/>
      <c r="EQ8" s="459"/>
      <c r="ER8" s="459"/>
      <c r="ES8" s="459"/>
      <c r="ET8" s="459"/>
      <c r="EU8" s="460"/>
      <c r="EV8" s="57"/>
    </row>
    <row r="9" spans="1:6047" ht="9.9499999999999993" customHeight="1" x14ac:dyDescent="0.25">
      <c r="A9" s="445" t="s">
        <v>27</v>
      </c>
      <c r="B9" s="878" t="e">
        <f>SUM(#REF!,B13)</f>
        <v>#REF!</v>
      </c>
      <c r="C9" s="878" t="e">
        <f>SUM(#REF!,C13)</f>
        <v>#REF!</v>
      </c>
      <c r="D9" s="878" t="e">
        <f>SUM(#REF!,D13)</f>
        <v>#REF!</v>
      </c>
      <c r="E9" s="878" t="e">
        <f>SUM(#REF!,E13)</f>
        <v>#REF!</v>
      </c>
      <c r="F9" s="878" t="e">
        <f>SUM(#REF!,F13)</f>
        <v>#REF!</v>
      </c>
      <c r="G9" s="878" t="e">
        <f>SUM(#REF!,G13)</f>
        <v>#REF!</v>
      </c>
      <c r="H9" s="879" t="e">
        <f t="shared" si="1"/>
        <v>#REF!</v>
      </c>
      <c r="I9" s="879" t="e">
        <f t="shared" si="1"/>
        <v>#REF!</v>
      </c>
      <c r="J9" s="879" t="e">
        <f t="shared" si="1"/>
        <v>#REF!</v>
      </c>
      <c r="K9" s="878" t="e">
        <f>SUM(#REF!,K13)</f>
        <v>#REF!</v>
      </c>
      <c r="L9" s="878" t="e">
        <f>SUM(#REF!,L13)</f>
        <v>#REF!</v>
      </c>
      <c r="M9" s="878" t="e">
        <f>SUM(#REF!,M13)</f>
        <v>#REF!</v>
      </c>
      <c r="N9" s="878" t="e">
        <f>SUM(#REF!,N13)</f>
        <v>#REF!</v>
      </c>
      <c r="O9" s="878" t="e">
        <f>SUM(#REF!,O13)</f>
        <v>#REF!</v>
      </c>
      <c r="P9" s="878" t="e">
        <f>SUM(#REF!,P13)</f>
        <v>#REF!</v>
      </c>
      <c r="Q9" s="879" t="e">
        <f t="shared" si="3"/>
        <v>#REF!</v>
      </c>
      <c r="R9" s="879" t="e">
        <f t="shared" si="3"/>
        <v>#REF!</v>
      </c>
      <c r="S9" s="879" t="e">
        <f t="shared" si="3"/>
        <v>#REF!</v>
      </c>
      <c r="T9" s="878" t="e">
        <f>SUM(#REF!,T13)</f>
        <v>#REF!</v>
      </c>
      <c r="U9" s="878" t="e">
        <f>SUM(#REF!,U13)</f>
        <v>#REF!</v>
      </c>
      <c r="V9" s="878" t="e">
        <f>SUM(#REF!,V13)</f>
        <v>#REF!</v>
      </c>
      <c r="W9" s="878" t="e">
        <f>SUM(#REF!,W13)</f>
        <v>#REF!</v>
      </c>
      <c r="X9" s="878" t="e">
        <f>SUM(#REF!,X13)</f>
        <v>#REF!</v>
      </c>
      <c r="Y9" s="878" t="e">
        <f>SUM(#REF!,Y13)</f>
        <v>#REF!</v>
      </c>
      <c r="Z9" s="879" t="e">
        <f t="shared" si="5"/>
        <v>#REF!</v>
      </c>
      <c r="AA9" s="879" t="e">
        <f t="shared" si="5"/>
        <v>#REF!</v>
      </c>
      <c r="AB9" s="879" t="e">
        <f t="shared" si="5"/>
        <v>#REF!</v>
      </c>
      <c r="AC9" s="878" t="e">
        <f>SUM(#REF!,AC13)</f>
        <v>#REF!</v>
      </c>
      <c r="AD9" s="878" t="e">
        <f>SUM(#REF!,AD13)</f>
        <v>#REF!</v>
      </c>
      <c r="AE9" s="878" t="e">
        <f>SUM(#REF!,AE13)</f>
        <v>#REF!</v>
      </c>
      <c r="AF9" s="878" t="e">
        <f>SUM(#REF!,AF13)</f>
        <v>#REF!</v>
      </c>
      <c r="AG9" s="878" t="e">
        <f>SUM(#REF!,AG13)</f>
        <v>#REF!</v>
      </c>
      <c r="AH9" s="878" t="e">
        <f>SUM(#REF!,AH13)</f>
        <v>#REF!</v>
      </c>
      <c r="AI9" s="879" t="e">
        <f t="shared" si="7"/>
        <v>#REF!</v>
      </c>
      <c r="AJ9" s="879" t="e">
        <f t="shared" si="7"/>
        <v>#REF!</v>
      </c>
      <c r="AK9" s="879" t="e">
        <f t="shared" si="7"/>
        <v>#REF!</v>
      </c>
      <c r="AL9" s="878" t="e">
        <f>SUM(#REF!,AL13)</f>
        <v>#REF!</v>
      </c>
      <c r="AM9" s="878" t="e">
        <f>SUM(#REF!,AM13)</f>
        <v>#REF!</v>
      </c>
      <c r="AN9" s="878" t="e">
        <f>SUM(#REF!,AN13)</f>
        <v>#REF!</v>
      </c>
      <c r="AO9" s="878" t="e">
        <f>SUM(#REF!,AO13)</f>
        <v>#REF!</v>
      </c>
      <c r="AP9" s="878" t="e">
        <f>SUM(#REF!,AP13)</f>
        <v>#REF!</v>
      </c>
      <c r="AQ9" s="878" t="e">
        <f>SUM(#REF!,AQ13)</f>
        <v>#REF!</v>
      </c>
      <c r="AR9" s="879" t="e">
        <f t="shared" si="9"/>
        <v>#REF!</v>
      </c>
      <c r="AS9" s="879" t="e">
        <f t="shared" si="10"/>
        <v>#REF!</v>
      </c>
      <c r="AT9" s="879" t="e">
        <f t="shared" si="11"/>
        <v>#REF!</v>
      </c>
      <c r="AU9" s="446" t="e">
        <f>#REF!+#REF!+#REF!+#REF!+#REF!</f>
        <v>#REF!</v>
      </c>
      <c r="AV9" s="446" t="e">
        <f>#REF!+#REF!+#REF!+#REF!+#REF!</f>
        <v>#REF!</v>
      </c>
      <c r="AW9" s="447" t="e">
        <f t="shared" si="12"/>
        <v>#REF!</v>
      </c>
      <c r="AX9" s="446" t="e">
        <f>#REF!+AX13</f>
        <v>#REF!</v>
      </c>
      <c r="AY9" s="432" t="e">
        <f>#REF!+AY13</f>
        <v>#REF!</v>
      </c>
      <c r="AZ9" s="448" t="e">
        <f>AY9/AX9*100</f>
        <v>#REF!</v>
      </c>
      <c r="BA9" s="432" t="e">
        <f>#REF!+BA13</f>
        <v>#REF!</v>
      </c>
      <c r="BB9" s="432" t="e">
        <f>#REF!+BB13</f>
        <v>#REF!</v>
      </c>
      <c r="BC9" s="448" t="e">
        <f>BB9/BA9*100</f>
        <v>#REF!</v>
      </c>
      <c r="BD9" s="432" t="e">
        <f>#REF!+BD13</f>
        <v>#REF!</v>
      </c>
      <c r="BE9" s="432" t="e">
        <f>#REF!+BE13</f>
        <v>#REF!</v>
      </c>
      <c r="BF9" s="448" t="e">
        <f>BE9/BD9*100</f>
        <v>#REF!</v>
      </c>
      <c r="BG9" s="432" t="e">
        <f>#REF!+BG13</f>
        <v>#REF!</v>
      </c>
      <c r="BH9" s="432" t="e">
        <f>#REF!+BH13</f>
        <v>#REF!</v>
      </c>
      <c r="BI9" s="448" t="e">
        <f>BH9/BG9*100</f>
        <v>#REF!</v>
      </c>
      <c r="BJ9" s="432" t="e">
        <f>#REF!+BJ13</f>
        <v>#REF!</v>
      </c>
      <c r="BK9" s="432" t="e">
        <f>#REF!+BK13</f>
        <v>#REF!</v>
      </c>
      <c r="BL9" s="461" t="e">
        <f>BK9/BJ9*100</f>
        <v>#REF!</v>
      </c>
      <c r="BM9" s="432" t="e">
        <f>#REF!+BM13</f>
        <v>#REF!</v>
      </c>
      <c r="BN9" s="432" t="e">
        <f>#REF!+BN13</f>
        <v>#REF!</v>
      </c>
      <c r="BO9" s="461" t="e">
        <f>BN9/BM9*100</f>
        <v>#REF!</v>
      </c>
      <c r="BP9" s="432" t="e">
        <f>#REF!+BP13</f>
        <v>#REF!</v>
      </c>
      <c r="BQ9" s="432" t="e">
        <f>#REF!+BQ13</f>
        <v>#REF!</v>
      </c>
      <c r="BR9" s="461" t="e">
        <f>BQ9/BP9*100</f>
        <v>#REF!</v>
      </c>
      <c r="BS9" s="432" t="e">
        <f>#REF!+BS13</f>
        <v>#REF!</v>
      </c>
      <c r="BT9" s="432" t="e">
        <f>#REF!+BT13</f>
        <v>#REF!</v>
      </c>
      <c r="BU9" s="461" t="e">
        <f>BT9/BS9*100</f>
        <v>#REF!</v>
      </c>
      <c r="BV9" s="432" t="e">
        <f>#REF!+BV13</f>
        <v>#REF!</v>
      </c>
      <c r="BW9" s="432" t="e">
        <f>#REF!+BW13</f>
        <v>#REF!</v>
      </c>
      <c r="BX9" s="461" t="e">
        <f>BW9/BV9*100</f>
        <v>#REF!</v>
      </c>
      <c r="BY9" s="432" t="e">
        <f>#REF!+BY13</f>
        <v>#REF!</v>
      </c>
      <c r="BZ9" s="432" t="e">
        <f>#REF!+BZ13</f>
        <v>#REF!</v>
      </c>
      <c r="CA9" s="461" t="e">
        <f>BZ9/BY9*100</f>
        <v>#REF!</v>
      </c>
      <c r="CB9" s="432" t="e">
        <f>#REF!+CB13</f>
        <v>#REF!</v>
      </c>
      <c r="CC9" s="432" t="e">
        <f>#REF!+CC13</f>
        <v>#REF!</v>
      </c>
      <c r="CD9" s="461" t="e">
        <f>CC9/CB9*100</f>
        <v>#REF!</v>
      </c>
      <c r="CE9" s="432" t="e">
        <f>#REF!+CE13</f>
        <v>#REF!</v>
      </c>
      <c r="CF9" s="432" t="e">
        <f>#REF!+CF13</f>
        <v>#REF!</v>
      </c>
      <c r="CG9" s="461" t="e">
        <f>CF9/CE9*100</f>
        <v>#REF!</v>
      </c>
      <c r="CH9" s="432" t="e">
        <f>#REF!+CH13</f>
        <v>#REF!</v>
      </c>
      <c r="CI9" s="432" t="e">
        <f>#REF!+CI13</f>
        <v>#REF!</v>
      </c>
      <c r="CJ9" s="461" t="e">
        <f>CI9/CH9*100</f>
        <v>#REF!</v>
      </c>
      <c r="CK9" s="432" t="e">
        <f>#REF!+CK13</f>
        <v>#REF!</v>
      </c>
      <c r="CL9" s="432" t="e">
        <f>#REF!+CL13</f>
        <v>#REF!</v>
      </c>
      <c r="CM9" s="461" t="e">
        <f>CL9/CK9*100</f>
        <v>#REF!</v>
      </c>
      <c r="CN9" s="432" t="e">
        <f>#REF!+CN13</f>
        <v>#REF!</v>
      </c>
      <c r="CO9" s="432" t="e">
        <f>#REF!+CO13</f>
        <v>#REF!</v>
      </c>
      <c r="CP9" s="461" t="e">
        <f>CO9/CN9*100</f>
        <v>#REF!</v>
      </c>
      <c r="CQ9" s="432" t="e">
        <f>#REF!+CQ13</f>
        <v>#REF!</v>
      </c>
      <c r="CR9" s="432" t="e">
        <f>#REF!+CR13</f>
        <v>#REF!</v>
      </c>
      <c r="CS9" s="461" t="e">
        <f>CR9/CQ9*100</f>
        <v>#REF!</v>
      </c>
      <c r="CT9" s="432" t="e">
        <f>#REF!+CT13</f>
        <v>#REF!</v>
      </c>
      <c r="CU9" s="432" t="e">
        <f>#REF!+CU13</f>
        <v>#REF!</v>
      </c>
      <c r="CV9" s="461" t="e">
        <f>CU9/CT9*100</f>
        <v>#REF!</v>
      </c>
      <c r="CW9" s="432" t="e">
        <f>#REF!+CW13</f>
        <v>#REF!</v>
      </c>
      <c r="CX9" s="432" t="e">
        <f>#REF!+CX13</f>
        <v>#REF!</v>
      </c>
      <c r="CY9" s="432" t="e">
        <f>CX9/CW9*100</f>
        <v>#REF!</v>
      </c>
      <c r="CZ9" s="432" t="e">
        <f t="shared" ref="CZ9:DA11" si="13">CN9+CQ9+CT9+CW9</f>
        <v>#REF!</v>
      </c>
      <c r="DA9" s="432" t="e">
        <f t="shared" si="13"/>
        <v>#REF!</v>
      </c>
      <c r="DB9" s="461" t="e">
        <f>DA9/CZ9*100</f>
        <v>#REF!</v>
      </c>
      <c r="DC9" s="432" t="e">
        <f>#REF!+DC13</f>
        <v>#REF!</v>
      </c>
      <c r="DD9" s="432" t="e">
        <f>#REF!+DD13</f>
        <v>#REF!</v>
      </c>
      <c r="DE9" s="461" t="e">
        <f>DD9/DC9*100</f>
        <v>#REF!</v>
      </c>
      <c r="DF9" s="432" t="e">
        <f>#REF!+DF13</f>
        <v>#REF!</v>
      </c>
      <c r="DG9" s="432" t="e">
        <f>#REF!+DG13</f>
        <v>#REF!</v>
      </c>
      <c r="DH9" s="461" t="e">
        <f>DG9/DF9*100</f>
        <v>#REF!</v>
      </c>
      <c r="DI9" s="432" t="e">
        <f>#REF!+DI13</f>
        <v>#REF!</v>
      </c>
      <c r="DJ9" s="432" t="e">
        <f>#REF!+DJ13</f>
        <v>#REF!</v>
      </c>
      <c r="DK9" s="461" t="e">
        <f>DJ9/DI9*100</f>
        <v>#REF!</v>
      </c>
      <c r="DL9" s="432" t="e">
        <f>#REF!+DL13</f>
        <v>#REF!</v>
      </c>
      <c r="DM9" s="432" t="e">
        <f>#REF!+DM13</f>
        <v>#REF!</v>
      </c>
      <c r="DN9" s="432" t="e">
        <f>DM9/DL9*100</f>
        <v>#REF!</v>
      </c>
      <c r="DO9" s="432" t="e">
        <f t="shared" ref="DO9:DP11" si="14">DC9+DF9+DI9+DL9</f>
        <v>#REF!</v>
      </c>
      <c r="DP9" s="432" t="e">
        <f t="shared" si="14"/>
        <v>#REF!</v>
      </c>
      <c r="DQ9" s="461" t="e">
        <f>DP9/DO9*100</f>
        <v>#REF!</v>
      </c>
      <c r="DR9" s="432" t="e">
        <f>#REF!+DR13</f>
        <v>#REF!</v>
      </c>
      <c r="DS9" s="432" t="e">
        <f>#REF!+DS13</f>
        <v>#REF!</v>
      </c>
      <c r="DT9" s="461" t="e">
        <f>DS9/DR9*100</f>
        <v>#REF!</v>
      </c>
      <c r="DU9" s="432" t="e">
        <f>#REF!+DU13</f>
        <v>#REF!</v>
      </c>
      <c r="DV9" s="432" t="e">
        <f>#REF!+DV13</f>
        <v>#REF!</v>
      </c>
      <c r="DW9" s="461" t="e">
        <f>DV9/DU9*100</f>
        <v>#REF!</v>
      </c>
      <c r="DX9" s="432" t="e">
        <f>#REF!+DX13</f>
        <v>#REF!</v>
      </c>
      <c r="DY9" s="432" t="e">
        <f>#REF!+DY13</f>
        <v>#REF!</v>
      </c>
      <c r="DZ9" s="461" t="e">
        <f>DY9/DX9*100</f>
        <v>#REF!</v>
      </c>
      <c r="EA9" s="432" t="e">
        <f>#REF!+EA13</f>
        <v>#REF!</v>
      </c>
      <c r="EB9" s="432" t="e">
        <f>#REF!+EB13</f>
        <v>#REF!</v>
      </c>
      <c r="EC9" s="432" t="e">
        <f>EB9/EA9*100</f>
        <v>#REF!</v>
      </c>
      <c r="ED9" s="432" t="e">
        <f>DR9+DU9+DX9+EA9</f>
        <v>#REF!</v>
      </c>
      <c r="EE9" s="432" t="e">
        <f>DS9+DV9+DY9+EB9</f>
        <v>#REF!</v>
      </c>
      <c r="EF9" s="461" t="e">
        <f>EE9/ED9*100</f>
        <v>#REF!</v>
      </c>
      <c r="EG9" s="432" t="e">
        <f>#REF!+EG13</f>
        <v>#REF!</v>
      </c>
      <c r="EH9" s="432" t="e">
        <f>#REF!+EH13</f>
        <v>#REF!</v>
      </c>
      <c r="EI9" s="461" t="e">
        <f>EH9/EG9*100</f>
        <v>#REF!</v>
      </c>
      <c r="EJ9" s="432" t="e">
        <f>#REF!+EJ13</f>
        <v>#REF!</v>
      </c>
      <c r="EK9" s="432" t="e">
        <f>#REF!+EK13</f>
        <v>#REF!</v>
      </c>
      <c r="EL9" s="461" t="e">
        <f>EK9/EJ9*100</f>
        <v>#REF!</v>
      </c>
      <c r="EM9" s="432" t="e">
        <f>#REF!+EM13</f>
        <v>#REF!</v>
      </c>
      <c r="EN9" s="432" t="e">
        <f>#REF!+EN13</f>
        <v>#REF!</v>
      </c>
      <c r="EO9" s="461" t="e">
        <f>EN9/EM9*100</f>
        <v>#REF!</v>
      </c>
      <c r="EP9" s="432" t="e">
        <f>#REF!+EP13</f>
        <v>#REF!</v>
      </c>
      <c r="EQ9" s="432" t="e">
        <f>#REF!+EQ13</f>
        <v>#REF!</v>
      </c>
      <c r="ER9" s="432" t="e">
        <f>EQ9/EP9</f>
        <v>#REF!</v>
      </c>
      <c r="ES9" s="432" t="e">
        <f>EG9+EJ9+EM9+EP9</f>
        <v>#REF!</v>
      </c>
      <c r="ET9" s="432" t="e">
        <f>EH9+EK9+EN9+EQ9</f>
        <v>#REF!</v>
      </c>
      <c r="EU9" s="461" t="e">
        <f>ET9/ES9*100</f>
        <v>#REF!</v>
      </c>
      <c r="EV9" s="57"/>
    </row>
    <row r="10" spans="1:6047" ht="9.9499999999999993" customHeight="1" x14ac:dyDescent="0.25">
      <c r="A10" s="457" t="s">
        <v>56</v>
      </c>
      <c r="B10" s="880">
        <f t="shared" ref="B10:G10" si="15">SUM(B11:B12)</f>
        <v>63</v>
      </c>
      <c r="C10" s="880">
        <f t="shared" si="15"/>
        <v>0</v>
      </c>
      <c r="D10" s="880">
        <f t="shared" si="15"/>
        <v>63</v>
      </c>
      <c r="E10" s="880">
        <f t="shared" si="15"/>
        <v>3</v>
      </c>
      <c r="F10" s="880">
        <f t="shared" si="15"/>
        <v>0</v>
      </c>
      <c r="G10" s="880">
        <f t="shared" si="15"/>
        <v>3</v>
      </c>
      <c r="H10" s="881">
        <f>E10/B10</f>
        <v>4.7619047619047616E-2</v>
      </c>
      <c r="I10" s="881" t="e">
        <f>F10/C10*100</f>
        <v>#DIV/0!</v>
      </c>
      <c r="J10" s="881">
        <f>G10/D10</f>
        <v>4.7619047619047616E-2</v>
      </c>
      <c r="K10" s="880">
        <f t="shared" ref="K10:P10" si="16">SUM(K11:K12)</f>
        <v>47</v>
      </c>
      <c r="L10" s="880">
        <f t="shared" si="16"/>
        <v>0</v>
      </c>
      <c r="M10" s="880">
        <f t="shared" si="16"/>
        <v>47</v>
      </c>
      <c r="N10" s="880">
        <f t="shared" si="16"/>
        <v>8</v>
      </c>
      <c r="O10" s="880">
        <f t="shared" si="16"/>
        <v>0</v>
      </c>
      <c r="P10" s="880">
        <f t="shared" si="16"/>
        <v>8</v>
      </c>
      <c r="Q10" s="881">
        <f>N10/K10</f>
        <v>0.1702127659574468</v>
      </c>
      <c r="R10" s="881" t="e">
        <f>O10/L10*100</f>
        <v>#DIV/0!</v>
      </c>
      <c r="S10" s="881">
        <f>P10/M10</f>
        <v>0.1702127659574468</v>
      </c>
      <c r="T10" s="880">
        <f t="shared" ref="T10:Y10" si="17">SUM(T11:T12)</f>
        <v>50</v>
      </c>
      <c r="U10" s="880">
        <f t="shared" si="17"/>
        <v>0</v>
      </c>
      <c r="V10" s="880">
        <f t="shared" si="17"/>
        <v>50</v>
      </c>
      <c r="W10" s="880">
        <f t="shared" si="17"/>
        <v>6</v>
      </c>
      <c r="X10" s="880">
        <f t="shared" si="17"/>
        <v>0</v>
      </c>
      <c r="Y10" s="880">
        <f t="shared" si="17"/>
        <v>6</v>
      </c>
      <c r="Z10" s="881">
        <f>W10/T10</f>
        <v>0.12</v>
      </c>
      <c r="AA10" s="881" t="e">
        <f>X10/U10*100</f>
        <v>#DIV/0!</v>
      </c>
      <c r="AB10" s="881">
        <f>Y10/V10</f>
        <v>0.12</v>
      </c>
      <c r="AC10" s="880">
        <f t="shared" ref="AC10:AH10" si="18">SUM(AC11:AC12)</f>
        <v>0</v>
      </c>
      <c r="AD10" s="880">
        <f t="shared" si="18"/>
        <v>0</v>
      </c>
      <c r="AE10" s="880">
        <f t="shared" si="18"/>
        <v>0</v>
      </c>
      <c r="AF10" s="880">
        <f t="shared" si="18"/>
        <v>0</v>
      </c>
      <c r="AG10" s="880">
        <f t="shared" si="18"/>
        <v>0</v>
      </c>
      <c r="AH10" s="880">
        <f t="shared" si="18"/>
        <v>0</v>
      </c>
      <c r="AI10" s="881" t="e">
        <f>AF10/AC10*100</f>
        <v>#DIV/0!</v>
      </c>
      <c r="AJ10" s="881" t="e">
        <f>AG10/AD10*100</f>
        <v>#DIV/0!</v>
      </c>
      <c r="AK10" s="881" t="e">
        <f>AH10/AE10*100</f>
        <v>#DIV/0!</v>
      </c>
      <c r="AL10" s="880">
        <f t="shared" ref="AL10:AQ10" si="19">SUM(AL11:AL12)</f>
        <v>160</v>
      </c>
      <c r="AM10" s="880">
        <f t="shared" si="19"/>
        <v>0</v>
      </c>
      <c r="AN10" s="880">
        <f t="shared" si="19"/>
        <v>160</v>
      </c>
      <c r="AO10" s="880">
        <f t="shared" si="19"/>
        <v>17</v>
      </c>
      <c r="AP10" s="880">
        <f t="shared" si="19"/>
        <v>0</v>
      </c>
      <c r="AQ10" s="880">
        <f t="shared" si="19"/>
        <v>17</v>
      </c>
      <c r="AR10" s="881">
        <f t="shared" si="9"/>
        <v>0.10625</v>
      </c>
      <c r="AS10" s="881" t="e">
        <f t="shared" si="10"/>
        <v>#DIV/0!</v>
      </c>
      <c r="AT10" s="881">
        <f t="shared" si="11"/>
        <v>0.10625</v>
      </c>
      <c r="AU10" s="434">
        <f>SUM(AU11:AU12)</f>
        <v>76</v>
      </c>
      <c r="AV10" s="434">
        <f>SUM(AV11:AV12)</f>
        <v>0</v>
      </c>
      <c r="AW10" s="451">
        <f t="shared" si="12"/>
        <v>0</v>
      </c>
      <c r="AX10" s="434">
        <f>SUM(AX11:AX12)</f>
        <v>42</v>
      </c>
      <c r="AY10" s="434">
        <f>SUM(AY11:AY12)</f>
        <v>12</v>
      </c>
      <c r="AZ10" s="451">
        <f>AY10/AX10*100</f>
        <v>28.571428571428569</v>
      </c>
      <c r="BA10" s="434">
        <f>SUM(BA11:BA12)</f>
        <v>40</v>
      </c>
      <c r="BB10" s="434">
        <f>SUM(BB11:BB12)</f>
        <v>1</v>
      </c>
      <c r="BC10" s="451">
        <f>BB10/BA10*100</f>
        <v>2.5</v>
      </c>
      <c r="BD10" s="434"/>
      <c r="BE10" s="434"/>
      <c r="BF10" s="451"/>
      <c r="BG10" s="434">
        <f>SUM(BG11:BG12)</f>
        <v>127</v>
      </c>
      <c r="BH10" s="434">
        <f>SUM(BH11:BH12)</f>
        <v>13</v>
      </c>
      <c r="BI10" s="451">
        <f>BH10/BG10*100</f>
        <v>10.236220472440944</v>
      </c>
      <c r="BJ10" s="434">
        <f>SUM(BJ11:BJ12)</f>
        <v>44</v>
      </c>
      <c r="BK10" s="434">
        <f>SUM(BK11:BK12)</f>
        <v>1</v>
      </c>
      <c r="BL10" s="465">
        <f>BK10/BJ10*100</f>
        <v>2.2727272727272729</v>
      </c>
      <c r="BM10" s="434">
        <f>SUM(BM11:BM12)</f>
        <v>40</v>
      </c>
      <c r="BN10" s="434">
        <f>SUM(BN11:BN12)</f>
        <v>20</v>
      </c>
      <c r="BO10" s="465">
        <f>BN10/BM10*100</f>
        <v>50</v>
      </c>
      <c r="BP10" s="434">
        <f>SUM(BP11:BP12)</f>
        <v>28</v>
      </c>
      <c r="BQ10" s="434">
        <f>SUM(BQ11:BQ12)</f>
        <v>0</v>
      </c>
      <c r="BR10" s="465">
        <f>BQ10/BP10*100</f>
        <v>0</v>
      </c>
      <c r="BS10" s="434"/>
      <c r="BT10" s="434"/>
      <c r="BU10" s="465"/>
      <c r="BV10" s="434">
        <f>SUM(BV11:BV12)</f>
        <v>112</v>
      </c>
      <c r="BW10" s="434">
        <f>SUM(BW11:BW12)</f>
        <v>21</v>
      </c>
      <c r="BX10" s="465">
        <f>BW10/BV10*100</f>
        <v>18.75</v>
      </c>
      <c r="BY10" s="434">
        <f>SUM(BY11)</f>
        <v>50</v>
      </c>
      <c r="BZ10" s="434">
        <f>SUM(BZ11)</f>
        <v>2</v>
      </c>
      <c r="CA10" s="465">
        <f t="shared" ref="CA10:CA18" si="20">BZ10/BY10*100</f>
        <v>4</v>
      </c>
      <c r="CB10" s="434">
        <f>SUM(CB11)</f>
        <v>22</v>
      </c>
      <c r="CC10" s="434">
        <f>SUM(CC11)</f>
        <v>0</v>
      </c>
      <c r="CD10" s="465">
        <f>CC10/CB10</f>
        <v>0</v>
      </c>
      <c r="CE10" s="434">
        <f>SUM(CE11)</f>
        <v>15</v>
      </c>
      <c r="CF10" s="434">
        <f>SUM(CF11)</f>
        <v>0</v>
      </c>
      <c r="CG10" s="434">
        <f>CF10/CE10</f>
        <v>0</v>
      </c>
      <c r="CH10" s="434">
        <f>SUM(CH11)</f>
        <v>0</v>
      </c>
      <c r="CI10" s="434">
        <f>SUM(CI11)</f>
        <v>0</v>
      </c>
      <c r="CJ10" s="434"/>
      <c r="CK10" s="434">
        <f>BY10+CB10+CE10+CH10</f>
        <v>87</v>
      </c>
      <c r="CL10" s="434">
        <f>BZ10+CC10+CF10+CI10</f>
        <v>2</v>
      </c>
      <c r="CM10" s="465">
        <f>CL10/CK10*100</f>
        <v>2.2988505747126435</v>
      </c>
      <c r="CN10" s="434">
        <f>SUM(CN11)</f>
        <v>52</v>
      </c>
      <c r="CO10" s="434">
        <f>SUM(CO11)</f>
        <v>1</v>
      </c>
      <c r="CP10" s="465">
        <f t="shared" ref="CP10:CP17" si="21">CO10/CN10*100</f>
        <v>1.9230769230769231</v>
      </c>
      <c r="CQ10" s="434">
        <f>SUM(CQ11)</f>
        <v>46</v>
      </c>
      <c r="CR10" s="434">
        <f>SUM(CR11)</f>
        <v>14</v>
      </c>
      <c r="CS10" s="465">
        <f t="shared" ref="CS10:CS17" si="22">CR10/CQ10*100</f>
        <v>30.434782608695656</v>
      </c>
      <c r="CT10" s="434">
        <f>SUM(CT11)</f>
        <v>29</v>
      </c>
      <c r="CU10" s="434">
        <f>SUM(CU11)</f>
        <v>1</v>
      </c>
      <c r="CV10" s="465">
        <f>CU10/CT10*100</f>
        <v>3.4482758620689653</v>
      </c>
      <c r="CW10" s="434">
        <f>SUM(CW11)</f>
        <v>0</v>
      </c>
      <c r="CX10" s="434">
        <f>SUM(CX11)</f>
        <v>0</v>
      </c>
      <c r="CY10" s="434"/>
      <c r="CZ10" s="434">
        <f t="shared" si="13"/>
        <v>127</v>
      </c>
      <c r="DA10" s="434">
        <f t="shared" si="13"/>
        <v>16</v>
      </c>
      <c r="DB10" s="465">
        <f>DA10/CZ10*100</f>
        <v>12.598425196850393</v>
      </c>
      <c r="DC10" s="434">
        <f>SUM(DC11)</f>
        <v>52</v>
      </c>
      <c r="DD10" s="434">
        <f>SUM(DD11)</f>
        <v>2</v>
      </c>
      <c r="DE10" s="465">
        <f t="shared" ref="DE10:DE17" si="23">DD10/DC10*100</f>
        <v>3.8461538461538463</v>
      </c>
      <c r="DF10" s="434">
        <f>SUM(DF11)</f>
        <v>49</v>
      </c>
      <c r="DG10" s="434">
        <f>SUM(DG11)</f>
        <v>5</v>
      </c>
      <c r="DH10" s="465">
        <f t="shared" ref="DH10:DH17" si="24">DG10/DF10*100</f>
        <v>10.204081632653061</v>
      </c>
      <c r="DI10" s="434">
        <f>SUM(DI11)</f>
        <v>31</v>
      </c>
      <c r="DJ10" s="434">
        <f>SUM(DJ11)</f>
        <v>0</v>
      </c>
      <c r="DK10" s="465">
        <f>DJ10/DI10</f>
        <v>0</v>
      </c>
      <c r="DL10" s="434"/>
      <c r="DM10" s="434"/>
      <c r="DN10" s="434"/>
      <c r="DO10" s="434">
        <f t="shared" si="14"/>
        <v>132</v>
      </c>
      <c r="DP10" s="434">
        <f t="shared" si="14"/>
        <v>7</v>
      </c>
      <c r="DQ10" s="465">
        <f>DP10/DO10*100</f>
        <v>5.3030303030303028</v>
      </c>
      <c r="DR10" s="434">
        <f>SUM(DR11)</f>
        <v>60</v>
      </c>
      <c r="DS10" s="434">
        <f>SUM(DS11)</f>
        <v>3</v>
      </c>
      <c r="DT10" s="465">
        <f t="shared" ref="DT10:DT17" si="25">DS10/DR10*100</f>
        <v>5</v>
      </c>
      <c r="DU10" s="434">
        <f>SUM(DU11)</f>
        <v>42</v>
      </c>
      <c r="DV10" s="434">
        <f>SUM(DV11)</f>
        <v>0</v>
      </c>
      <c r="DW10" s="465">
        <f>DV10/DU10*100</f>
        <v>0</v>
      </c>
      <c r="DX10" s="434"/>
      <c r="DY10" s="434"/>
      <c r="DZ10" s="465"/>
      <c r="EA10" s="434"/>
      <c r="EB10" s="434"/>
      <c r="EC10" s="434"/>
      <c r="ED10" s="434">
        <f>DR10+DU10+DX10+EA10</f>
        <v>102</v>
      </c>
      <c r="EE10" s="434">
        <f>DS10+DV10+DY10+EB10</f>
        <v>3</v>
      </c>
      <c r="EF10" s="465">
        <f>EE10/ED10*100</f>
        <v>2.9411764705882351</v>
      </c>
      <c r="EG10" s="434">
        <f>SUM(EG11)</f>
        <v>55</v>
      </c>
      <c r="EH10" s="434">
        <f>SUM(EH11)</f>
        <v>0</v>
      </c>
      <c r="EI10" s="465">
        <f>EH10/EG10*100</f>
        <v>0</v>
      </c>
      <c r="EJ10" s="434"/>
      <c r="EK10" s="434"/>
      <c r="EL10" s="465"/>
      <c r="EM10" s="434"/>
      <c r="EN10" s="434"/>
      <c r="EO10" s="465"/>
      <c r="EP10" s="434"/>
      <c r="EQ10" s="434"/>
      <c r="ER10" s="434"/>
      <c r="ES10" s="434">
        <f>EG10+EJ10+EM10+EP10</f>
        <v>55</v>
      </c>
      <c r="ET10" s="434">
        <f>EH10+EK10+EN10+EQ10</f>
        <v>0</v>
      </c>
      <c r="EU10" s="465">
        <f>ET10/ES10*100</f>
        <v>0</v>
      </c>
      <c r="EV10" s="57"/>
    </row>
    <row r="11" spans="1:6047" s="408" customFormat="1" ht="9.9499999999999993" customHeight="1" x14ac:dyDescent="0.25">
      <c r="A11" s="452" t="s">
        <v>108</v>
      </c>
      <c r="B11" s="882">
        <v>51</v>
      </c>
      <c r="C11" s="882">
        <v>0</v>
      </c>
      <c r="D11" s="882">
        <f>SUM(B11:C11)</f>
        <v>51</v>
      </c>
      <c r="E11" s="882">
        <v>3</v>
      </c>
      <c r="F11" s="882">
        <v>0</v>
      </c>
      <c r="G11" s="882">
        <f>SUM(E11:F11)</f>
        <v>3</v>
      </c>
      <c r="H11" s="771">
        <f t="shared" ref="H11:H24" si="26">E11/B11</f>
        <v>5.8823529411764705E-2</v>
      </c>
      <c r="I11" s="771" t="e">
        <f t="shared" ref="I11:I18" si="27">F11/C11</f>
        <v>#DIV/0!</v>
      </c>
      <c r="J11" s="771">
        <f t="shared" ref="J11:J18" si="28">G11/D11</f>
        <v>5.8823529411764705E-2</v>
      </c>
      <c r="K11" s="882">
        <v>29</v>
      </c>
      <c r="L11" s="882">
        <v>0</v>
      </c>
      <c r="M11" s="882">
        <f>SUM(K11:L11)</f>
        <v>29</v>
      </c>
      <c r="N11" s="882">
        <v>8</v>
      </c>
      <c r="O11" s="882">
        <v>0</v>
      </c>
      <c r="P11" s="882">
        <f>SUM(N11:O11)</f>
        <v>8</v>
      </c>
      <c r="Q11" s="771">
        <f t="shared" ref="Q11:S18" si="29">N11/K11</f>
        <v>0.27586206896551724</v>
      </c>
      <c r="R11" s="771" t="e">
        <f t="shared" si="29"/>
        <v>#DIV/0!</v>
      </c>
      <c r="S11" s="771">
        <f t="shared" si="29"/>
        <v>0.27586206896551724</v>
      </c>
      <c r="T11" s="882">
        <v>38</v>
      </c>
      <c r="U11" s="882">
        <v>0</v>
      </c>
      <c r="V11" s="882">
        <f>SUM(T11:U11)</f>
        <v>38</v>
      </c>
      <c r="W11" s="882">
        <v>6</v>
      </c>
      <c r="X11" s="882">
        <v>0</v>
      </c>
      <c r="Y11" s="882">
        <f>SUM(W11:X11)</f>
        <v>6</v>
      </c>
      <c r="Z11" s="771">
        <f t="shared" ref="Z11:Z18" si="30">W11/T11</f>
        <v>0.15789473684210525</v>
      </c>
      <c r="AA11" s="771" t="e">
        <f t="shared" ref="AA11:AA18" si="31">X11/U11</f>
        <v>#DIV/0!</v>
      </c>
      <c r="AB11" s="771">
        <f t="shared" ref="AB11:AB18" si="32">Y11/V11</f>
        <v>0.15789473684210525</v>
      </c>
      <c r="AC11" s="882"/>
      <c r="AD11" s="882"/>
      <c r="AE11" s="882">
        <f>SUM(AC11:AD11)</f>
        <v>0</v>
      </c>
      <c r="AF11" s="882"/>
      <c r="AG11" s="882"/>
      <c r="AH11" s="882">
        <f>SUM(AF11:AG11)</f>
        <v>0</v>
      </c>
      <c r="AI11" s="771" t="e">
        <f t="shared" ref="AI11:AI18" si="33">AF11/AC11</f>
        <v>#DIV/0!</v>
      </c>
      <c r="AJ11" s="771" t="e">
        <f t="shared" ref="AJ11:AJ18" si="34">AG11/AD11</f>
        <v>#DIV/0!</v>
      </c>
      <c r="AK11" s="771" t="e">
        <f t="shared" ref="AK11:AK18" si="35">AH11/AE11</f>
        <v>#DIV/0!</v>
      </c>
      <c r="AL11" s="882">
        <f>SUM(B11,K11,T11,AC11)</f>
        <v>118</v>
      </c>
      <c r="AM11" s="882">
        <f>SUM(C11,L11,U11,AD11)</f>
        <v>0</v>
      </c>
      <c r="AN11" s="882">
        <f>SUM(AL11:AM11)</f>
        <v>118</v>
      </c>
      <c r="AO11" s="882">
        <f>SUM(E11,N11,W11,AF11)</f>
        <v>17</v>
      </c>
      <c r="AP11" s="882">
        <f>SUM(F11,O11,X11,AG11)</f>
        <v>0</v>
      </c>
      <c r="AQ11" s="882">
        <f>SUM(AO11:AP11)</f>
        <v>17</v>
      </c>
      <c r="AR11" s="771">
        <f t="shared" si="9"/>
        <v>0.1440677966101695</v>
      </c>
      <c r="AS11" s="771" t="e">
        <f t="shared" si="10"/>
        <v>#DIV/0!</v>
      </c>
      <c r="AT11" s="771">
        <f t="shared" si="11"/>
        <v>0.1440677966101695</v>
      </c>
      <c r="AU11" s="435">
        <v>45</v>
      </c>
      <c r="AV11" s="435">
        <v>0</v>
      </c>
      <c r="AW11" s="453">
        <f t="shared" si="12"/>
        <v>0</v>
      </c>
      <c r="AX11" s="435">
        <v>42</v>
      </c>
      <c r="AY11" s="435">
        <v>12</v>
      </c>
      <c r="AZ11" s="453">
        <f>AY11/AX11*100</f>
        <v>28.571428571428569</v>
      </c>
      <c r="BA11" s="435">
        <v>40</v>
      </c>
      <c r="BB11" s="435">
        <v>1</v>
      </c>
      <c r="BC11" s="453">
        <f>BB11/BA11*100</f>
        <v>2.5</v>
      </c>
      <c r="BD11" s="436"/>
      <c r="BE11" s="436"/>
      <c r="BF11" s="454"/>
      <c r="BG11" s="435">
        <f>AU11+AX11+BA11+BD11</f>
        <v>127</v>
      </c>
      <c r="BH11" s="435">
        <f>AV11+AY11+BB11+BE11</f>
        <v>13</v>
      </c>
      <c r="BI11" s="453">
        <f>BH11/BG11*100</f>
        <v>10.236220472440944</v>
      </c>
      <c r="BJ11" s="435">
        <v>44</v>
      </c>
      <c r="BK11" s="435">
        <v>1</v>
      </c>
      <c r="BL11" s="439">
        <f>BK11/BJ11*100</f>
        <v>2.2727272727272729</v>
      </c>
      <c r="BM11" s="435">
        <v>40</v>
      </c>
      <c r="BN11" s="435">
        <v>20</v>
      </c>
      <c r="BO11" s="439">
        <f>BN11/BM11*100</f>
        <v>50</v>
      </c>
      <c r="BP11" s="435">
        <v>28</v>
      </c>
      <c r="BQ11" s="435">
        <v>0</v>
      </c>
      <c r="BR11" s="439">
        <f>BQ11/BP11*100</f>
        <v>0</v>
      </c>
      <c r="BS11" s="436"/>
      <c r="BT11" s="436"/>
      <c r="BU11" s="487"/>
      <c r="BV11" s="435">
        <f>BJ11+BM11+BP11+BS11</f>
        <v>112</v>
      </c>
      <c r="BW11" s="435">
        <f>BK11+BN11+BQ11+BT11</f>
        <v>21</v>
      </c>
      <c r="BX11" s="439">
        <f>BW11/BV11*100</f>
        <v>18.75</v>
      </c>
      <c r="BY11" s="466">
        <v>50</v>
      </c>
      <c r="BZ11" s="466">
        <v>2</v>
      </c>
      <c r="CA11" s="467">
        <f t="shared" si="20"/>
        <v>4</v>
      </c>
      <c r="CB11" s="466">
        <v>22</v>
      </c>
      <c r="CC11" s="466">
        <v>0</v>
      </c>
      <c r="CD11" s="467">
        <f>CC11/CB11*100</f>
        <v>0</v>
      </c>
      <c r="CE11" s="466">
        <v>15</v>
      </c>
      <c r="CF11" s="466">
        <v>0</v>
      </c>
      <c r="CG11" s="441">
        <f>CF11/CE11</f>
        <v>0</v>
      </c>
      <c r="CH11" s="475"/>
      <c r="CI11" s="475"/>
      <c r="CJ11" s="441"/>
      <c r="CK11" s="476">
        <f>BY11+CB11+CE11+CH11</f>
        <v>87</v>
      </c>
      <c r="CL11" s="476">
        <f>BZ11+CC11+CF11+CI11</f>
        <v>2</v>
      </c>
      <c r="CM11" s="467">
        <f>CL11/CK11*100</f>
        <v>2.2988505747126435</v>
      </c>
      <c r="CN11" s="441">
        <v>52</v>
      </c>
      <c r="CO11" s="441">
        <v>1</v>
      </c>
      <c r="CP11" s="467">
        <f t="shared" si="21"/>
        <v>1.9230769230769231</v>
      </c>
      <c r="CQ11" s="441">
        <v>46</v>
      </c>
      <c r="CR11" s="441">
        <v>14</v>
      </c>
      <c r="CS11" s="467">
        <f t="shared" si="22"/>
        <v>30.434782608695656</v>
      </c>
      <c r="CT11" s="441">
        <v>29</v>
      </c>
      <c r="CU11" s="441">
        <v>1</v>
      </c>
      <c r="CV11" s="467">
        <f>CU11/CT11*100</f>
        <v>3.4482758620689653</v>
      </c>
      <c r="CW11" s="469"/>
      <c r="CX11" s="469"/>
      <c r="CY11" s="469"/>
      <c r="CZ11" s="435">
        <f t="shared" si="13"/>
        <v>127</v>
      </c>
      <c r="DA11" s="435">
        <f t="shared" si="13"/>
        <v>16</v>
      </c>
      <c r="DB11" s="467">
        <f>DA11/CZ11*100</f>
        <v>12.598425196850393</v>
      </c>
      <c r="DC11" s="441">
        <v>52</v>
      </c>
      <c r="DD11" s="441">
        <v>2</v>
      </c>
      <c r="DE11" s="467">
        <f t="shared" si="23"/>
        <v>3.8461538461538463</v>
      </c>
      <c r="DF11" s="441">
        <v>49</v>
      </c>
      <c r="DG11" s="441">
        <v>5</v>
      </c>
      <c r="DH11" s="467">
        <f t="shared" si="24"/>
        <v>10.204081632653061</v>
      </c>
      <c r="DI11" s="441">
        <v>31</v>
      </c>
      <c r="DJ11" s="441">
        <v>0</v>
      </c>
      <c r="DK11" s="467">
        <f>DJ11/DI11*100</f>
        <v>0</v>
      </c>
      <c r="DL11" s="469"/>
      <c r="DM11" s="469"/>
      <c r="DN11" s="469"/>
      <c r="DO11" s="435">
        <f t="shared" si="14"/>
        <v>132</v>
      </c>
      <c r="DP11" s="435">
        <f t="shared" si="14"/>
        <v>7</v>
      </c>
      <c r="DQ11" s="467">
        <f>DP11/DO11*100</f>
        <v>5.3030303030303028</v>
      </c>
      <c r="DR11" s="441">
        <v>60</v>
      </c>
      <c r="DS11" s="441">
        <v>3</v>
      </c>
      <c r="DT11" s="467">
        <f t="shared" si="25"/>
        <v>5</v>
      </c>
      <c r="DU11" s="441">
        <v>42</v>
      </c>
      <c r="DV11" s="441">
        <v>0</v>
      </c>
      <c r="DW11" s="467">
        <f>DV11/DU11*100</f>
        <v>0</v>
      </c>
      <c r="DX11" s="469"/>
      <c r="DY11" s="469"/>
      <c r="DZ11" s="469"/>
      <c r="EA11" s="477"/>
      <c r="EB11" s="477"/>
      <c r="EC11" s="478"/>
      <c r="ED11" s="441">
        <f>SUM(DR11,DU11,DX11,EA11)</f>
        <v>102</v>
      </c>
      <c r="EE11" s="441">
        <f>SUM(DS11,DV11,DY11,EB11)</f>
        <v>3</v>
      </c>
      <c r="EF11" s="467">
        <f>EE11/ED11*100</f>
        <v>2.9411764705882351</v>
      </c>
      <c r="EG11" s="441">
        <v>55</v>
      </c>
      <c r="EH11" s="441">
        <v>0</v>
      </c>
      <c r="EI11" s="467">
        <f>EH11/EG11</f>
        <v>0</v>
      </c>
      <c r="EJ11" s="441"/>
      <c r="EK11" s="441"/>
      <c r="EL11" s="467"/>
      <c r="EM11" s="441"/>
      <c r="EN11" s="441"/>
      <c r="EO11" s="441"/>
      <c r="EP11" s="441"/>
      <c r="EQ11" s="441"/>
      <c r="ER11" s="441"/>
      <c r="ES11" s="441">
        <f>SUM(EG11,EJ11,EM11)</f>
        <v>55</v>
      </c>
      <c r="ET11" s="441">
        <f>SUM(EH11,EK11,EN11)</f>
        <v>0</v>
      </c>
      <c r="EU11" s="467">
        <f>ET11/ES11*100</f>
        <v>0</v>
      </c>
      <c r="EV11" s="415"/>
      <c r="EW11" s="409"/>
      <c r="EX11" s="409"/>
      <c r="EY11" s="409"/>
      <c r="EZ11" s="409"/>
      <c r="FA11" s="409"/>
      <c r="FB11" s="409"/>
      <c r="FC11" s="409"/>
      <c r="FD11" s="409"/>
      <c r="FE11" s="409"/>
      <c r="FF11" s="409"/>
      <c r="FG11" s="409"/>
      <c r="FH11" s="409"/>
      <c r="FI11" s="409"/>
      <c r="FJ11" s="409"/>
      <c r="FK11" s="409"/>
      <c r="FL11" s="409"/>
      <c r="FM11" s="409"/>
      <c r="FN11" s="409"/>
      <c r="FO11" s="409"/>
      <c r="FP11" s="409"/>
      <c r="FQ11" s="409"/>
      <c r="FR11" s="409"/>
      <c r="FS11" s="409"/>
      <c r="FT11" s="409"/>
      <c r="FU11" s="409"/>
      <c r="FV11" s="409"/>
      <c r="FW11" s="409"/>
      <c r="FX11" s="409"/>
      <c r="FY11" s="409"/>
      <c r="FZ11" s="409"/>
      <c r="GA11" s="409"/>
      <c r="GB11" s="409"/>
      <c r="GC11" s="409"/>
      <c r="GD11" s="409"/>
      <c r="GE11" s="409"/>
      <c r="GF11" s="409"/>
      <c r="GG11" s="409"/>
      <c r="GH11" s="409"/>
      <c r="GI11" s="409"/>
      <c r="GJ11" s="409"/>
      <c r="GK11" s="409"/>
      <c r="GL11" s="409"/>
      <c r="GM11" s="409"/>
      <c r="GN11" s="409"/>
      <c r="GO11" s="409"/>
      <c r="GP11" s="409"/>
      <c r="GQ11" s="409"/>
      <c r="GR11" s="409"/>
      <c r="GS11" s="409"/>
      <c r="GT11" s="409"/>
      <c r="GU11" s="409"/>
      <c r="GV11" s="409"/>
      <c r="GW11" s="409"/>
      <c r="GX11" s="409"/>
      <c r="GY11" s="409"/>
      <c r="GZ11" s="409"/>
      <c r="HA11" s="409"/>
      <c r="HB11" s="409"/>
      <c r="HC11" s="409"/>
      <c r="HD11" s="409"/>
      <c r="HE11" s="409"/>
      <c r="HF11" s="409"/>
      <c r="HG11" s="409"/>
      <c r="HH11" s="409"/>
      <c r="HI11" s="409"/>
      <c r="HJ11" s="409"/>
      <c r="HK11" s="409"/>
      <c r="HL11" s="409"/>
      <c r="HM11" s="409"/>
      <c r="HN11" s="409"/>
      <c r="HO11" s="409"/>
      <c r="HP11" s="409"/>
      <c r="HQ11" s="409"/>
      <c r="HR11" s="409"/>
      <c r="HS11" s="409"/>
      <c r="HT11" s="409"/>
      <c r="HU11" s="409"/>
      <c r="HV11" s="409"/>
      <c r="HW11" s="409"/>
      <c r="HX11" s="409"/>
      <c r="HY11" s="409"/>
      <c r="HZ11" s="409"/>
      <c r="IA11" s="409"/>
      <c r="IB11" s="409"/>
      <c r="IC11" s="409"/>
      <c r="ID11" s="409"/>
      <c r="IE11" s="409"/>
      <c r="IF11" s="409"/>
      <c r="IG11" s="409"/>
      <c r="IH11" s="409"/>
      <c r="II11" s="409"/>
      <c r="IJ11" s="409"/>
      <c r="IK11" s="409"/>
      <c r="IL11" s="409"/>
      <c r="IM11" s="409"/>
      <c r="IN11" s="409"/>
      <c r="IO11" s="409"/>
      <c r="IP11" s="409"/>
      <c r="IQ11" s="409"/>
      <c r="IR11" s="409"/>
      <c r="IS11" s="409"/>
      <c r="IT11" s="409"/>
      <c r="IU11" s="409"/>
      <c r="IV11" s="409"/>
      <c r="IW11" s="409"/>
      <c r="IX11" s="409"/>
      <c r="IY11" s="409"/>
      <c r="IZ11" s="409"/>
      <c r="JA11" s="409"/>
      <c r="JB11" s="409"/>
      <c r="JC11" s="409"/>
      <c r="JD11" s="409"/>
      <c r="JE11" s="409"/>
      <c r="JF11" s="409"/>
      <c r="JG11" s="409"/>
      <c r="JH11" s="409"/>
      <c r="JI11" s="409"/>
      <c r="JJ11" s="409"/>
      <c r="JK11" s="409"/>
      <c r="JL11" s="409"/>
      <c r="JM11" s="409"/>
      <c r="JN11" s="409"/>
      <c r="JO11" s="409"/>
      <c r="JP11" s="409"/>
      <c r="JQ11" s="409"/>
      <c r="JR11" s="409"/>
      <c r="JS11" s="409"/>
      <c r="JT11" s="409"/>
      <c r="JU11" s="409"/>
      <c r="JV11" s="409"/>
      <c r="JW11" s="409"/>
      <c r="JX11" s="409"/>
      <c r="JY11" s="409"/>
      <c r="JZ11" s="409"/>
      <c r="KA11" s="409"/>
      <c r="KB11" s="409"/>
      <c r="KC11" s="409"/>
      <c r="KD11" s="409"/>
      <c r="KE11" s="409"/>
      <c r="KF11" s="409"/>
      <c r="KG11" s="409"/>
      <c r="KH11" s="409"/>
      <c r="KI11" s="409"/>
      <c r="KJ11" s="409"/>
      <c r="KK11" s="409"/>
      <c r="KL11" s="409"/>
      <c r="KM11" s="409"/>
      <c r="KN11" s="409"/>
      <c r="KO11" s="409"/>
      <c r="KP11" s="409"/>
      <c r="KQ11" s="409"/>
      <c r="KR11" s="409"/>
      <c r="KS11" s="409"/>
      <c r="KT11" s="409"/>
      <c r="KU11" s="409"/>
      <c r="KV11" s="409"/>
      <c r="KW11" s="409"/>
      <c r="KX11" s="409"/>
      <c r="KY11" s="409"/>
      <c r="KZ11" s="409"/>
      <c r="LA11" s="409"/>
      <c r="LB11" s="409"/>
      <c r="LC11" s="409"/>
      <c r="LD11" s="409"/>
      <c r="LE11" s="409"/>
      <c r="LF11" s="409"/>
      <c r="LG11" s="409"/>
      <c r="LH11" s="409"/>
      <c r="LI11" s="409"/>
      <c r="LJ11" s="409"/>
      <c r="LK11" s="409"/>
      <c r="LL11" s="409"/>
      <c r="LM11" s="409"/>
      <c r="LN11" s="409"/>
      <c r="LO11" s="409"/>
      <c r="LP11" s="409"/>
      <c r="LQ11" s="409"/>
      <c r="LR11" s="409"/>
      <c r="LS11" s="409"/>
      <c r="LT11" s="409"/>
      <c r="LU11" s="409"/>
      <c r="LV11" s="409"/>
      <c r="LW11" s="409"/>
      <c r="LX11" s="409"/>
      <c r="LY11" s="409"/>
      <c r="LZ11" s="409"/>
      <c r="MA11" s="409"/>
      <c r="MB11" s="409"/>
      <c r="MC11" s="409"/>
      <c r="MD11" s="409"/>
      <c r="ME11" s="409"/>
      <c r="MF11" s="409"/>
      <c r="MG11" s="409"/>
      <c r="MH11" s="409"/>
      <c r="MI11" s="409"/>
      <c r="MJ11" s="409"/>
      <c r="MK11" s="409"/>
      <c r="ML11" s="409"/>
      <c r="MM11" s="409"/>
      <c r="MN11" s="409"/>
      <c r="MO11" s="409"/>
      <c r="MP11" s="409"/>
      <c r="MQ11" s="409"/>
      <c r="MR11" s="409"/>
      <c r="MS11" s="409"/>
      <c r="MT11" s="409"/>
      <c r="MU11" s="409"/>
      <c r="MV11" s="409"/>
      <c r="MW11" s="409"/>
      <c r="MX11" s="409"/>
      <c r="MY11" s="409"/>
      <c r="MZ11" s="409"/>
      <c r="NA11" s="409"/>
      <c r="NB11" s="409"/>
      <c r="NC11" s="409"/>
      <c r="ND11" s="409"/>
      <c r="NE11" s="409"/>
      <c r="NF11" s="409"/>
      <c r="NG11" s="409"/>
      <c r="NH11" s="409"/>
      <c r="NI11" s="409"/>
      <c r="NJ11" s="409"/>
      <c r="NK11" s="409"/>
      <c r="NL11" s="409"/>
      <c r="NM11" s="409"/>
      <c r="NN11" s="409"/>
      <c r="NO11" s="409"/>
      <c r="NP11" s="409"/>
      <c r="NQ11" s="409"/>
      <c r="NR11" s="409"/>
      <c r="NS11" s="409"/>
      <c r="NT11" s="409"/>
      <c r="NU11" s="409"/>
      <c r="NV11" s="409"/>
      <c r="NW11" s="409"/>
      <c r="NX11" s="409"/>
      <c r="NY11" s="409"/>
      <c r="NZ11" s="409"/>
      <c r="OA11" s="409"/>
      <c r="OB11" s="409"/>
      <c r="OC11" s="409"/>
      <c r="OD11" s="409"/>
      <c r="OE11" s="409"/>
      <c r="OF11" s="409"/>
      <c r="OG11" s="409"/>
      <c r="OH11" s="409"/>
      <c r="OI11" s="409"/>
      <c r="OJ11" s="409"/>
      <c r="OK11" s="409"/>
      <c r="OL11" s="409"/>
      <c r="OM11" s="409"/>
      <c r="ON11" s="409"/>
      <c r="OO11" s="409"/>
      <c r="OP11" s="409"/>
      <c r="OQ11" s="409"/>
      <c r="OR11" s="409"/>
      <c r="OS11" s="409"/>
      <c r="OT11" s="409"/>
      <c r="OU11" s="409"/>
      <c r="OV11" s="409"/>
      <c r="OW11" s="409"/>
      <c r="OX11" s="409"/>
      <c r="OY11" s="409"/>
      <c r="OZ11" s="409"/>
      <c r="PA11" s="409"/>
      <c r="PB11" s="409"/>
      <c r="PC11" s="409"/>
      <c r="PD11" s="409"/>
      <c r="PE11" s="409"/>
      <c r="PF11" s="409"/>
      <c r="PG11" s="409"/>
      <c r="PH11" s="409"/>
      <c r="PI11" s="409"/>
      <c r="PJ11" s="409"/>
      <c r="PK11" s="409"/>
      <c r="PL11" s="409"/>
      <c r="PM11" s="409"/>
      <c r="PN11" s="409"/>
      <c r="PO11" s="409"/>
      <c r="PP11" s="409"/>
      <c r="PQ11" s="409"/>
      <c r="PR11" s="409"/>
      <c r="PS11" s="409"/>
      <c r="PT11" s="409"/>
      <c r="PU11" s="409"/>
      <c r="PV11" s="409"/>
      <c r="PW11" s="409"/>
      <c r="PX11" s="409"/>
      <c r="PY11" s="409"/>
      <c r="PZ11" s="409"/>
      <c r="QA11" s="409"/>
      <c r="QB11" s="409"/>
      <c r="QC11" s="409"/>
      <c r="QD11" s="409"/>
      <c r="QE11" s="409"/>
      <c r="QF11" s="409"/>
      <c r="QG11" s="409"/>
      <c r="QH11" s="409"/>
      <c r="QI11" s="409"/>
      <c r="QJ11" s="409"/>
      <c r="QK11" s="409"/>
      <c r="QL11" s="409"/>
      <c r="QM11" s="409"/>
      <c r="QN11" s="409"/>
      <c r="QO11" s="409"/>
      <c r="QP11" s="409"/>
      <c r="QQ11" s="409"/>
      <c r="QR11" s="409"/>
      <c r="QS11" s="409"/>
      <c r="QT11" s="409"/>
      <c r="QU11" s="409"/>
      <c r="QV11" s="409"/>
      <c r="QW11" s="409"/>
      <c r="QX11" s="409"/>
      <c r="QY11" s="409"/>
      <c r="QZ11" s="409"/>
      <c r="RA11" s="409"/>
      <c r="RB11" s="409"/>
      <c r="RC11" s="409"/>
      <c r="RD11" s="409"/>
      <c r="RE11" s="409"/>
      <c r="RF11" s="409"/>
      <c r="RG11" s="409"/>
      <c r="RH11" s="409"/>
      <c r="RI11" s="409"/>
      <c r="RJ11" s="409"/>
      <c r="RK11" s="409"/>
      <c r="RL11" s="409"/>
      <c r="RM11" s="409"/>
      <c r="RN11" s="409"/>
      <c r="RO11" s="409"/>
      <c r="RP11" s="409"/>
      <c r="RQ11" s="409"/>
      <c r="RR11" s="409"/>
      <c r="RS11" s="409"/>
      <c r="RT11" s="409"/>
      <c r="RU11" s="409"/>
      <c r="RV11" s="409"/>
      <c r="RW11" s="409"/>
      <c r="RX11" s="409"/>
      <c r="RY11" s="409"/>
      <c r="RZ11" s="409"/>
      <c r="SA11" s="409"/>
      <c r="SB11" s="409"/>
      <c r="SC11" s="409"/>
      <c r="SD11" s="409"/>
      <c r="SE11" s="409"/>
      <c r="SF11" s="409"/>
      <c r="SG11" s="409"/>
      <c r="SH11" s="409"/>
      <c r="SI11" s="409"/>
      <c r="SJ11" s="409"/>
      <c r="SK11" s="409"/>
      <c r="SL11" s="409"/>
      <c r="SM11" s="409"/>
      <c r="SN11" s="409"/>
      <c r="SO11" s="409"/>
      <c r="SP11" s="409"/>
      <c r="SQ11" s="409"/>
      <c r="SR11" s="409"/>
      <c r="SS11" s="409"/>
      <c r="ST11" s="409"/>
      <c r="SU11" s="409"/>
      <c r="SV11" s="409"/>
      <c r="SW11" s="409"/>
      <c r="SX11" s="409"/>
      <c r="SY11" s="409"/>
      <c r="SZ11" s="409"/>
      <c r="TA11" s="409"/>
      <c r="TB11" s="409"/>
      <c r="TC11" s="409"/>
      <c r="TD11" s="409"/>
      <c r="TE11" s="409"/>
      <c r="TF11" s="409"/>
      <c r="TG11" s="409"/>
      <c r="TH11" s="409"/>
      <c r="TI11" s="409"/>
      <c r="TJ11" s="409"/>
      <c r="TK11" s="409"/>
      <c r="TL11" s="409"/>
      <c r="TM11" s="409"/>
      <c r="TN11" s="409"/>
      <c r="TO11" s="409"/>
      <c r="TP11" s="409"/>
      <c r="TQ11" s="409"/>
      <c r="TR11" s="409"/>
      <c r="TS11" s="409"/>
      <c r="TT11" s="409"/>
      <c r="TU11" s="409"/>
      <c r="TV11" s="409"/>
      <c r="TW11" s="409"/>
      <c r="TX11" s="409"/>
      <c r="TY11" s="409"/>
      <c r="TZ11" s="409"/>
      <c r="UA11" s="409"/>
      <c r="UB11" s="409"/>
      <c r="UC11" s="409"/>
      <c r="UD11" s="409"/>
      <c r="UE11" s="409"/>
      <c r="UF11" s="409"/>
      <c r="UG11" s="409"/>
      <c r="UH11" s="409"/>
      <c r="UI11" s="409"/>
      <c r="UJ11" s="409"/>
      <c r="UK11" s="409"/>
      <c r="UL11" s="409"/>
      <c r="UM11" s="409"/>
      <c r="UN11" s="409"/>
      <c r="UO11" s="409"/>
      <c r="UP11" s="409"/>
      <c r="UQ11" s="409"/>
      <c r="UR11" s="409"/>
      <c r="US11" s="409"/>
      <c r="UT11" s="409"/>
      <c r="UU11" s="409"/>
      <c r="UV11" s="409"/>
      <c r="UW11" s="409"/>
      <c r="UX11" s="409"/>
      <c r="UY11" s="409"/>
      <c r="UZ11" s="409"/>
      <c r="VA11" s="409"/>
      <c r="VB11" s="409"/>
      <c r="VC11" s="409"/>
      <c r="VD11" s="409"/>
      <c r="VE11" s="409"/>
      <c r="VF11" s="409"/>
      <c r="VG11" s="409"/>
      <c r="VH11" s="409"/>
      <c r="VI11" s="409"/>
      <c r="VJ11" s="409"/>
      <c r="VK11" s="409"/>
      <c r="VL11" s="409"/>
      <c r="VM11" s="409"/>
      <c r="VN11" s="409"/>
      <c r="VO11" s="409"/>
      <c r="VP11" s="409"/>
      <c r="VQ11" s="409"/>
      <c r="VR11" s="409"/>
      <c r="VS11" s="409"/>
      <c r="VT11" s="409"/>
      <c r="VU11" s="409"/>
      <c r="VV11" s="409"/>
      <c r="VW11" s="409"/>
      <c r="VX11" s="409"/>
      <c r="VY11" s="409"/>
      <c r="VZ11" s="409"/>
      <c r="WA11" s="409"/>
      <c r="WB11" s="409"/>
      <c r="WC11" s="409"/>
      <c r="WD11" s="409"/>
      <c r="WE11" s="409"/>
      <c r="WF11" s="409"/>
      <c r="WG11" s="409"/>
      <c r="WH11" s="409"/>
      <c r="WI11" s="409"/>
      <c r="WJ11" s="409"/>
      <c r="WK11" s="409"/>
      <c r="WL11" s="409"/>
      <c r="WM11" s="409"/>
      <c r="WN11" s="409"/>
      <c r="WO11" s="409"/>
      <c r="WP11" s="409"/>
      <c r="WQ11" s="409"/>
      <c r="WR11" s="409"/>
      <c r="WS11" s="409"/>
      <c r="WT11" s="409"/>
      <c r="WU11" s="409"/>
      <c r="WV11" s="409"/>
      <c r="WW11" s="409"/>
      <c r="WX11" s="409"/>
      <c r="WY11" s="409"/>
      <c r="WZ11" s="409"/>
      <c r="XA11" s="409"/>
      <c r="XB11" s="409"/>
      <c r="XC11" s="409"/>
      <c r="XD11" s="409"/>
      <c r="XE11" s="409"/>
      <c r="XF11" s="409"/>
      <c r="XG11" s="409"/>
      <c r="XH11" s="409"/>
      <c r="XI11" s="409"/>
      <c r="XJ11" s="409"/>
      <c r="XK11" s="409"/>
      <c r="XL11" s="409"/>
      <c r="XM11" s="409"/>
      <c r="XN11" s="409"/>
      <c r="XO11" s="409"/>
      <c r="XP11" s="409"/>
      <c r="XQ11" s="409"/>
      <c r="XR11" s="409"/>
      <c r="XS11" s="409"/>
      <c r="XT11" s="409"/>
      <c r="XU11" s="409"/>
      <c r="XV11" s="409"/>
      <c r="XW11" s="409"/>
      <c r="XX11" s="409"/>
      <c r="XY11" s="409"/>
      <c r="XZ11" s="409"/>
      <c r="YA11" s="409"/>
      <c r="YB11" s="409"/>
      <c r="YC11" s="409"/>
      <c r="YD11" s="409"/>
      <c r="YE11" s="409"/>
      <c r="YF11" s="409"/>
      <c r="YG11" s="409"/>
      <c r="YH11" s="409"/>
      <c r="YI11" s="409"/>
      <c r="YJ11" s="409"/>
      <c r="YK11" s="409"/>
      <c r="YL11" s="409"/>
      <c r="YM11" s="409"/>
      <c r="YN11" s="409"/>
      <c r="YO11" s="409"/>
      <c r="YP11" s="409"/>
      <c r="YQ11" s="409"/>
      <c r="YR11" s="409"/>
      <c r="YS11" s="409"/>
      <c r="YT11" s="409"/>
      <c r="YU11" s="409"/>
      <c r="YV11" s="409"/>
      <c r="YW11" s="409"/>
      <c r="YX11" s="409"/>
      <c r="YY11" s="409"/>
      <c r="YZ11" s="409"/>
      <c r="ZA11" s="409"/>
      <c r="ZB11" s="409"/>
      <c r="ZC11" s="409"/>
      <c r="ZD11" s="409"/>
      <c r="ZE11" s="409"/>
      <c r="ZF11" s="409"/>
      <c r="ZG11" s="409"/>
      <c r="ZH11" s="409"/>
      <c r="ZI11" s="409"/>
      <c r="ZJ11" s="409"/>
      <c r="ZK11" s="409"/>
      <c r="ZL11" s="409"/>
      <c r="ZM11" s="409"/>
      <c r="ZN11" s="409"/>
      <c r="ZO11" s="409"/>
      <c r="ZP11" s="409"/>
      <c r="ZQ11" s="409"/>
      <c r="ZR11" s="409"/>
      <c r="ZS11" s="409"/>
      <c r="ZT11" s="409"/>
      <c r="ZU11" s="409"/>
      <c r="ZV11" s="409"/>
      <c r="ZW11" s="409"/>
      <c r="ZX11" s="409"/>
      <c r="ZY11" s="409"/>
      <c r="ZZ11" s="409"/>
      <c r="AAA11" s="409"/>
      <c r="AAB11" s="409"/>
      <c r="AAC11" s="409"/>
      <c r="AAD11" s="409"/>
      <c r="AAE11" s="409"/>
      <c r="AAF11" s="409"/>
      <c r="AAG11" s="409"/>
      <c r="AAH11" s="409"/>
      <c r="AAI11" s="409"/>
      <c r="AAJ11" s="409"/>
      <c r="AAK11" s="409"/>
      <c r="AAL11" s="409"/>
      <c r="AAM11" s="409"/>
      <c r="AAN11" s="409"/>
      <c r="AAO11" s="409"/>
      <c r="AAP11" s="409"/>
      <c r="AAQ11" s="409"/>
      <c r="AAR11" s="409"/>
      <c r="AAS11" s="409"/>
      <c r="AAT11" s="409"/>
      <c r="AAU11" s="409"/>
      <c r="AAV11" s="409"/>
      <c r="AAW11" s="409"/>
      <c r="AAX11" s="409"/>
      <c r="AAY11" s="409"/>
      <c r="AAZ11" s="409"/>
      <c r="ABA11" s="409"/>
      <c r="ABB11" s="409"/>
      <c r="ABC11" s="409"/>
      <c r="ABD11" s="409"/>
      <c r="ABE11" s="409"/>
      <c r="ABF11" s="409"/>
      <c r="ABG11" s="409"/>
      <c r="ABH11" s="409"/>
      <c r="ABI11" s="409"/>
      <c r="ABJ11" s="409"/>
      <c r="ABK11" s="409"/>
      <c r="ABL11" s="409"/>
      <c r="ABM11" s="409"/>
      <c r="ABN11" s="409"/>
      <c r="ABO11" s="409"/>
      <c r="ABP11" s="409"/>
      <c r="ABQ11" s="409"/>
      <c r="ABR11" s="409"/>
      <c r="ABS11" s="409"/>
      <c r="ABT11" s="409"/>
      <c r="ABU11" s="409"/>
      <c r="ABV11" s="409"/>
      <c r="ABW11" s="409"/>
      <c r="ABX11" s="409"/>
      <c r="ABY11" s="409"/>
      <c r="ABZ11" s="409"/>
      <c r="ACA11" s="409"/>
      <c r="ACB11" s="409"/>
      <c r="ACC11" s="409"/>
      <c r="ACD11" s="409"/>
      <c r="ACE11" s="409"/>
      <c r="ACF11" s="409"/>
      <c r="ACG11" s="409"/>
      <c r="ACH11" s="409"/>
      <c r="ACI11" s="409"/>
      <c r="ACJ11" s="409"/>
      <c r="ACK11" s="409"/>
      <c r="ACL11" s="409"/>
      <c r="ACM11" s="409"/>
      <c r="ACN11" s="409"/>
      <c r="ACO11" s="409"/>
      <c r="ACP11" s="409"/>
      <c r="ACQ11" s="409"/>
      <c r="ACR11" s="409"/>
      <c r="ACS11" s="409"/>
      <c r="ACT11" s="409"/>
      <c r="ACU11" s="409"/>
      <c r="ACV11" s="409"/>
      <c r="ACW11" s="409"/>
      <c r="ACX11" s="409"/>
      <c r="ACY11" s="409"/>
      <c r="ACZ11" s="409"/>
      <c r="ADA11" s="409"/>
      <c r="ADB11" s="409"/>
      <c r="ADC11" s="409"/>
      <c r="ADD11" s="409"/>
      <c r="ADE11" s="409"/>
      <c r="ADF11" s="409"/>
      <c r="ADG11" s="409"/>
      <c r="ADH11" s="409"/>
      <c r="ADI11" s="409"/>
      <c r="ADJ11" s="409"/>
      <c r="ADK11" s="409"/>
      <c r="ADL11" s="409"/>
      <c r="ADM11" s="409"/>
      <c r="ADN11" s="409"/>
      <c r="ADO11" s="409"/>
      <c r="ADP11" s="409"/>
      <c r="ADQ11" s="409"/>
      <c r="ADR11" s="409"/>
      <c r="ADS11" s="409"/>
      <c r="ADT11" s="409"/>
      <c r="ADU11" s="409"/>
      <c r="ADV11" s="409"/>
      <c r="ADW11" s="409"/>
      <c r="ADX11" s="409"/>
      <c r="ADY11" s="409"/>
      <c r="ADZ11" s="409"/>
      <c r="AEA11" s="409"/>
      <c r="AEB11" s="409"/>
      <c r="AEC11" s="409"/>
      <c r="AED11" s="409"/>
      <c r="AEE11" s="409"/>
      <c r="AEF11" s="409"/>
      <c r="AEG11" s="409"/>
      <c r="AEH11" s="409"/>
      <c r="AEI11" s="409"/>
      <c r="AEJ11" s="409"/>
      <c r="AEK11" s="409"/>
      <c r="AEL11" s="409"/>
      <c r="AEM11" s="409"/>
      <c r="AEN11" s="409"/>
      <c r="AEO11" s="409"/>
      <c r="AEP11" s="409"/>
      <c r="AEQ11" s="409"/>
      <c r="AER11" s="409"/>
      <c r="AES11" s="409"/>
      <c r="AET11" s="409"/>
      <c r="AEU11" s="409"/>
      <c r="AEV11" s="409"/>
      <c r="AEW11" s="409"/>
      <c r="AEX11" s="409"/>
      <c r="AEY11" s="409"/>
      <c r="AEZ11" s="409"/>
      <c r="AFA11" s="409"/>
      <c r="AFB11" s="409"/>
      <c r="AFC11" s="409"/>
      <c r="AFD11" s="409"/>
      <c r="AFE11" s="409"/>
      <c r="AFF11" s="409"/>
      <c r="AFG11" s="409"/>
      <c r="AFH11" s="409"/>
      <c r="AFI11" s="409"/>
      <c r="AFJ11" s="409"/>
      <c r="AFK11" s="409"/>
      <c r="AFL11" s="409"/>
      <c r="AFM11" s="409"/>
      <c r="AFN11" s="409"/>
      <c r="AFO11" s="409"/>
      <c r="AFP11" s="409"/>
      <c r="AFQ11" s="409"/>
      <c r="AFR11" s="409"/>
      <c r="AFS11" s="409"/>
      <c r="AFT11" s="409"/>
      <c r="AFU11" s="409"/>
      <c r="AFV11" s="409"/>
      <c r="AFW11" s="409"/>
      <c r="AFX11" s="409"/>
      <c r="AFY11" s="409"/>
      <c r="AFZ11" s="409"/>
      <c r="AGA11" s="409"/>
      <c r="AGB11" s="409"/>
      <c r="AGC11" s="409"/>
      <c r="AGD11" s="409"/>
      <c r="AGE11" s="409"/>
      <c r="AGF11" s="409"/>
      <c r="AGG11" s="409"/>
      <c r="AGH11" s="409"/>
      <c r="AGI11" s="409"/>
      <c r="AGJ11" s="409"/>
      <c r="AGK11" s="409"/>
      <c r="AGL11" s="409"/>
      <c r="AGM11" s="409"/>
      <c r="AGN11" s="409"/>
      <c r="AGO11" s="409"/>
      <c r="AGP11" s="409"/>
      <c r="AGQ11" s="409"/>
      <c r="AGR11" s="409"/>
      <c r="AGS11" s="409"/>
      <c r="AGT11" s="409"/>
      <c r="AGU11" s="409"/>
      <c r="AGV11" s="409"/>
      <c r="AGW11" s="409"/>
      <c r="AGX11" s="409"/>
      <c r="AGY11" s="409"/>
      <c r="AGZ11" s="409"/>
      <c r="AHA11" s="409"/>
      <c r="AHB11" s="409"/>
      <c r="AHC11" s="409"/>
      <c r="AHD11" s="409"/>
      <c r="AHE11" s="409"/>
      <c r="AHF11" s="409"/>
      <c r="AHG11" s="409"/>
      <c r="AHH11" s="409"/>
      <c r="AHI11" s="409"/>
      <c r="AHJ11" s="409"/>
      <c r="AHK11" s="409"/>
      <c r="AHL11" s="409"/>
      <c r="AHM11" s="409"/>
      <c r="AHN11" s="409"/>
      <c r="AHO11" s="409"/>
      <c r="AHP11" s="409"/>
      <c r="AHQ11" s="409"/>
      <c r="AHR11" s="409"/>
      <c r="AHS11" s="409"/>
      <c r="AHT11" s="409"/>
      <c r="AHU11" s="409"/>
      <c r="AHV11" s="409"/>
      <c r="AHW11" s="409"/>
      <c r="AHX11" s="409"/>
      <c r="AHY11" s="409"/>
      <c r="AHZ11" s="409"/>
      <c r="AIA11" s="409"/>
      <c r="AIB11" s="409"/>
      <c r="AIC11" s="409"/>
      <c r="AID11" s="409"/>
      <c r="AIE11" s="409"/>
      <c r="AIF11" s="409"/>
      <c r="AIG11" s="409"/>
      <c r="AIH11" s="409"/>
      <c r="AII11" s="409"/>
      <c r="AIJ11" s="409"/>
      <c r="AIK11" s="409"/>
      <c r="AIL11" s="409"/>
      <c r="AIM11" s="409"/>
      <c r="AIN11" s="409"/>
      <c r="AIO11" s="409"/>
      <c r="AIP11" s="409"/>
      <c r="AIQ11" s="409"/>
      <c r="AIR11" s="409"/>
      <c r="AIS11" s="409"/>
      <c r="AIT11" s="409"/>
      <c r="AIU11" s="409"/>
      <c r="AIV11" s="409"/>
      <c r="AIW11" s="409"/>
      <c r="AIX11" s="409"/>
      <c r="AIY11" s="409"/>
      <c r="AIZ11" s="409"/>
      <c r="AJA11" s="409"/>
      <c r="AJB11" s="409"/>
      <c r="AJC11" s="409"/>
      <c r="AJD11" s="409"/>
      <c r="AJE11" s="409"/>
      <c r="AJF11" s="409"/>
      <c r="AJG11" s="409"/>
      <c r="AJH11" s="409"/>
      <c r="AJI11" s="409"/>
      <c r="AJJ11" s="409"/>
      <c r="AJK11" s="409"/>
      <c r="AJL11" s="409"/>
      <c r="AJM11" s="409"/>
      <c r="AJN11" s="409"/>
      <c r="AJO11" s="409"/>
      <c r="AJP11" s="409"/>
      <c r="AJQ11" s="409"/>
      <c r="AJR11" s="409"/>
      <c r="AJS11" s="409"/>
      <c r="AJT11" s="409"/>
      <c r="AJU11" s="409"/>
      <c r="AJV11" s="409"/>
      <c r="AJW11" s="409"/>
      <c r="AJX11" s="409"/>
      <c r="AJY11" s="409"/>
      <c r="AJZ11" s="409"/>
      <c r="AKA11" s="409"/>
      <c r="AKB11" s="409"/>
      <c r="AKC11" s="409"/>
      <c r="AKD11" s="409"/>
      <c r="AKE11" s="409"/>
      <c r="AKF11" s="409"/>
      <c r="AKG11" s="409"/>
      <c r="AKH11" s="409"/>
      <c r="AKI11" s="409"/>
      <c r="AKJ11" s="409"/>
      <c r="AKK11" s="409"/>
      <c r="AKL11" s="409"/>
      <c r="AKM11" s="409"/>
      <c r="AKN11" s="409"/>
      <c r="AKO11" s="409"/>
      <c r="AKP11" s="409"/>
      <c r="AKQ11" s="409"/>
      <c r="AKR11" s="409"/>
      <c r="AKS11" s="409"/>
      <c r="AKT11" s="409"/>
      <c r="AKU11" s="409"/>
      <c r="AKV11" s="409"/>
      <c r="AKW11" s="409"/>
      <c r="AKX11" s="409"/>
      <c r="AKY11" s="409"/>
      <c r="AKZ11" s="409"/>
      <c r="ALA11" s="409"/>
      <c r="ALB11" s="409"/>
      <c r="ALC11" s="409"/>
      <c r="ALD11" s="409"/>
      <c r="ALE11" s="409"/>
      <c r="ALF11" s="409"/>
      <c r="ALG11" s="409"/>
      <c r="ALH11" s="409"/>
      <c r="ALI11" s="409"/>
      <c r="ALJ11" s="409"/>
      <c r="ALK11" s="409"/>
      <c r="ALL11" s="409"/>
      <c r="ALM11" s="409"/>
      <c r="ALN11" s="409"/>
      <c r="ALO11" s="409"/>
      <c r="ALP11" s="409"/>
      <c r="ALQ11" s="409"/>
      <c r="ALR11" s="409"/>
      <c r="ALS11" s="409"/>
      <c r="ALT11" s="409"/>
      <c r="ALU11" s="409"/>
      <c r="ALV11" s="409"/>
      <c r="ALW11" s="409"/>
      <c r="ALX11" s="409"/>
      <c r="ALY11" s="409"/>
      <c r="ALZ11" s="409"/>
      <c r="AMA11" s="409"/>
      <c r="AMB11" s="409"/>
      <c r="AMC11" s="409"/>
      <c r="AMD11" s="409"/>
      <c r="AME11" s="409"/>
      <c r="AMF11" s="409"/>
      <c r="AMG11" s="409"/>
      <c r="AMH11" s="409"/>
      <c r="AMI11" s="409"/>
      <c r="AMJ11" s="409"/>
      <c r="AMK11" s="409"/>
      <c r="AML11" s="409"/>
      <c r="AMM11" s="409"/>
      <c r="AMN11" s="409"/>
      <c r="AMO11" s="409"/>
      <c r="AMP11" s="409"/>
      <c r="AMQ11" s="409"/>
      <c r="AMR11" s="409"/>
      <c r="AMS11" s="409"/>
      <c r="AMT11" s="409"/>
      <c r="AMU11" s="409"/>
      <c r="AMV11" s="409"/>
      <c r="AMW11" s="409"/>
      <c r="AMX11" s="409"/>
      <c r="AMY11" s="409"/>
      <c r="AMZ11" s="409"/>
      <c r="ANA11" s="409"/>
      <c r="ANB11" s="409"/>
      <c r="ANC11" s="409"/>
      <c r="AND11" s="409"/>
      <c r="ANE11" s="409"/>
      <c r="ANF11" s="409"/>
      <c r="ANG11" s="409"/>
      <c r="ANH11" s="409"/>
      <c r="ANI11" s="409"/>
      <c r="ANJ11" s="409"/>
      <c r="ANK11" s="409"/>
      <c r="ANL11" s="409"/>
      <c r="ANM11" s="409"/>
      <c r="ANN11" s="409"/>
      <c r="ANO11" s="409"/>
      <c r="ANP11" s="409"/>
      <c r="ANQ11" s="409"/>
      <c r="ANR11" s="409"/>
      <c r="ANS11" s="409"/>
      <c r="ANT11" s="409"/>
      <c r="ANU11" s="409"/>
      <c r="ANV11" s="409"/>
      <c r="ANW11" s="409"/>
      <c r="ANX11" s="409"/>
      <c r="ANY11" s="409"/>
      <c r="ANZ11" s="409"/>
      <c r="AOA11" s="409"/>
      <c r="AOB11" s="409"/>
      <c r="AOC11" s="409"/>
      <c r="AOD11" s="409"/>
      <c r="AOE11" s="409"/>
      <c r="AOF11" s="409"/>
      <c r="AOG11" s="409"/>
      <c r="AOH11" s="409"/>
      <c r="AOI11" s="409"/>
      <c r="AOJ11" s="409"/>
      <c r="AOK11" s="409"/>
      <c r="AOL11" s="409"/>
      <c r="AOM11" s="409"/>
      <c r="AON11" s="409"/>
      <c r="AOO11" s="409"/>
      <c r="AOP11" s="409"/>
      <c r="AOQ11" s="409"/>
      <c r="AOR11" s="409"/>
      <c r="AOS11" s="409"/>
      <c r="AOT11" s="409"/>
      <c r="AOU11" s="409"/>
      <c r="AOV11" s="409"/>
      <c r="AOW11" s="409"/>
      <c r="AOX11" s="409"/>
      <c r="AOY11" s="409"/>
      <c r="AOZ11" s="409"/>
      <c r="APA11" s="409"/>
      <c r="APB11" s="409"/>
      <c r="APC11" s="409"/>
      <c r="APD11" s="409"/>
      <c r="APE11" s="409"/>
      <c r="APF11" s="409"/>
      <c r="APG11" s="409"/>
      <c r="APH11" s="409"/>
      <c r="API11" s="409"/>
      <c r="APJ11" s="409"/>
      <c r="APK11" s="409"/>
      <c r="APL11" s="409"/>
      <c r="APM11" s="409"/>
      <c r="APN11" s="409"/>
      <c r="APO11" s="409"/>
      <c r="APP11" s="409"/>
      <c r="APQ11" s="409"/>
      <c r="APR11" s="409"/>
      <c r="APS11" s="409"/>
      <c r="APT11" s="409"/>
      <c r="APU11" s="409"/>
      <c r="APV11" s="409"/>
      <c r="APW11" s="409"/>
      <c r="APX11" s="409"/>
      <c r="APY11" s="409"/>
      <c r="APZ11" s="409"/>
      <c r="AQA11" s="409"/>
      <c r="AQB11" s="409"/>
      <c r="AQC11" s="409"/>
      <c r="AQD11" s="409"/>
      <c r="AQE11" s="409"/>
      <c r="AQF11" s="409"/>
      <c r="AQG11" s="409"/>
      <c r="AQH11" s="409"/>
      <c r="AQI11" s="409"/>
      <c r="AQJ11" s="409"/>
      <c r="AQK11" s="409"/>
      <c r="AQL11" s="409"/>
      <c r="AQM11" s="409"/>
      <c r="AQN11" s="409"/>
      <c r="AQO11" s="409"/>
      <c r="AQP11" s="409"/>
      <c r="AQQ11" s="409"/>
      <c r="AQR11" s="409"/>
      <c r="AQS11" s="409"/>
      <c r="AQT11" s="409"/>
      <c r="AQU11" s="409"/>
      <c r="AQV11" s="409"/>
      <c r="AQW11" s="409"/>
      <c r="AQX11" s="409"/>
      <c r="AQY11" s="409"/>
      <c r="AQZ11" s="409"/>
      <c r="ARA11" s="409"/>
      <c r="ARB11" s="409"/>
      <c r="ARC11" s="409"/>
      <c r="ARD11" s="409"/>
      <c r="ARE11" s="409"/>
      <c r="ARF11" s="409"/>
      <c r="ARG11" s="409"/>
      <c r="ARH11" s="409"/>
      <c r="ARI11" s="409"/>
      <c r="ARJ11" s="409"/>
      <c r="ARK11" s="409"/>
      <c r="ARL11" s="409"/>
      <c r="ARM11" s="409"/>
      <c r="ARN11" s="409"/>
      <c r="ARO11" s="409"/>
      <c r="ARP11" s="409"/>
      <c r="ARQ11" s="409"/>
      <c r="ARR11" s="409"/>
      <c r="ARS11" s="409"/>
      <c r="ART11" s="409"/>
      <c r="ARU11" s="409"/>
      <c r="ARV11" s="409"/>
      <c r="ARW11" s="409"/>
      <c r="ARX11" s="409"/>
      <c r="ARY11" s="409"/>
      <c r="ARZ11" s="409"/>
      <c r="ASA11" s="409"/>
      <c r="ASB11" s="409"/>
      <c r="ASC11" s="409"/>
      <c r="ASD11" s="409"/>
      <c r="ASE11" s="409"/>
      <c r="ASF11" s="409"/>
      <c r="ASG11" s="409"/>
      <c r="ASH11" s="409"/>
      <c r="ASI11" s="409"/>
      <c r="ASJ11" s="409"/>
      <c r="ASK11" s="409"/>
      <c r="ASL11" s="409"/>
      <c r="ASM11" s="409"/>
      <c r="ASN11" s="409"/>
      <c r="ASO11" s="409"/>
      <c r="ASP11" s="409"/>
      <c r="ASQ11" s="409"/>
      <c r="ASR11" s="409"/>
      <c r="ASS11" s="409"/>
      <c r="AST11" s="409"/>
      <c r="ASU11" s="409"/>
      <c r="ASV11" s="409"/>
      <c r="ASW11" s="409"/>
      <c r="ASX11" s="409"/>
      <c r="ASY11" s="409"/>
      <c r="ASZ11" s="409"/>
      <c r="ATA11" s="409"/>
      <c r="ATB11" s="409"/>
      <c r="ATC11" s="409"/>
      <c r="ATD11" s="409"/>
      <c r="ATE11" s="409"/>
      <c r="ATF11" s="409"/>
      <c r="ATG11" s="409"/>
      <c r="ATH11" s="409"/>
      <c r="ATI11" s="409"/>
      <c r="ATJ11" s="409"/>
      <c r="ATK11" s="409"/>
      <c r="ATL11" s="409"/>
      <c r="ATM11" s="409"/>
      <c r="ATN11" s="409"/>
      <c r="ATO11" s="409"/>
      <c r="ATP11" s="409"/>
      <c r="ATQ11" s="409"/>
      <c r="ATR11" s="409"/>
      <c r="ATS11" s="409"/>
      <c r="ATT11" s="409"/>
      <c r="ATU11" s="409"/>
      <c r="ATV11" s="409"/>
      <c r="ATW11" s="409"/>
      <c r="ATX11" s="409"/>
      <c r="ATY11" s="409"/>
      <c r="ATZ11" s="409"/>
      <c r="AUA11" s="409"/>
      <c r="AUB11" s="409"/>
      <c r="AUC11" s="409"/>
      <c r="AUD11" s="409"/>
      <c r="AUE11" s="409"/>
      <c r="AUF11" s="409"/>
      <c r="AUG11" s="409"/>
      <c r="AUH11" s="409"/>
      <c r="AUI11" s="409"/>
      <c r="AUJ11" s="409"/>
      <c r="AUK11" s="409"/>
      <c r="AUL11" s="409"/>
      <c r="AUM11" s="409"/>
      <c r="AUN11" s="409"/>
      <c r="AUO11" s="409"/>
      <c r="AUP11" s="409"/>
      <c r="AUQ11" s="409"/>
      <c r="AUR11" s="409"/>
      <c r="AUS11" s="409"/>
      <c r="AUT11" s="409"/>
      <c r="AUU11" s="409"/>
      <c r="AUV11" s="409"/>
      <c r="AUW11" s="409"/>
      <c r="AUX11" s="409"/>
      <c r="AUY11" s="409"/>
      <c r="AUZ11" s="409"/>
      <c r="AVA11" s="409"/>
      <c r="AVB11" s="409"/>
      <c r="AVC11" s="409"/>
      <c r="AVD11" s="409"/>
      <c r="AVE11" s="409"/>
      <c r="AVF11" s="409"/>
      <c r="AVG11" s="409"/>
      <c r="AVH11" s="409"/>
      <c r="AVI11" s="409"/>
      <c r="AVJ11" s="409"/>
      <c r="AVK11" s="409"/>
      <c r="AVL11" s="409"/>
      <c r="AVM11" s="409"/>
      <c r="AVN11" s="409"/>
      <c r="AVO11" s="409"/>
      <c r="AVP11" s="409"/>
      <c r="AVQ11" s="409"/>
      <c r="AVR11" s="409"/>
      <c r="AVS11" s="409"/>
      <c r="AVT11" s="409"/>
      <c r="AVU11" s="409"/>
      <c r="AVV11" s="409"/>
      <c r="AVW11" s="409"/>
      <c r="AVX11" s="409"/>
      <c r="AVY11" s="409"/>
      <c r="AVZ11" s="409"/>
      <c r="AWA11" s="409"/>
      <c r="AWB11" s="409"/>
      <c r="AWC11" s="409"/>
      <c r="AWD11" s="409"/>
      <c r="AWE11" s="409"/>
      <c r="AWF11" s="409"/>
      <c r="AWG11" s="409"/>
      <c r="AWH11" s="409"/>
      <c r="AWI11" s="409"/>
      <c r="AWJ11" s="409"/>
      <c r="AWK11" s="409"/>
      <c r="AWL11" s="409"/>
      <c r="AWM11" s="409"/>
      <c r="AWN11" s="409"/>
      <c r="AWO11" s="409"/>
      <c r="AWP11" s="409"/>
      <c r="AWQ11" s="409"/>
      <c r="AWR11" s="409"/>
      <c r="AWS11" s="409"/>
      <c r="AWT11" s="409"/>
      <c r="AWU11" s="409"/>
      <c r="AWV11" s="409"/>
      <c r="AWW11" s="409"/>
      <c r="AWX11" s="409"/>
      <c r="AWY11" s="409"/>
      <c r="AWZ11" s="409"/>
      <c r="AXA11" s="409"/>
      <c r="AXB11" s="409"/>
      <c r="AXC11" s="409"/>
      <c r="AXD11" s="409"/>
      <c r="AXE11" s="409"/>
      <c r="AXF11" s="409"/>
      <c r="AXG11" s="409"/>
      <c r="AXH11" s="409"/>
      <c r="AXI11" s="409"/>
      <c r="AXJ11" s="409"/>
      <c r="AXK11" s="409"/>
      <c r="AXL11" s="409"/>
      <c r="AXM11" s="409"/>
      <c r="AXN11" s="409"/>
      <c r="AXO11" s="409"/>
      <c r="AXP11" s="409"/>
      <c r="AXQ11" s="409"/>
      <c r="AXR11" s="409"/>
      <c r="AXS11" s="409"/>
      <c r="AXT11" s="409"/>
      <c r="AXU11" s="409"/>
      <c r="AXV11" s="409"/>
      <c r="AXW11" s="409"/>
      <c r="AXX11" s="409"/>
      <c r="AXY11" s="409"/>
      <c r="AXZ11" s="409"/>
      <c r="AYA11" s="409"/>
      <c r="AYB11" s="409"/>
      <c r="AYC11" s="409"/>
      <c r="AYD11" s="409"/>
      <c r="AYE11" s="409"/>
      <c r="AYF11" s="409"/>
      <c r="AYG11" s="409"/>
      <c r="AYH11" s="409"/>
      <c r="AYI11" s="409"/>
      <c r="AYJ11" s="409"/>
      <c r="AYK11" s="409"/>
      <c r="AYL11" s="409"/>
      <c r="AYM11" s="409"/>
      <c r="AYN11" s="409"/>
      <c r="AYO11" s="409"/>
      <c r="AYP11" s="409"/>
      <c r="AYQ11" s="409"/>
      <c r="AYR11" s="409"/>
      <c r="AYS11" s="409"/>
      <c r="AYT11" s="409"/>
      <c r="AYU11" s="409"/>
      <c r="AYV11" s="409"/>
      <c r="AYW11" s="409"/>
      <c r="AYX11" s="409"/>
      <c r="AYY11" s="409"/>
      <c r="AYZ11" s="409"/>
      <c r="AZA11" s="409"/>
      <c r="AZB11" s="409"/>
      <c r="AZC11" s="409"/>
      <c r="AZD11" s="409"/>
      <c r="AZE11" s="409"/>
      <c r="AZF11" s="409"/>
      <c r="AZG11" s="409"/>
      <c r="AZH11" s="409"/>
      <c r="AZI11" s="409"/>
      <c r="AZJ11" s="409"/>
      <c r="AZK11" s="409"/>
      <c r="AZL11" s="409"/>
      <c r="AZM11" s="409"/>
      <c r="AZN11" s="409"/>
      <c r="AZO11" s="409"/>
      <c r="AZP11" s="409"/>
      <c r="AZQ11" s="409"/>
      <c r="AZR11" s="409"/>
      <c r="AZS11" s="409"/>
      <c r="AZT11" s="409"/>
      <c r="AZU11" s="409"/>
      <c r="AZV11" s="409"/>
      <c r="AZW11" s="409"/>
      <c r="AZX11" s="409"/>
      <c r="AZY11" s="409"/>
      <c r="AZZ11" s="409"/>
      <c r="BAA11" s="409"/>
      <c r="BAB11" s="409"/>
      <c r="BAC11" s="409"/>
      <c r="BAD11" s="409"/>
      <c r="BAE11" s="409"/>
      <c r="BAF11" s="409"/>
      <c r="BAG11" s="409"/>
      <c r="BAH11" s="409"/>
      <c r="BAI11" s="409"/>
      <c r="BAJ11" s="409"/>
      <c r="BAK11" s="409"/>
      <c r="BAL11" s="409"/>
      <c r="BAM11" s="409"/>
      <c r="BAN11" s="409"/>
      <c r="BAO11" s="409"/>
      <c r="BAP11" s="409"/>
      <c r="BAQ11" s="409"/>
      <c r="BAR11" s="409"/>
      <c r="BAS11" s="409"/>
      <c r="BAT11" s="409"/>
      <c r="BAU11" s="409"/>
      <c r="BAV11" s="409"/>
      <c r="BAW11" s="409"/>
      <c r="BAX11" s="409"/>
      <c r="BAY11" s="409"/>
      <c r="BAZ11" s="409"/>
      <c r="BBA11" s="409"/>
      <c r="BBB11" s="409"/>
      <c r="BBC11" s="409"/>
      <c r="BBD11" s="409"/>
      <c r="BBE11" s="409"/>
      <c r="BBF11" s="409"/>
      <c r="BBG11" s="409"/>
      <c r="BBH11" s="409"/>
      <c r="BBI11" s="409"/>
      <c r="BBJ11" s="409"/>
      <c r="BBK11" s="409"/>
      <c r="BBL11" s="409"/>
      <c r="BBM11" s="409"/>
      <c r="BBN11" s="409"/>
      <c r="BBO11" s="409"/>
      <c r="BBP11" s="409"/>
      <c r="BBQ11" s="409"/>
      <c r="BBR11" s="409"/>
      <c r="BBS11" s="409"/>
      <c r="BBT11" s="409"/>
      <c r="BBU11" s="409"/>
      <c r="BBV11" s="409"/>
      <c r="BBW11" s="409"/>
      <c r="BBX11" s="409"/>
      <c r="BBY11" s="409"/>
      <c r="BBZ11" s="409"/>
      <c r="BCA11" s="409"/>
      <c r="BCB11" s="409"/>
      <c r="BCC11" s="409"/>
      <c r="BCD11" s="409"/>
      <c r="BCE11" s="409"/>
      <c r="BCF11" s="409"/>
      <c r="BCG11" s="409"/>
      <c r="BCH11" s="409"/>
      <c r="BCI11" s="409"/>
      <c r="BCJ11" s="409"/>
      <c r="BCK11" s="409"/>
      <c r="BCL11" s="409"/>
      <c r="BCM11" s="409"/>
      <c r="BCN11" s="409"/>
      <c r="BCO11" s="409"/>
      <c r="BCP11" s="409"/>
      <c r="BCQ11" s="409"/>
      <c r="BCR11" s="409"/>
      <c r="BCS11" s="409"/>
      <c r="BCT11" s="409"/>
      <c r="BCU11" s="409"/>
      <c r="BCV11" s="409"/>
      <c r="BCW11" s="409"/>
      <c r="BCX11" s="409"/>
      <c r="BCY11" s="409"/>
      <c r="BCZ11" s="409"/>
      <c r="BDA11" s="409"/>
      <c r="BDB11" s="409"/>
      <c r="BDC11" s="409"/>
      <c r="BDD11" s="409"/>
      <c r="BDE11" s="409"/>
      <c r="BDF11" s="409"/>
      <c r="BDG11" s="409"/>
      <c r="BDH11" s="409"/>
      <c r="BDI11" s="409"/>
      <c r="BDJ11" s="409"/>
      <c r="BDK11" s="409"/>
      <c r="BDL11" s="409"/>
      <c r="BDM11" s="409"/>
      <c r="BDN11" s="409"/>
      <c r="BDO11" s="409"/>
      <c r="BDP11" s="409"/>
      <c r="BDQ11" s="409"/>
      <c r="BDR11" s="409"/>
      <c r="BDS11" s="409"/>
      <c r="BDT11" s="409"/>
      <c r="BDU11" s="409"/>
      <c r="BDV11" s="409"/>
      <c r="BDW11" s="409"/>
      <c r="BDX11" s="409"/>
      <c r="BDY11" s="409"/>
      <c r="BDZ11" s="409"/>
      <c r="BEA11" s="409"/>
      <c r="BEB11" s="409"/>
      <c r="BEC11" s="409"/>
      <c r="BED11" s="409"/>
      <c r="BEE11" s="409"/>
      <c r="BEF11" s="409"/>
      <c r="BEG11" s="409"/>
      <c r="BEH11" s="409"/>
      <c r="BEI11" s="409"/>
      <c r="BEJ11" s="409"/>
      <c r="BEK11" s="409"/>
      <c r="BEL11" s="409"/>
      <c r="BEM11" s="409"/>
      <c r="BEN11" s="409"/>
      <c r="BEO11" s="409"/>
      <c r="BEP11" s="409"/>
      <c r="BEQ11" s="409"/>
      <c r="BER11" s="409"/>
      <c r="BES11" s="409"/>
      <c r="BET11" s="409"/>
      <c r="BEU11" s="409"/>
      <c r="BEV11" s="409"/>
      <c r="BEW11" s="409"/>
      <c r="BEX11" s="409"/>
      <c r="BEY11" s="409"/>
      <c r="BEZ11" s="409"/>
      <c r="BFA11" s="409"/>
      <c r="BFB11" s="409"/>
      <c r="BFC11" s="409"/>
      <c r="BFD11" s="409"/>
      <c r="BFE11" s="409"/>
      <c r="BFF11" s="409"/>
      <c r="BFG11" s="409"/>
      <c r="BFH11" s="409"/>
      <c r="BFI11" s="409"/>
      <c r="BFJ11" s="409"/>
      <c r="BFK11" s="409"/>
      <c r="BFL11" s="409"/>
      <c r="BFM11" s="409"/>
      <c r="BFN11" s="409"/>
      <c r="BFO11" s="409"/>
      <c r="BFP11" s="409"/>
      <c r="BFQ11" s="409"/>
      <c r="BFR11" s="409"/>
      <c r="BFS11" s="409"/>
      <c r="BFT11" s="409"/>
      <c r="BFU11" s="409"/>
      <c r="BFV11" s="409"/>
      <c r="BFW11" s="409"/>
      <c r="BFX11" s="409"/>
      <c r="BFY11" s="409"/>
      <c r="BFZ11" s="409"/>
      <c r="BGA11" s="409"/>
      <c r="BGB11" s="409"/>
      <c r="BGC11" s="409"/>
      <c r="BGD11" s="409"/>
      <c r="BGE11" s="409"/>
      <c r="BGF11" s="409"/>
      <c r="BGG11" s="409"/>
      <c r="BGH11" s="409"/>
      <c r="BGI11" s="409"/>
      <c r="BGJ11" s="409"/>
      <c r="BGK11" s="409"/>
      <c r="BGL11" s="409"/>
      <c r="BGM11" s="409"/>
      <c r="BGN11" s="409"/>
      <c r="BGO11" s="409"/>
      <c r="BGP11" s="409"/>
      <c r="BGQ11" s="409"/>
      <c r="BGR11" s="409"/>
      <c r="BGS11" s="409"/>
      <c r="BGT11" s="409"/>
      <c r="BGU11" s="409"/>
      <c r="BGV11" s="409"/>
      <c r="BGW11" s="409"/>
      <c r="BGX11" s="409"/>
      <c r="BGY11" s="409"/>
      <c r="BGZ11" s="409"/>
      <c r="BHA11" s="409"/>
      <c r="BHB11" s="409"/>
      <c r="BHC11" s="409"/>
      <c r="BHD11" s="409"/>
      <c r="BHE11" s="409"/>
      <c r="BHF11" s="409"/>
      <c r="BHG11" s="409"/>
      <c r="BHH11" s="409"/>
      <c r="BHI11" s="409"/>
      <c r="BHJ11" s="409"/>
      <c r="BHK11" s="409"/>
      <c r="BHL11" s="409"/>
      <c r="BHM11" s="409"/>
      <c r="BHN11" s="409"/>
      <c r="BHO11" s="409"/>
      <c r="BHP11" s="409"/>
      <c r="BHQ11" s="409"/>
      <c r="BHR11" s="409"/>
      <c r="BHS11" s="409"/>
      <c r="BHT11" s="409"/>
      <c r="BHU11" s="409"/>
      <c r="BHV11" s="409"/>
      <c r="BHW11" s="409"/>
      <c r="BHX11" s="409"/>
      <c r="BHY11" s="409"/>
      <c r="BHZ11" s="409"/>
      <c r="BIA11" s="409"/>
      <c r="BIB11" s="409"/>
      <c r="BIC11" s="409"/>
      <c r="BID11" s="409"/>
      <c r="BIE11" s="409"/>
      <c r="BIF11" s="409"/>
      <c r="BIG11" s="409"/>
      <c r="BIH11" s="409"/>
      <c r="BII11" s="409"/>
      <c r="BIJ11" s="409"/>
      <c r="BIK11" s="409"/>
      <c r="BIL11" s="409"/>
      <c r="BIM11" s="409"/>
      <c r="BIN11" s="409"/>
      <c r="BIO11" s="409"/>
      <c r="BIP11" s="409"/>
      <c r="BIQ11" s="409"/>
      <c r="BIR11" s="409"/>
      <c r="BIS11" s="409"/>
      <c r="BIT11" s="409"/>
      <c r="BIU11" s="409"/>
      <c r="BIV11" s="409"/>
      <c r="BIW11" s="409"/>
      <c r="BIX11" s="409"/>
      <c r="BIY11" s="409"/>
      <c r="BIZ11" s="409"/>
      <c r="BJA11" s="409"/>
      <c r="BJB11" s="409"/>
      <c r="BJC11" s="409"/>
      <c r="BJD11" s="409"/>
      <c r="BJE11" s="409"/>
      <c r="BJF11" s="409"/>
      <c r="BJG11" s="409"/>
      <c r="BJH11" s="409"/>
      <c r="BJI11" s="409"/>
      <c r="BJJ11" s="409"/>
      <c r="BJK11" s="409"/>
      <c r="BJL11" s="409"/>
      <c r="BJM11" s="409"/>
      <c r="BJN11" s="409"/>
      <c r="BJO11" s="409"/>
      <c r="BJP11" s="409"/>
      <c r="BJQ11" s="409"/>
      <c r="BJR11" s="409"/>
      <c r="BJS11" s="409"/>
      <c r="BJT11" s="409"/>
      <c r="BJU11" s="409"/>
      <c r="BJV11" s="409"/>
      <c r="BJW11" s="409"/>
      <c r="BJX11" s="409"/>
      <c r="BJY11" s="409"/>
      <c r="BJZ11" s="409"/>
      <c r="BKA11" s="409"/>
      <c r="BKB11" s="409"/>
      <c r="BKC11" s="409"/>
      <c r="BKD11" s="409"/>
      <c r="BKE11" s="409"/>
      <c r="BKF11" s="409"/>
      <c r="BKG11" s="409"/>
      <c r="BKH11" s="409"/>
      <c r="BKI11" s="409"/>
      <c r="BKJ11" s="409"/>
      <c r="BKK11" s="409"/>
      <c r="BKL11" s="409"/>
      <c r="BKM11" s="409"/>
      <c r="BKN11" s="409"/>
      <c r="BKO11" s="409"/>
      <c r="BKP11" s="409"/>
      <c r="BKQ11" s="409"/>
      <c r="BKR11" s="409"/>
      <c r="BKS11" s="409"/>
      <c r="BKT11" s="409"/>
      <c r="BKU11" s="409"/>
      <c r="BKV11" s="409"/>
      <c r="BKW11" s="409"/>
      <c r="BKX11" s="409"/>
      <c r="BKY11" s="409"/>
      <c r="BKZ11" s="409"/>
      <c r="BLA11" s="409"/>
      <c r="BLB11" s="409"/>
      <c r="BLC11" s="409"/>
      <c r="BLD11" s="409"/>
      <c r="BLE11" s="409"/>
      <c r="BLF11" s="409"/>
      <c r="BLG11" s="409"/>
      <c r="BLH11" s="409"/>
      <c r="BLI11" s="409"/>
      <c r="BLJ11" s="409"/>
      <c r="BLK11" s="409"/>
      <c r="BLL11" s="409"/>
      <c r="BLM11" s="409"/>
      <c r="BLN11" s="409"/>
      <c r="BLO11" s="409"/>
      <c r="BLP11" s="409"/>
      <c r="BLQ11" s="409"/>
      <c r="BLR11" s="409"/>
      <c r="BLS11" s="409"/>
      <c r="BLT11" s="409"/>
      <c r="BLU11" s="409"/>
      <c r="BLV11" s="409"/>
      <c r="BLW11" s="409"/>
      <c r="BLX11" s="409"/>
      <c r="BLY11" s="409"/>
      <c r="BLZ11" s="409"/>
      <c r="BMA11" s="409"/>
      <c r="BMB11" s="409"/>
      <c r="BMC11" s="409"/>
      <c r="BMD11" s="409"/>
      <c r="BME11" s="409"/>
      <c r="BMF11" s="409"/>
      <c r="BMG11" s="409"/>
      <c r="BMH11" s="409"/>
      <c r="BMI11" s="409"/>
      <c r="BMJ11" s="409"/>
      <c r="BMK11" s="409"/>
      <c r="BML11" s="409"/>
      <c r="BMM11" s="409"/>
      <c r="BMN11" s="409"/>
      <c r="BMO11" s="409"/>
      <c r="BMP11" s="409"/>
      <c r="BMQ11" s="409"/>
      <c r="BMR11" s="409"/>
      <c r="BMS11" s="409"/>
      <c r="BMT11" s="409"/>
      <c r="BMU11" s="409"/>
      <c r="BMV11" s="409"/>
      <c r="BMW11" s="409"/>
      <c r="BMX11" s="409"/>
      <c r="BMY11" s="409"/>
      <c r="BMZ11" s="409"/>
      <c r="BNA11" s="409"/>
      <c r="BNB11" s="409"/>
      <c r="BNC11" s="409"/>
      <c r="BND11" s="409"/>
      <c r="BNE11" s="409"/>
      <c r="BNF11" s="409"/>
      <c r="BNG11" s="409"/>
      <c r="BNH11" s="409"/>
      <c r="BNI11" s="409"/>
      <c r="BNJ11" s="409"/>
      <c r="BNK11" s="409"/>
      <c r="BNL11" s="409"/>
      <c r="BNM11" s="409"/>
      <c r="BNN11" s="409"/>
      <c r="BNO11" s="409"/>
      <c r="BNP11" s="409"/>
      <c r="BNQ11" s="409"/>
      <c r="BNR11" s="409"/>
      <c r="BNS11" s="409"/>
      <c r="BNT11" s="409"/>
      <c r="BNU11" s="409"/>
      <c r="BNV11" s="409"/>
      <c r="BNW11" s="409"/>
      <c r="BNX11" s="409"/>
      <c r="BNY11" s="409"/>
      <c r="BNZ11" s="409"/>
      <c r="BOA11" s="409"/>
      <c r="BOB11" s="409"/>
      <c r="BOC11" s="409"/>
      <c r="BOD11" s="409"/>
      <c r="BOE11" s="409"/>
      <c r="BOF11" s="409"/>
      <c r="BOG11" s="409"/>
      <c r="BOH11" s="409"/>
      <c r="BOI11" s="409"/>
      <c r="BOJ11" s="409"/>
      <c r="BOK11" s="409"/>
      <c r="BOL11" s="409"/>
      <c r="BOM11" s="409"/>
      <c r="BON11" s="409"/>
      <c r="BOO11" s="409"/>
      <c r="BOP11" s="409"/>
      <c r="BOQ11" s="409"/>
      <c r="BOR11" s="409"/>
      <c r="BOS11" s="409"/>
      <c r="BOT11" s="409"/>
      <c r="BOU11" s="409"/>
      <c r="BOV11" s="409"/>
      <c r="BOW11" s="409"/>
      <c r="BOX11" s="409"/>
      <c r="BOY11" s="409"/>
      <c r="BOZ11" s="409"/>
      <c r="BPA11" s="409"/>
      <c r="BPB11" s="409"/>
      <c r="BPC11" s="409"/>
      <c r="BPD11" s="409"/>
      <c r="BPE11" s="409"/>
      <c r="BPF11" s="409"/>
      <c r="BPG11" s="409"/>
      <c r="BPH11" s="409"/>
      <c r="BPI11" s="409"/>
      <c r="BPJ11" s="409"/>
      <c r="BPK11" s="409"/>
      <c r="BPL11" s="409"/>
      <c r="BPM11" s="409"/>
      <c r="BPN11" s="409"/>
      <c r="BPO11" s="409"/>
      <c r="BPP11" s="409"/>
      <c r="BPQ11" s="409"/>
      <c r="BPR11" s="409"/>
      <c r="BPS11" s="409"/>
      <c r="BPT11" s="409"/>
      <c r="BPU11" s="409"/>
      <c r="BPV11" s="409"/>
      <c r="BPW11" s="409"/>
      <c r="BPX11" s="409"/>
      <c r="BPY11" s="409"/>
      <c r="BPZ11" s="409"/>
      <c r="BQA11" s="409"/>
      <c r="BQB11" s="409"/>
      <c r="BQC11" s="409"/>
      <c r="BQD11" s="409"/>
      <c r="BQE11" s="409"/>
      <c r="BQF11" s="409"/>
      <c r="BQG11" s="409"/>
      <c r="BQH11" s="409"/>
      <c r="BQI11" s="409"/>
      <c r="BQJ11" s="409"/>
      <c r="BQK11" s="409"/>
      <c r="BQL11" s="409"/>
      <c r="BQM11" s="409"/>
      <c r="BQN11" s="409"/>
      <c r="BQO11" s="409"/>
      <c r="BQP11" s="409"/>
      <c r="BQQ11" s="409"/>
      <c r="BQR11" s="409"/>
      <c r="BQS11" s="409"/>
      <c r="BQT11" s="409"/>
      <c r="BQU11" s="409"/>
      <c r="BQV11" s="409"/>
      <c r="BQW11" s="409"/>
      <c r="BQX11" s="409"/>
      <c r="BQY11" s="409"/>
      <c r="BQZ11" s="409"/>
      <c r="BRA11" s="409"/>
      <c r="BRB11" s="409"/>
      <c r="BRC11" s="409"/>
      <c r="BRD11" s="409"/>
      <c r="BRE11" s="409"/>
      <c r="BRF11" s="409"/>
      <c r="BRG11" s="409"/>
      <c r="BRH11" s="409"/>
      <c r="BRI11" s="409"/>
      <c r="BRJ11" s="409"/>
      <c r="BRK11" s="409"/>
      <c r="BRL11" s="409"/>
      <c r="BRM11" s="409"/>
      <c r="BRN11" s="409"/>
      <c r="BRO11" s="409"/>
      <c r="BRP11" s="409"/>
      <c r="BRQ11" s="409"/>
      <c r="BRR11" s="409"/>
      <c r="BRS11" s="409"/>
      <c r="BRT11" s="409"/>
      <c r="BRU11" s="409"/>
      <c r="BRV11" s="409"/>
      <c r="BRW11" s="409"/>
      <c r="BRX11" s="409"/>
      <c r="BRY11" s="409"/>
      <c r="BRZ11" s="409"/>
      <c r="BSA11" s="409"/>
      <c r="BSB11" s="409"/>
      <c r="BSC11" s="409"/>
      <c r="BSD11" s="409"/>
      <c r="BSE11" s="409"/>
      <c r="BSF11" s="409"/>
      <c r="BSG11" s="409"/>
      <c r="BSH11" s="409"/>
      <c r="BSI11" s="409"/>
      <c r="BSJ11" s="409"/>
      <c r="BSK11" s="409"/>
      <c r="BSL11" s="409"/>
      <c r="BSM11" s="409"/>
      <c r="BSN11" s="409"/>
      <c r="BSO11" s="409"/>
      <c r="BSP11" s="409"/>
      <c r="BSQ11" s="409"/>
      <c r="BSR11" s="409"/>
      <c r="BSS11" s="409"/>
      <c r="BST11" s="409"/>
      <c r="BSU11" s="409"/>
      <c r="BSV11" s="409"/>
      <c r="BSW11" s="409"/>
      <c r="BSX11" s="409"/>
      <c r="BSY11" s="409"/>
      <c r="BSZ11" s="409"/>
      <c r="BTA11" s="409"/>
      <c r="BTB11" s="409"/>
      <c r="BTC11" s="409"/>
      <c r="BTD11" s="409"/>
      <c r="BTE11" s="409"/>
      <c r="BTF11" s="409"/>
      <c r="BTG11" s="409"/>
      <c r="BTH11" s="409"/>
      <c r="BTI11" s="409"/>
      <c r="BTJ11" s="409"/>
      <c r="BTK11" s="409"/>
      <c r="BTL11" s="409"/>
      <c r="BTM11" s="409"/>
      <c r="BTN11" s="409"/>
      <c r="BTO11" s="409"/>
      <c r="BTP11" s="409"/>
      <c r="BTQ11" s="409"/>
      <c r="BTR11" s="409"/>
      <c r="BTS11" s="409"/>
      <c r="BTT11" s="409"/>
      <c r="BTU11" s="409"/>
      <c r="BTV11" s="409"/>
      <c r="BTW11" s="409"/>
      <c r="BTX11" s="409"/>
      <c r="BTY11" s="409"/>
      <c r="BTZ11" s="409"/>
      <c r="BUA11" s="409"/>
      <c r="BUB11" s="409"/>
      <c r="BUC11" s="409"/>
      <c r="BUD11" s="409"/>
      <c r="BUE11" s="409"/>
      <c r="BUF11" s="409"/>
      <c r="BUG11" s="409"/>
      <c r="BUH11" s="409"/>
      <c r="BUI11" s="409"/>
      <c r="BUJ11" s="409"/>
      <c r="BUK11" s="409"/>
      <c r="BUL11" s="409"/>
      <c r="BUM11" s="409"/>
      <c r="BUN11" s="409"/>
      <c r="BUO11" s="409"/>
      <c r="BUP11" s="409"/>
      <c r="BUQ11" s="409"/>
      <c r="BUR11" s="409"/>
      <c r="BUS11" s="409"/>
      <c r="BUT11" s="409"/>
      <c r="BUU11" s="409"/>
      <c r="BUV11" s="409"/>
      <c r="BUW11" s="409"/>
      <c r="BUX11" s="409"/>
      <c r="BUY11" s="409"/>
      <c r="BUZ11" s="409"/>
      <c r="BVA11" s="409"/>
      <c r="BVB11" s="409"/>
      <c r="BVC11" s="409"/>
      <c r="BVD11" s="409"/>
      <c r="BVE11" s="409"/>
      <c r="BVF11" s="409"/>
      <c r="BVG11" s="409"/>
      <c r="BVH11" s="409"/>
      <c r="BVI11" s="409"/>
      <c r="BVJ11" s="409"/>
      <c r="BVK11" s="409"/>
      <c r="BVL11" s="409"/>
      <c r="BVM11" s="409"/>
      <c r="BVN11" s="409"/>
      <c r="BVO11" s="409"/>
      <c r="BVP11" s="409"/>
      <c r="BVQ11" s="409"/>
      <c r="BVR11" s="409"/>
      <c r="BVS11" s="409"/>
      <c r="BVT11" s="409"/>
      <c r="BVU11" s="409"/>
      <c r="BVV11" s="409"/>
      <c r="BVW11" s="409"/>
      <c r="BVX11" s="409"/>
      <c r="BVY11" s="409"/>
      <c r="BVZ11" s="409"/>
      <c r="BWA11" s="409"/>
      <c r="BWB11" s="409"/>
      <c r="BWC11" s="409"/>
      <c r="BWD11" s="409"/>
      <c r="BWE11" s="409"/>
      <c r="BWF11" s="409"/>
      <c r="BWG11" s="409"/>
      <c r="BWH11" s="409"/>
      <c r="BWI11" s="409"/>
      <c r="BWJ11" s="409"/>
      <c r="BWK11" s="409"/>
      <c r="BWL11" s="409"/>
      <c r="BWM11" s="409"/>
      <c r="BWN11" s="409"/>
      <c r="BWO11" s="409"/>
      <c r="BWP11" s="409"/>
      <c r="BWQ11" s="409"/>
      <c r="BWR11" s="409"/>
      <c r="BWS11" s="409"/>
      <c r="BWT11" s="409"/>
      <c r="BWU11" s="409"/>
      <c r="BWV11" s="409"/>
      <c r="BWW11" s="409"/>
      <c r="BWX11" s="409"/>
      <c r="BWY11" s="409"/>
      <c r="BWZ11" s="409"/>
      <c r="BXA11" s="409"/>
      <c r="BXB11" s="409"/>
      <c r="BXC11" s="409"/>
      <c r="BXD11" s="409"/>
      <c r="BXE11" s="409"/>
      <c r="BXF11" s="409"/>
      <c r="BXG11" s="409"/>
      <c r="BXH11" s="409"/>
      <c r="BXI11" s="409"/>
      <c r="BXJ11" s="409"/>
      <c r="BXK11" s="409"/>
      <c r="BXL11" s="409"/>
      <c r="BXM11" s="409"/>
      <c r="BXN11" s="409"/>
      <c r="BXO11" s="409"/>
      <c r="BXP11" s="409"/>
      <c r="BXQ11" s="409"/>
      <c r="BXR11" s="409"/>
      <c r="BXS11" s="409"/>
      <c r="BXT11" s="409"/>
      <c r="BXU11" s="409"/>
      <c r="BXV11" s="409"/>
      <c r="BXW11" s="409"/>
      <c r="BXX11" s="409"/>
      <c r="BXY11" s="409"/>
      <c r="BXZ11" s="409"/>
      <c r="BYA11" s="409"/>
      <c r="BYB11" s="409"/>
      <c r="BYC11" s="409"/>
      <c r="BYD11" s="409"/>
      <c r="BYE11" s="409"/>
      <c r="BYF11" s="409"/>
      <c r="BYG11" s="409"/>
      <c r="BYH11" s="409"/>
      <c r="BYI11" s="409"/>
      <c r="BYJ11" s="409"/>
      <c r="BYK11" s="409"/>
      <c r="BYL11" s="409"/>
      <c r="BYM11" s="409"/>
      <c r="BYN11" s="409"/>
      <c r="BYO11" s="409"/>
      <c r="BYP11" s="409"/>
      <c r="BYQ11" s="409"/>
      <c r="BYR11" s="409"/>
      <c r="BYS11" s="409"/>
      <c r="BYT11" s="409"/>
      <c r="BYU11" s="409"/>
      <c r="BYV11" s="409"/>
      <c r="BYW11" s="409"/>
      <c r="BYX11" s="409"/>
      <c r="BYY11" s="409"/>
      <c r="BYZ11" s="409"/>
      <c r="BZA11" s="409"/>
      <c r="BZB11" s="409"/>
      <c r="BZC11" s="409"/>
      <c r="BZD11" s="409"/>
      <c r="BZE11" s="409"/>
      <c r="BZF11" s="409"/>
      <c r="BZG11" s="409"/>
      <c r="BZH11" s="409"/>
      <c r="BZI11" s="409"/>
      <c r="BZJ11" s="409"/>
      <c r="BZK11" s="409"/>
      <c r="BZL11" s="409"/>
      <c r="BZM11" s="409"/>
      <c r="BZN11" s="409"/>
      <c r="BZO11" s="409"/>
      <c r="BZP11" s="409"/>
      <c r="BZQ11" s="409"/>
      <c r="BZR11" s="409"/>
      <c r="BZS11" s="409"/>
      <c r="BZT11" s="409"/>
      <c r="BZU11" s="409"/>
      <c r="BZV11" s="409"/>
      <c r="BZW11" s="409"/>
      <c r="BZX11" s="409"/>
      <c r="BZY11" s="409"/>
      <c r="BZZ11" s="409"/>
      <c r="CAA11" s="409"/>
      <c r="CAB11" s="409"/>
      <c r="CAC11" s="409"/>
      <c r="CAD11" s="409"/>
      <c r="CAE11" s="409"/>
      <c r="CAF11" s="409"/>
      <c r="CAG11" s="409"/>
      <c r="CAH11" s="409"/>
      <c r="CAI11" s="409"/>
      <c r="CAJ11" s="409"/>
      <c r="CAK11" s="409"/>
      <c r="CAL11" s="409"/>
      <c r="CAM11" s="409"/>
      <c r="CAN11" s="409"/>
      <c r="CAO11" s="409"/>
      <c r="CAP11" s="409"/>
      <c r="CAQ11" s="409"/>
      <c r="CAR11" s="409"/>
      <c r="CAS11" s="409"/>
      <c r="CAT11" s="409"/>
      <c r="CAU11" s="409"/>
      <c r="CAV11" s="409"/>
      <c r="CAW11" s="409"/>
      <c r="CAX11" s="409"/>
      <c r="CAY11" s="409"/>
      <c r="CAZ11" s="409"/>
      <c r="CBA11" s="409"/>
      <c r="CBB11" s="409"/>
      <c r="CBC11" s="409"/>
      <c r="CBD11" s="409"/>
      <c r="CBE11" s="409"/>
      <c r="CBF11" s="409"/>
      <c r="CBG11" s="409"/>
      <c r="CBH11" s="409"/>
      <c r="CBI11" s="409"/>
      <c r="CBJ11" s="409"/>
      <c r="CBK11" s="409"/>
      <c r="CBL11" s="409"/>
      <c r="CBM11" s="409"/>
      <c r="CBN11" s="409"/>
      <c r="CBO11" s="409"/>
      <c r="CBP11" s="409"/>
      <c r="CBQ11" s="409"/>
      <c r="CBR11" s="409"/>
      <c r="CBS11" s="409"/>
      <c r="CBT11" s="409"/>
      <c r="CBU11" s="409"/>
      <c r="CBV11" s="409"/>
      <c r="CBW11" s="409"/>
      <c r="CBX11" s="409"/>
      <c r="CBY11" s="409"/>
      <c r="CBZ11" s="409"/>
      <c r="CCA11" s="409"/>
      <c r="CCB11" s="409"/>
      <c r="CCC11" s="409"/>
      <c r="CCD11" s="409"/>
      <c r="CCE11" s="409"/>
      <c r="CCF11" s="409"/>
      <c r="CCG11" s="409"/>
      <c r="CCH11" s="409"/>
      <c r="CCI11" s="409"/>
      <c r="CCJ11" s="409"/>
      <c r="CCK11" s="409"/>
      <c r="CCL11" s="409"/>
      <c r="CCM11" s="409"/>
      <c r="CCN11" s="409"/>
      <c r="CCO11" s="409"/>
      <c r="CCP11" s="409"/>
      <c r="CCQ11" s="409"/>
      <c r="CCR11" s="409"/>
      <c r="CCS11" s="409"/>
      <c r="CCT11" s="409"/>
      <c r="CCU11" s="409"/>
      <c r="CCV11" s="409"/>
      <c r="CCW11" s="409"/>
      <c r="CCX11" s="409"/>
      <c r="CCY11" s="409"/>
      <c r="CCZ11" s="409"/>
      <c r="CDA11" s="409"/>
      <c r="CDB11" s="409"/>
      <c r="CDC11" s="409"/>
      <c r="CDD11" s="409"/>
      <c r="CDE11" s="409"/>
      <c r="CDF11" s="409"/>
      <c r="CDG11" s="409"/>
      <c r="CDH11" s="409"/>
      <c r="CDI11" s="409"/>
      <c r="CDJ11" s="409"/>
      <c r="CDK11" s="409"/>
      <c r="CDL11" s="409"/>
      <c r="CDM11" s="409"/>
      <c r="CDN11" s="409"/>
      <c r="CDO11" s="409"/>
      <c r="CDP11" s="409"/>
      <c r="CDQ11" s="409"/>
      <c r="CDR11" s="409"/>
      <c r="CDS11" s="409"/>
      <c r="CDT11" s="409"/>
      <c r="CDU11" s="409"/>
      <c r="CDV11" s="409"/>
      <c r="CDW11" s="409"/>
      <c r="CDX11" s="409"/>
      <c r="CDY11" s="409"/>
      <c r="CDZ11" s="409"/>
      <c r="CEA11" s="409"/>
      <c r="CEB11" s="409"/>
      <c r="CEC11" s="409"/>
      <c r="CED11" s="409"/>
      <c r="CEE11" s="409"/>
      <c r="CEF11" s="409"/>
      <c r="CEG11" s="409"/>
      <c r="CEH11" s="409"/>
      <c r="CEI11" s="409"/>
      <c r="CEJ11" s="409"/>
      <c r="CEK11" s="409"/>
      <c r="CEL11" s="409"/>
      <c r="CEM11" s="409"/>
      <c r="CEN11" s="409"/>
      <c r="CEO11" s="409"/>
      <c r="CEP11" s="409"/>
      <c r="CEQ11" s="409"/>
      <c r="CER11" s="409"/>
      <c r="CES11" s="409"/>
      <c r="CET11" s="409"/>
      <c r="CEU11" s="409"/>
      <c r="CEV11" s="409"/>
      <c r="CEW11" s="409"/>
      <c r="CEX11" s="409"/>
      <c r="CEY11" s="409"/>
      <c r="CEZ11" s="409"/>
      <c r="CFA11" s="409"/>
      <c r="CFB11" s="409"/>
      <c r="CFC11" s="409"/>
      <c r="CFD11" s="409"/>
      <c r="CFE11" s="409"/>
      <c r="CFF11" s="409"/>
      <c r="CFG11" s="409"/>
      <c r="CFH11" s="409"/>
      <c r="CFI11" s="409"/>
      <c r="CFJ11" s="409"/>
      <c r="CFK11" s="409"/>
      <c r="CFL11" s="409"/>
      <c r="CFM11" s="409"/>
      <c r="CFN11" s="409"/>
      <c r="CFO11" s="409"/>
      <c r="CFP11" s="409"/>
      <c r="CFQ11" s="409"/>
      <c r="CFR11" s="409"/>
      <c r="CFS11" s="409"/>
      <c r="CFT11" s="409"/>
      <c r="CFU11" s="409"/>
      <c r="CFV11" s="409"/>
      <c r="CFW11" s="409"/>
      <c r="CFX11" s="409"/>
      <c r="CFY11" s="409"/>
      <c r="CFZ11" s="409"/>
      <c r="CGA11" s="409"/>
      <c r="CGB11" s="409"/>
      <c r="CGC11" s="409"/>
      <c r="CGD11" s="409"/>
      <c r="CGE11" s="409"/>
      <c r="CGF11" s="409"/>
      <c r="CGG11" s="409"/>
      <c r="CGH11" s="409"/>
      <c r="CGI11" s="409"/>
      <c r="CGJ11" s="409"/>
      <c r="CGK11" s="409"/>
      <c r="CGL11" s="409"/>
      <c r="CGM11" s="409"/>
      <c r="CGN11" s="409"/>
      <c r="CGO11" s="409"/>
      <c r="CGP11" s="409"/>
      <c r="CGQ11" s="409"/>
      <c r="CGR11" s="409"/>
      <c r="CGS11" s="409"/>
      <c r="CGT11" s="409"/>
      <c r="CGU11" s="409"/>
      <c r="CGV11" s="409"/>
      <c r="CGW11" s="409"/>
      <c r="CGX11" s="409"/>
      <c r="CGY11" s="409"/>
      <c r="CGZ11" s="409"/>
      <c r="CHA11" s="409"/>
      <c r="CHB11" s="409"/>
      <c r="CHC11" s="409"/>
      <c r="CHD11" s="409"/>
      <c r="CHE11" s="409"/>
      <c r="CHF11" s="409"/>
      <c r="CHG11" s="409"/>
      <c r="CHH11" s="409"/>
      <c r="CHI11" s="409"/>
      <c r="CHJ11" s="409"/>
      <c r="CHK11" s="409"/>
      <c r="CHL11" s="409"/>
      <c r="CHM11" s="409"/>
      <c r="CHN11" s="409"/>
      <c r="CHO11" s="409"/>
      <c r="CHP11" s="409"/>
      <c r="CHQ11" s="409"/>
      <c r="CHR11" s="409"/>
      <c r="CHS11" s="409"/>
      <c r="CHT11" s="409"/>
      <c r="CHU11" s="409"/>
      <c r="CHV11" s="409"/>
      <c r="CHW11" s="409"/>
      <c r="CHX11" s="409"/>
      <c r="CHY11" s="409"/>
      <c r="CHZ11" s="409"/>
      <c r="CIA11" s="409"/>
      <c r="CIB11" s="409"/>
      <c r="CIC11" s="409"/>
      <c r="CID11" s="409"/>
      <c r="CIE11" s="409"/>
      <c r="CIF11" s="409"/>
      <c r="CIG11" s="409"/>
      <c r="CIH11" s="409"/>
      <c r="CII11" s="409"/>
      <c r="CIJ11" s="409"/>
      <c r="CIK11" s="409"/>
      <c r="CIL11" s="409"/>
      <c r="CIM11" s="409"/>
      <c r="CIN11" s="409"/>
      <c r="CIO11" s="409"/>
      <c r="CIP11" s="409"/>
      <c r="CIQ11" s="409"/>
      <c r="CIR11" s="409"/>
      <c r="CIS11" s="409"/>
      <c r="CIT11" s="409"/>
      <c r="CIU11" s="409"/>
      <c r="CIV11" s="409"/>
      <c r="CIW11" s="409"/>
      <c r="CIX11" s="409"/>
      <c r="CIY11" s="409"/>
      <c r="CIZ11" s="409"/>
      <c r="CJA11" s="409"/>
      <c r="CJB11" s="409"/>
      <c r="CJC11" s="409"/>
      <c r="CJD11" s="409"/>
      <c r="CJE11" s="409"/>
      <c r="CJF11" s="409"/>
      <c r="CJG11" s="409"/>
      <c r="CJH11" s="409"/>
      <c r="CJI11" s="409"/>
      <c r="CJJ11" s="409"/>
      <c r="CJK11" s="409"/>
      <c r="CJL11" s="409"/>
      <c r="CJM11" s="409"/>
      <c r="CJN11" s="409"/>
      <c r="CJO11" s="409"/>
      <c r="CJP11" s="409"/>
      <c r="CJQ11" s="409"/>
      <c r="CJR11" s="409"/>
      <c r="CJS11" s="409"/>
      <c r="CJT11" s="409"/>
      <c r="CJU11" s="409"/>
      <c r="CJV11" s="409"/>
      <c r="CJW11" s="409"/>
      <c r="CJX11" s="409"/>
      <c r="CJY11" s="409"/>
      <c r="CJZ11" s="409"/>
      <c r="CKA11" s="409"/>
      <c r="CKB11" s="409"/>
      <c r="CKC11" s="409"/>
      <c r="CKD11" s="409"/>
      <c r="CKE11" s="409"/>
      <c r="CKF11" s="409"/>
      <c r="CKG11" s="409"/>
      <c r="CKH11" s="409"/>
      <c r="CKI11" s="409"/>
      <c r="CKJ11" s="409"/>
      <c r="CKK11" s="409"/>
      <c r="CKL11" s="409"/>
      <c r="CKM11" s="409"/>
      <c r="CKN11" s="409"/>
      <c r="CKO11" s="409"/>
      <c r="CKP11" s="409"/>
      <c r="CKQ11" s="409"/>
      <c r="CKR11" s="409"/>
      <c r="CKS11" s="409"/>
      <c r="CKT11" s="409"/>
      <c r="CKU11" s="409"/>
      <c r="CKV11" s="409"/>
      <c r="CKW11" s="409"/>
      <c r="CKX11" s="409"/>
      <c r="CKY11" s="409"/>
      <c r="CKZ11" s="409"/>
      <c r="CLA11" s="409"/>
      <c r="CLB11" s="409"/>
      <c r="CLC11" s="409"/>
      <c r="CLD11" s="409"/>
      <c r="CLE11" s="409"/>
      <c r="CLF11" s="409"/>
      <c r="CLG11" s="409"/>
      <c r="CLH11" s="409"/>
      <c r="CLI11" s="409"/>
      <c r="CLJ11" s="409"/>
      <c r="CLK11" s="409"/>
      <c r="CLL11" s="409"/>
      <c r="CLM11" s="409"/>
      <c r="CLN11" s="409"/>
      <c r="CLO11" s="409"/>
      <c r="CLP11" s="409"/>
      <c r="CLQ11" s="409"/>
      <c r="CLR11" s="409"/>
      <c r="CLS11" s="409"/>
      <c r="CLT11" s="409"/>
      <c r="CLU11" s="409"/>
      <c r="CLV11" s="409"/>
      <c r="CLW11" s="409"/>
      <c r="CLX11" s="409"/>
      <c r="CLY11" s="409"/>
      <c r="CLZ11" s="409"/>
      <c r="CMA11" s="409"/>
      <c r="CMB11" s="409"/>
      <c r="CMC11" s="409"/>
      <c r="CMD11" s="409"/>
      <c r="CME11" s="409"/>
      <c r="CMF11" s="409"/>
      <c r="CMG11" s="409"/>
      <c r="CMH11" s="409"/>
      <c r="CMI11" s="409"/>
      <c r="CMJ11" s="409"/>
      <c r="CMK11" s="409"/>
      <c r="CML11" s="409"/>
      <c r="CMM11" s="409"/>
      <c r="CMN11" s="409"/>
      <c r="CMO11" s="409"/>
      <c r="CMP11" s="409"/>
      <c r="CMQ11" s="409"/>
      <c r="CMR11" s="409"/>
      <c r="CMS11" s="409"/>
      <c r="CMT11" s="409"/>
      <c r="CMU11" s="409"/>
      <c r="CMV11" s="409"/>
      <c r="CMW11" s="409"/>
      <c r="CMX11" s="409"/>
      <c r="CMY11" s="409"/>
      <c r="CMZ11" s="409"/>
      <c r="CNA11" s="409"/>
      <c r="CNB11" s="409"/>
      <c r="CNC11" s="409"/>
      <c r="CND11" s="409"/>
      <c r="CNE11" s="409"/>
      <c r="CNF11" s="409"/>
      <c r="CNG11" s="409"/>
      <c r="CNH11" s="409"/>
      <c r="CNI11" s="409"/>
      <c r="CNJ11" s="409"/>
      <c r="CNK11" s="409"/>
      <c r="CNL11" s="409"/>
      <c r="CNM11" s="409"/>
      <c r="CNN11" s="409"/>
      <c r="CNO11" s="409"/>
      <c r="CNP11" s="409"/>
      <c r="CNQ11" s="409"/>
      <c r="CNR11" s="409"/>
      <c r="CNS11" s="409"/>
      <c r="CNT11" s="409"/>
      <c r="CNU11" s="409"/>
      <c r="CNV11" s="409"/>
      <c r="CNW11" s="409"/>
      <c r="CNX11" s="409"/>
      <c r="CNY11" s="409"/>
      <c r="CNZ11" s="409"/>
      <c r="COA11" s="409"/>
      <c r="COB11" s="409"/>
      <c r="COC11" s="409"/>
      <c r="COD11" s="409"/>
      <c r="COE11" s="409"/>
      <c r="COF11" s="409"/>
      <c r="COG11" s="409"/>
      <c r="COH11" s="409"/>
      <c r="COI11" s="409"/>
      <c r="COJ11" s="409"/>
      <c r="COK11" s="409"/>
      <c r="COL11" s="409"/>
      <c r="COM11" s="409"/>
      <c r="CON11" s="409"/>
      <c r="COO11" s="409"/>
      <c r="COP11" s="409"/>
      <c r="COQ11" s="409"/>
      <c r="COR11" s="409"/>
      <c r="COS11" s="409"/>
      <c r="COT11" s="409"/>
      <c r="COU11" s="409"/>
      <c r="COV11" s="409"/>
      <c r="COW11" s="409"/>
      <c r="COX11" s="409"/>
      <c r="COY11" s="409"/>
      <c r="COZ11" s="409"/>
      <c r="CPA11" s="409"/>
      <c r="CPB11" s="409"/>
      <c r="CPC11" s="409"/>
      <c r="CPD11" s="409"/>
      <c r="CPE11" s="409"/>
      <c r="CPF11" s="409"/>
      <c r="CPG11" s="409"/>
      <c r="CPH11" s="409"/>
      <c r="CPI11" s="409"/>
      <c r="CPJ11" s="409"/>
      <c r="CPK11" s="409"/>
      <c r="CPL11" s="409"/>
      <c r="CPM11" s="409"/>
      <c r="CPN11" s="409"/>
      <c r="CPO11" s="409"/>
      <c r="CPP11" s="409"/>
      <c r="CPQ11" s="409"/>
      <c r="CPR11" s="409"/>
      <c r="CPS11" s="409"/>
      <c r="CPT11" s="409"/>
      <c r="CPU11" s="409"/>
      <c r="CPV11" s="409"/>
      <c r="CPW11" s="409"/>
      <c r="CPX11" s="409"/>
      <c r="CPY11" s="409"/>
      <c r="CPZ11" s="409"/>
      <c r="CQA11" s="409"/>
      <c r="CQB11" s="409"/>
      <c r="CQC11" s="409"/>
      <c r="CQD11" s="409"/>
      <c r="CQE11" s="409"/>
      <c r="CQF11" s="409"/>
      <c r="CQG11" s="409"/>
      <c r="CQH11" s="409"/>
      <c r="CQI11" s="409"/>
      <c r="CQJ11" s="409"/>
      <c r="CQK11" s="409"/>
      <c r="CQL11" s="409"/>
      <c r="CQM11" s="409"/>
      <c r="CQN11" s="409"/>
      <c r="CQO11" s="409"/>
      <c r="CQP11" s="409"/>
      <c r="CQQ11" s="409"/>
      <c r="CQR11" s="409"/>
      <c r="CQS11" s="409"/>
      <c r="CQT11" s="409"/>
      <c r="CQU11" s="409"/>
      <c r="CQV11" s="409"/>
      <c r="CQW11" s="409"/>
      <c r="CQX11" s="409"/>
      <c r="CQY11" s="409"/>
      <c r="CQZ11" s="409"/>
      <c r="CRA11" s="409"/>
      <c r="CRB11" s="409"/>
      <c r="CRC11" s="409"/>
      <c r="CRD11" s="409"/>
      <c r="CRE11" s="409"/>
      <c r="CRF11" s="409"/>
      <c r="CRG11" s="409"/>
      <c r="CRH11" s="409"/>
      <c r="CRI11" s="409"/>
      <c r="CRJ11" s="409"/>
      <c r="CRK11" s="409"/>
      <c r="CRL11" s="409"/>
      <c r="CRM11" s="409"/>
      <c r="CRN11" s="409"/>
      <c r="CRO11" s="409"/>
      <c r="CRP11" s="409"/>
      <c r="CRQ11" s="409"/>
      <c r="CRR11" s="409"/>
      <c r="CRS11" s="409"/>
      <c r="CRT11" s="409"/>
      <c r="CRU11" s="409"/>
      <c r="CRV11" s="409"/>
      <c r="CRW11" s="409"/>
      <c r="CRX11" s="409"/>
      <c r="CRY11" s="409"/>
      <c r="CRZ11" s="409"/>
      <c r="CSA11" s="409"/>
      <c r="CSB11" s="409"/>
      <c r="CSC11" s="409"/>
      <c r="CSD11" s="409"/>
      <c r="CSE11" s="409"/>
      <c r="CSF11" s="409"/>
      <c r="CSG11" s="409"/>
      <c r="CSH11" s="409"/>
      <c r="CSI11" s="409"/>
      <c r="CSJ11" s="409"/>
      <c r="CSK11" s="409"/>
      <c r="CSL11" s="409"/>
      <c r="CSM11" s="409"/>
      <c r="CSN11" s="409"/>
      <c r="CSO11" s="409"/>
      <c r="CSP11" s="409"/>
      <c r="CSQ11" s="409"/>
      <c r="CSR11" s="409"/>
      <c r="CSS11" s="409"/>
      <c r="CST11" s="409"/>
      <c r="CSU11" s="409"/>
      <c r="CSV11" s="409"/>
      <c r="CSW11" s="409"/>
      <c r="CSX11" s="409"/>
      <c r="CSY11" s="409"/>
      <c r="CSZ11" s="409"/>
      <c r="CTA11" s="409"/>
      <c r="CTB11" s="409"/>
      <c r="CTC11" s="409"/>
      <c r="CTD11" s="409"/>
      <c r="CTE11" s="409"/>
      <c r="CTF11" s="409"/>
      <c r="CTG11" s="409"/>
      <c r="CTH11" s="409"/>
      <c r="CTI11" s="409"/>
      <c r="CTJ11" s="409"/>
      <c r="CTK11" s="409"/>
      <c r="CTL11" s="409"/>
      <c r="CTM11" s="409"/>
      <c r="CTN11" s="409"/>
      <c r="CTO11" s="409"/>
      <c r="CTP11" s="409"/>
      <c r="CTQ11" s="409"/>
      <c r="CTR11" s="409"/>
      <c r="CTS11" s="409"/>
      <c r="CTT11" s="409"/>
      <c r="CTU11" s="409"/>
      <c r="CTV11" s="409"/>
      <c r="CTW11" s="409"/>
      <c r="CTX11" s="409"/>
      <c r="CTY11" s="409"/>
      <c r="CTZ11" s="409"/>
      <c r="CUA11" s="409"/>
      <c r="CUB11" s="409"/>
      <c r="CUC11" s="409"/>
      <c r="CUD11" s="409"/>
      <c r="CUE11" s="409"/>
      <c r="CUF11" s="409"/>
      <c r="CUG11" s="409"/>
      <c r="CUH11" s="409"/>
      <c r="CUI11" s="409"/>
      <c r="CUJ11" s="409"/>
      <c r="CUK11" s="409"/>
      <c r="CUL11" s="409"/>
      <c r="CUM11" s="409"/>
      <c r="CUN11" s="409"/>
      <c r="CUO11" s="409"/>
      <c r="CUP11" s="409"/>
      <c r="CUQ11" s="409"/>
      <c r="CUR11" s="409"/>
      <c r="CUS11" s="409"/>
      <c r="CUT11" s="409"/>
      <c r="CUU11" s="409"/>
      <c r="CUV11" s="409"/>
      <c r="CUW11" s="409"/>
      <c r="CUX11" s="409"/>
      <c r="CUY11" s="409"/>
      <c r="CUZ11" s="409"/>
      <c r="CVA11" s="409"/>
      <c r="CVB11" s="409"/>
      <c r="CVC11" s="409"/>
      <c r="CVD11" s="409"/>
      <c r="CVE11" s="409"/>
      <c r="CVF11" s="409"/>
      <c r="CVG11" s="409"/>
      <c r="CVH11" s="409"/>
      <c r="CVI11" s="409"/>
      <c r="CVJ11" s="409"/>
      <c r="CVK11" s="409"/>
      <c r="CVL11" s="409"/>
      <c r="CVM11" s="409"/>
      <c r="CVN11" s="409"/>
      <c r="CVO11" s="409"/>
      <c r="CVP11" s="409"/>
      <c r="CVQ11" s="409"/>
      <c r="CVR11" s="409"/>
      <c r="CVS11" s="409"/>
      <c r="CVT11" s="409"/>
      <c r="CVU11" s="409"/>
      <c r="CVV11" s="409"/>
      <c r="CVW11" s="409"/>
      <c r="CVX11" s="409"/>
      <c r="CVY11" s="409"/>
      <c r="CVZ11" s="409"/>
      <c r="CWA11" s="409"/>
      <c r="CWB11" s="409"/>
      <c r="CWC11" s="409"/>
      <c r="CWD11" s="409"/>
      <c r="CWE11" s="409"/>
      <c r="CWF11" s="409"/>
      <c r="CWG11" s="409"/>
      <c r="CWH11" s="409"/>
      <c r="CWI11" s="409"/>
      <c r="CWJ11" s="409"/>
      <c r="CWK11" s="409"/>
      <c r="CWL11" s="409"/>
      <c r="CWM11" s="409"/>
      <c r="CWN11" s="409"/>
      <c r="CWO11" s="409"/>
      <c r="CWP11" s="409"/>
      <c r="CWQ11" s="409"/>
      <c r="CWR11" s="409"/>
      <c r="CWS11" s="409"/>
      <c r="CWT11" s="409"/>
      <c r="CWU11" s="409"/>
      <c r="CWV11" s="409"/>
      <c r="CWW11" s="409"/>
      <c r="CWX11" s="409"/>
      <c r="CWY11" s="409"/>
      <c r="CWZ11" s="409"/>
      <c r="CXA11" s="409"/>
      <c r="CXB11" s="409"/>
      <c r="CXC11" s="409"/>
      <c r="CXD11" s="409"/>
      <c r="CXE11" s="409"/>
      <c r="CXF11" s="409"/>
      <c r="CXG11" s="409"/>
      <c r="CXH11" s="409"/>
      <c r="CXI11" s="409"/>
      <c r="CXJ11" s="409"/>
      <c r="CXK11" s="409"/>
      <c r="CXL11" s="409"/>
      <c r="CXM11" s="409"/>
      <c r="CXN11" s="409"/>
      <c r="CXO11" s="409"/>
      <c r="CXP11" s="409"/>
      <c r="CXQ11" s="409"/>
      <c r="CXR11" s="409"/>
      <c r="CXS11" s="409"/>
      <c r="CXT11" s="409"/>
      <c r="CXU11" s="409"/>
      <c r="CXV11" s="409"/>
      <c r="CXW11" s="409"/>
      <c r="CXX11" s="409"/>
      <c r="CXY11" s="409"/>
      <c r="CXZ11" s="409"/>
      <c r="CYA11" s="409"/>
      <c r="CYB11" s="409"/>
      <c r="CYC11" s="409"/>
      <c r="CYD11" s="409"/>
      <c r="CYE11" s="409"/>
      <c r="CYF11" s="409"/>
      <c r="CYG11" s="409"/>
      <c r="CYH11" s="409"/>
      <c r="CYI11" s="409"/>
      <c r="CYJ11" s="409"/>
      <c r="CYK11" s="409"/>
      <c r="CYL11" s="409"/>
      <c r="CYM11" s="409"/>
      <c r="CYN11" s="409"/>
      <c r="CYO11" s="409"/>
      <c r="CYP11" s="409"/>
      <c r="CYQ11" s="409"/>
      <c r="CYR11" s="409"/>
      <c r="CYS11" s="409"/>
      <c r="CYT11" s="409"/>
      <c r="CYU11" s="409"/>
      <c r="CYV11" s="409"/>
      <c r="CYW11" s="409"/>
      <c r="CYX11" s="409"/>
      <c r="CYY11" s="409"/>
      <c r="CYZ11" s="409"/>
      <c r="CZA11" s="409"/>
      <c r="CZB11" s="409"/>
      <c r="CZC11" s="409"/>
      <c r="CZD11" s="409"/>
      <c r="CZE11" s="409"/>
      <c r="CZF11" s="409"/>
      <c r="CZG11" s="409"/>
      <c r="CZH11" s="409"/>
      <c r="CZI11" s="409"/>
      <c r="CZJ11" s="409"/>
      <c r="CZK11" s="409"/>
      <c r="CZL11" s="409"/>
      <c r="CZM11" s="409"/>
      <c r="CZN11" s="409"/>
      <c r="CZO11" s="409"/>
      <c r="CZP11" s="409"/>
      <c r="CZQ11" s="409"/>
      <c r="CZR11" s="409"/>
      <c r="CZS11" s="409"/>
      <c r="CZT11" s="409"/>
      <c r="CZU11" s="409"/>
      <c r="CZV11" s="409"/>
      <c r="CZW11" s="409"/>
      <c r="CZX11" s="409"/>
      <c r="CZY11" s="409"/>
      <c r="CZZ11" s="409"/>
      <c r="DAA11" s="409"/>
      <c r="DAB11" s="409"/>
      <c r="DAC11" s="409"/>
      <c r="DAD11" s="409"/>
      <c r="DAE11" s="409"/>
      <c r="DAF11" s="409"/>
      <c r="DAG11" s="409"/>
      <c r="DAH11" s="409"/>
      <c r="DAI11" s="409"/>
      <c r="DAJ11" s="409"/>
      <c r="DAK11" s="409"/>
      <c r="DAL11" s="409"/>
      <c r="DAM11" s="409"/>
      <c r="DAN11" s="409"/>
      <c r="DAO11" s="409"/>
      <c r="DAP11" s="409"/>
      <c r="DAQ11" s="409"/>
      <c r="DAR11" s="409"/>
      <c r="DAS11" s="409"/>
      <c r="DAT11" s="409"/>
      <c r="DAU11" s="409"/>
      <c r="DAV11" s="409"/>
      <c r="DAW11" s="409"/>
      <c r="DAX11" s="409"/>
      <c r="DAY11" s="409"/>
      <c r="DAZ11" s="409"/>
      <c r="DBA11" s="409"/>
      <c r="DBB11" s="409"/>
      <c r="DBC11" s="409"/>
      <c r="DBD11" s="409"/>
      <c r="DBE11" s="409"/>
      <c r="DBF11" s="409"/>
      <c r="DBG11" s="409"/>
      <c r="DBH11" s="409"/>
      <c r="DBI11" s="409"/>
      <c r="DBJ11" s="409"/>
      <c r="DBK11" s="409"/>
      <c r="DBL11" s="409"/>
      <c r="DBM11" s="409"/>
      <c r="DBN11" s="409"/>
      <c r="DBO11" s="409"/>
      <c r="DBP11" s="409"/>
      <c r="DBQ11" s="409"/>
      <c r="DBR11" s="409"/>
      <c r="DBS11" s="409"/>
      <c r="DBT11" s="409"/>
      <c r="DBU11" s="409"/>
      <c r="DBV11" s="409"/>
      <c r="DBW11" s="409"/>
      <c r="DBX11" s="409"/>
      <c r="DBY11" s="409"/>
      <c r="DBZ11" s="409"/>
      <c r="DCA11" s="409"/>
      <c r="DCB11" s="409"/>
      <c r="DCC11" s="409"/>
      <c r="DCD11" s="409"/>
      <c r="DCE11" s="409"/>
      <c r="DCF11" s="409"/>
      <c r="DCG11" s="409"/>
      <c r="DCH11" s="409"/>
      <c r="DCI11" s="409"/>
      <c r="DCJ11" s="409"/>
      <c r="DCK11" s="409"/>
      <c r="DCL11" s="409"/>
      <c r="DCM11" s="409"/>
      <c r="DCN11" s="409"/>
      <c r="DCO11" s="409"/>
      <c r="DCP11" s="409"/>
      <c r="DCQ11" s="409"/>
      <c r="DCR11" s="409"/>
      <c r="DCS11" s="409"/>
      <c r="DCT11" s="409"/>
      <c r="DCU11" s="409"/>
      <c r="DCV11" s="409"/>
      <c r="DCW11" s="409"/>
      <c r="DCX11" s="409"/>
      <c r="DCY11" s="409"/>
      <c r="DCZ11" s="409"/>
      <c r="DDA11" s="409"/>
      <c r="DDB11" s="409"/>
      <c r="DDC11" s="409"/>
      <c r="DDD11" s="409"/>
      <c r="DDE11" s="409"/>
      <c r="DDF11" s="409"/>
      <c r="DDG11" s="409"/>
      <c r="DDH11" s="409"/>
      <c r="DDI11" s="409"/>
      <c r="DDJ11" s="409"/>
      <c r="DDK11" s="409"/>
      <c r="DDL11" s="409"/>
      <c r="DDM11" s="409"/>
      <c r="DDN11" s="409"/>
      <c r="DDO11" s="409"/>
      <c r="DDP11" s="409"/>
      <c r="DDQ11" s="409"/>
      <c r="DDR11" s="409"/>
      <c r="DDS11" s="409"/>
      <c r="DDT11" s="409"/>
      <c r="DDU11" s="409"/>
      <c r="DDV11" s="409"/>
      <c r="DDW11" s="409"/>
      <c r="DDX11" s="409"/>
      <c r="DDY11" s="409"/>
      <c r="DDZ11" s="409"/>
      <c r="DEA11" s="409"/>
      <c r="DEB11" s="409"/>
      <c r="DEC11" s="409"/>
      <c r="DED11" s="409"/>
      <c r="DEE11" s="409"/>
      <c r="DEF11" s="409"/>
      <c r="DEG11" s="409"/>
      <c r="DEH11" s="409"/>
      <c r="DEI11" s="409"/>
      <c r="DEJ11" s="409"/>
      <c r="DEK11" s="409"/>
      <c r="DEL11" s="409"/>
      <c r="DEM11" s="409"/>
      <c r="DEN11" s="409"/>
      <c r="DEO11" s="409"/>
      <c r="DEP11" s="409"/>
      <c r="DEQ11" s="409"/>
      <c r="DER11" s="409"/>
      <c r="DES11" s="409"/>
      <c r="DET11" s="409"/>
      <c r="DEU11" s="409"/>
      <c r="DEV11" s="409"/>
      <c r="DEW11" s="409"/>
      <c r="DEX11" s="409"/>
      <c r="DEY11" s="409"/>
      <c r="DEZ11" s="409"/>
      <c r="DFA11" s="409"/>
      <c r="DFB11" s="409"/>
      <c r="DFC11" s="409"/>
      <c r="DFD11" s="409"/>
      <c r="DFE11" s="409"/>
      <c r="DFF11" s="409"/>
      <c r="DFG11" s="409"/>
      <c r="DFH11" s="409"/>
      <c r="DFI11" s="409"/>
      <c r="DFJ11" s="409"/>
      <c r="DFK11" s="409"/>
      <c r="DFL11" s="409"/>
      <c r="DFM11" s="409"/>
      <c r="DFN11" s="409"/>
      <c r="DFO11" s="409"/>
      <c r="DFP11" s="409"/>
      <c r="DFQ11" s="409"/>
      <c r="DFR11" s="409"/>
      <c r="DFS11" s="409"/>
      <c r="DFT11" s="409"/>
      <c r="DFU11" s="409"/>
      <c r="DFV11" s="409"/>
      <c r="DFW11" s="409"/>
      <c r="DFX11" s="409"/>
      <c r="DFY11" s="409"/>
      <c r="DFZ11" s="409"/>
      <c r="DGA11" s="409"/>
      <c r="DGB11" s="409"/>
      <c r="DGC11" s="409"/>
      <c r="DGD11" s="409"/>
      <c r="DGE11" s="409"/>
      <c r="DGF11" s="409"/>
      <c r="DGG11" s="409"/>
      <c r="DGH11" s="409"/>
      <c r="DGI11" s="409"/>
      <c r="DGJ11" s="409"/>
      <c r="DGK11" s="409"/>
      <c r="DGL11" s="409"/>
      <c r="DGM11" s="409"/>
      <c r="DGN11" s="409"/>
      <c r="DGO11" s="409"/>
      <c r="DGP11" s="409"/>
      <c r="DGQ11" s="409"/>
      <c r="DGR11" s="409"/>
      <c r="DGS11" s="409"/>
      <c r="DGT11" s="409"/>
      <c r="DGU11" s="409"/>
      <c r="DGV11" s="409"/>
      <c r="DGW11" s="409"/>
      <c r="DGX11" s="409"/>
      <c r="DGY11" s="409"/>
      <c r="DGZ11" s="409"/>
      <c r="DHA11" s="409"/>
      <c r="DHB11" s="409"/>
      <c r="DHC11" s="409"/>
      <c r="DHD11" s="409"/>
      <c r="DHE11" s="409"/>
      <c r="DHF11" s="409"/>
      <c r="DHG11" s="409"/>
      <c r="DHH11" s="409"/>
      <c r="DHI11" s="409"/>
      <c r="DHJ11" s="409"/>
      <c r="DHK11" s="409"/>
      <c r="DHL11" s="409"/>
      <c r="DHM11" s="409"/>
      <c r="DHN11" s="409"/>
      <c r="DHO11" s="409"/>
      <c r="DHP11" s="409"/>
      <c r="DHQ11" s="409"/>
      <c r="DHR11" s="409"/>
      <c r="DHS11" s="409"/>
      <c r="DHT11" s="409"/>
      <c r="DHU11" s="409"/>
      <c r="DHV11" s="409"/>
      <c r="DHW11" s="409"/>
      <c r="DHX11" s="409"/>
      <c r="DHY11" s="409"/>
      <c r="DHZ11" s="409"/>
      <c r="DIA11" s="409"/>
      <c r="DIB11" s="409"/>
      <c r="DIC11" s="409"/>
      <c r="DID11" s="409"/>
      <c r="DIE11" s="409"/>
      <c r="DIF11" s="409"/>
      <c r="DIG11" s="409"/>
      <c r="DIH11" s="409"/>
      <c r="DII11" s="409"/>
      <c r="DIJ11" s="409"/>
      <c r="DIK11" s="409"/>
      <c r="DIL11" s="409"/>
      <c r="DIM11" s="409"/>
      <c r="DIN11" s="409"/>
      <c r="DIO11" s="409"/>
      <c r="DIP11" s="409"/>
      <c r="DIQ11" s="409"/>
      <c r="DIR11" s="409"/>
      <c r="DIS11" s="409"/>
      <c r="DIT11" s="409"/>
      <c r="DIU11" s="409"/>
      <c r="DIV11" s="409"/>
      <c r="DIW11" s="409"/>
      <c r="DIX11" s="409"/>
      <c r="DIY11" s="409"/>
      <c r="DIZ11" s="409"/>
      <c r="DJA11" s="409"/>
      <c r="DJB11" s="409"/>
      <c r="DJC11" s="409"/>
      <c r="DJD11" s="409"/>
      <c r="DJE11" s="409"/>
      <c r="DJF11" s="409"/>
      <c r="DJG11" s="409"/>
      <c r="DJH11" s="409"/>
      <c r="DJI11" s="409"/>
      <c r="DJJ11" s="409"/>
      <c r="DJK11" s="409"/>
      <c r="DJL11" s="409"/>
      <c r="DJM11" s="409"/>
      <c r="DJN11" s="409"/>
      <c r="DJO11" s="409"/>
      <c r="DJP11" s="409"/>
      <c r="DJQ11" s="409"/>
      <c r="DJR11" s="409"/>
      <c r="DJS11" s="409"/>
      <c r="DJT11" s="409"/>
      <c r="DJU11" s="409"/>
      <c r="DJV11" s="409"/>
      <c r="DJW11" s="409"/>
      <c r="DJX11" s="409"/>
      <c r="DJY11" s="409"/>
      <c r="DJZ11" s="409"/>
      <c r="DKA11" s="409"/>
      <c r="DKB11" s="409"/>
      <c r="DKC11" s="409"/>
      <c r="DKD11" s="409"/>
      <c r="DKE11" s="409"/>
      <c r="DKF11" s="409"/>
      <c r="DKG11" s="409"/>
      <c r="DKH11" s="409"/>
      <c r="DKI11" s="409"/>
      <c r="DKJ11" s="409"/>
      <c r="DKK11" s="409"/>
      <c r="DKL11" s="409"/>
      <c r="DKM11" s="409"/>
      <c r="DKN11" s="409"/>
      <c r="DKO11" s="409"/>
      <c r="DKP11" s="409"/>
      <c r="DKQ11" s="409"/>
      <c r="DKR11" s="409"/>
      <c r="DKS11" s="409"/>
      <c r="DKT11" s="409"/>
      <c r="DKU11" s="409"/>
      <c r="DKV11" s="409"/>
      <c r="DKW11" s="409"/>
      <c r="DKX11" s="409"/>
      <c r="DKY11" s="409"/>
      <c r="DKZ11" s="409"/>
      <c r="DLA11" s="409"/>
      <c r="DLB11" s="409"/>
      <c r="DLC11" s="409"/>
      <c r="DLD11" s="409"/>
      <c r="DLE11" s="409"/>
      <c r="DLF11" s="409"/>
      <c r="DLG11" s="409"/>
      <c r="DLH11" s="409"/>
      <c r="DLI11" s="409"/>
      <c r="DLJ11" s="409"/>
      <c r="DLK11" s="409"/>
      <c r="DLL11" s="409"/>
      <c r="DLM11" s="409"/>
      <c r="DLN11" s="409"/>
      <c r="DLO11" s="409"/>
      <c r="DLP11" s="409"/>
      <c r="DLQ11" s="409"/>
      <c r="DLR11" s="409"/>
      <c r="DLS11" s="409"/>
      <c r="DLT11" s="409"/>
      <c r="DLU11" s="409"/>
      <c r="DLV11" s="409"/>
      <c r="DLW11" s="409"/>
      <c r="DLX11" s="409"/>
      <c r="DLY11" s="409"/>
      <c r="DLZ11" s="409"/>
      <c r="DMA11" s="409"/>
      <c r="DMB11" s="409"/>
      <c r="DMC11" s="409"/>
      <c r="DMD11" s="409"/>
      <c r="DME11" s="409"/>
      <c r="DMF11" s="409"/>
      <c r="DMG11" s="409"/>
      <c r="DMH11" s="409"/>
      <c r="DMI11" s="409"/>
      <c r="DMJ11" s="409"/>
      <c r="DMK11" s="409"/>
      <c r="DML11" s="409"/>
      <c r="DMM11" s="409"/>
      <c r="DMN11" s="409"/>
      <c r="DMO11" s="409"/>
      <c r="DMP11" s="409"/>
      <c r="DMQ11" s="409"/>
      <c r="DMR11" s="409"/>
      <c r="DMS11" s="409"/>
      <c r="DMT11" s="409"/>
      <c r="DMU11" s="409"/>
      <c r="DMV11" s="409"/>
      <c r="DMW11" s="409"/>
      <c r="DMX11" s="409"/>
      <c r="DMY11" s="409"/>
      <c r="DMZ11" s="409"/>
      <c r="DNA11" s="409"/>
      <c r="DNB11" s="409"/>
      <c r="DNC11" s="409"/>
      <c r="DND11" s="409"/>
      <c r="DNE11" s="409"/>
      <c r="DNF11" s="409"/>
      <c r="DNG11" s="409"/>
      <c r="DNH11" s="409"/>
      <c r="DNI11" s="409"/>
      <c r="DNJ11" s="409"/>
      <c r="DNK11" s="409"/>
      <c r="DNL11" s="409"/>
      <c r="DNM11" s="409"/>
      <c r="DNN11" s="409"/>
      <c r="DNO11" s="409"/>
      <c r="DNP11" s="409"/>
      <c r="DNQ11" s="409"/>
      <c r="DNR11" s="409"/>
      <c r="DNS11" s="409"/>
      <c r="DNT11" s="409"/>
      <c r="DNU11" s="409"/>
      <c r="DNV11" s="409"/>
      <c r="DNW11" s="409"/>
      <c r="DNX11" s="409"/>
      <c r="DNY11" s="409"/>
      <c r="DNZ11" s="409"/>
      <c r="DOA11" s="409"/>
      <c r="DOB11" s="409"/>
      <c r="DOC11" s="409"/>
      <c r="DOD11" s="409"/>
      <c r="DOE11" s="409"/>
      <c r="DOF11" s="409"/>
      <c r="DOG11" s="409"/>
      <c r="DOH11" s="409"/>
      <c r="DOI11" s="409"/>
      <c r="DOJ11" s="409"/>
      <c r="DOK11" s="409"/>
      <c r="DOL11" s="409"/>
      <c r="DOM11" s="409"/>
      <c r="DON11" s="409"/>
      <c r="DOO11" s="409"/>
      <c r="DOP11" s="409"/>
      <c r="DOQ11" s="409"/>
      <c r="DOR11" s="409"/>
      <c r="DOS11" s="409"/>
      <c r="DOT11" s="409"/>
      <c r="DOU11" s="409"/>
      <c r="DOV11" s="409"/>
      <c r="DOW11" s="409"/>
      <c r="DOX11" s="409"/>
      <c r="DOY11" s="409"/>
      <c r="DOZ11" s="409"/>
      <c r="DPA11" s="409"/>
      <c r="DPB11" s="409"/>
      <c r="DPC11" s="409"/>
      <c r="DPD11" s="409"/>
      <c r="DPE11" s="409"/>
      <c r="DPF11" s="409"/>
      <c r="DPG11" s="409"/>
      <c r="DPH11" s="409"/>
      <c r="DPI11" s="409"/>
      <c r="DPJ11" s="409"/>
      <c r="DPK11" s="409"/>
      <c r="DPL11" s="409"/>
      <c r="DPM11" s="409"/>
      <c r="DPN11" s="409"/>
      <c r="DPO11" s="409"/>
      <c r="DPP11" s="409"/>
      <c r="DPQ11" s="409"/>
      <c r="DPR11" s="409"/>
      <c r="DPS11" s="409"/>
      <c r="DPT11" s="409"/>
      <c r="DPU11" s="409"/>
      <c r="DPV11" s="409"/>
      <c r="DPW11" s="409"/>
      <c r="DPX11" s="409"/>
      <c r="DPY11" s="409"/>
      <c r="DPZ11" s="409"/>
      <c r="DQA11" s="409"/>
      <c r="DQB11" s="409"/>
      <c r="DQC11" s="409"/>
      <c r="DQD11" s="409"/>
      <c r="DQE11" s="409"/>
      <c r="DQF11" s="409"/>
      <c r="DQG11" s="409"/>
      <c r="DQH11" s="409"/>
      <c r="DQI11" s="409"/>
      <c r="DQJ11" s="409"/>
      <c r="DQK11" s="409"/>
      <c r="DQL11" s="409"/>
      <c r="DQM11" s="409"/>
      <c r="DQN11" s="409"/>
      <c r="DQO11" s="409"/>
      <c r="DQP11" s="409"/>
      <c r="DQQ11" s="409"/>
      <c r="DQR11" s="409"/>
      <c r="DQS11" s="409"/>
      <c r="DQT11" s="409"/>
      <c r="DQU11" s="409"/>
      <c r="DQV11" s="409"/>
      <c r="DQW11" s="409"/>
      <c r="DQX11" s="409"/>
      <c r="DQY11" s="409"/>
      <c r="DQZ11" s="409"/>
      <c r="DRA11" s="409"/>
      <c r="DRB11" s="409"/>
      <c r="DRC11" s="409"/>
      <c r="DRD11" s="409"/>
      <c r="DRE11" s="409"/>
      <c r="DRF11" s="409"/>
      <c r="DRG11" s="409"/>
      <c r="DRH11" s="409"/>
      <c r="DRI11" s="409"/>
      <c r="DRJ11" s="409"/>
      <c r="DRK11" s="409"/>
      <c r="DRL11" s="409"/>
      <c r="DRM11" s="409"/>
      <c r="DRN11" s="409"/>
      <c r="DRO11" s="409"/>
      <c r="DRP11" s="409"/>
      <c r="DRQ11" s="409"/>
      <c r="DRR11" s="409"/>
      <c r="DRS11" s="409"/>
      <c r="DRT11" s="409"/>
      <c r="DRU11" s="409"/>
      <c r="DRV11" s="409"/>
      <c r="DRW11" s="409"/>
      <c r="DRX11" s="409"/>
      <c r="DRY11" s="409"/>
      <c r="DRZ11" s="409"/>
      <c r="DSA11" s="409"/>
      <c r="DSB11" s="409"/>
      <c r="DSC11" s="409"/>
      <c r="DSD11" s="409"/>
      <c r="DSE11" s="409"/>
      <c r="DSF11" s="409"/>
      <c r="DSG11" s="409"/>
      <c r="DSH11" s="409"/>
      <c r="DSI11" s="409"/>
      <c r="DSJ11" s="409"/>
      <c r="DSK11" s="409"/>
      <c r="DSL11" s="409"/>
      <c r="DSM11" s="409"/>
      <c r="DSN11" s="409"/>
      <c r="DSO11" s="409"/>
      <c r="DSP11" s="409"/>
      <c r="DSQ11" s="409"/>
      <c r="DSR11" s="409"/>
      <c r="DSS11" s="409"/>
      <c r="DST11" s="409"/>
      <c r="DSU11" s="409"/>
      <c r="DSV11" s="409"/>
      <c r="DSW11" s="409"/>
      <c r="DSX11" s="409"/>
      <c r="DSY11" s="409"/>
      <c r="DSZ11" s="409"/>
      <c r="DTA11" s="409"/>
      <c r="DTB11" s="409"/>
      <c r="DTC11" s="409"/>
      <c r="DTD11" s="409"/>
      <c r="DTE11" s="409"/>
      <c r="DTF11" s="409"/>
      <c r="DTG11" s="409"/>
      <c r="DTH11" s="409"/>
      <c r="DTI11" s="409"/>
      <c r="DTJ11" s="409"/>
      <c r="DTK11" s="409"/>
      <c r="DTL11" s="409"/>
      <c r="DTM11" s="409"/>
      <c r="DTN11" s="409"/>
      <c r="DTO11" s="409"/>
      <c r="DTP11" s="409"/>
      <c r="DTQ11" s="409"/>
      <c r="DTR11" s="409"/>
      <c r="DTS11" s="409"/>
      <c r="DTT11" s="409"/>
      <c r="DTU11" s="409"/>
      <c r="DTV11" s="409"/>
      <c r="DTW11" s="409"/>
      <c r="DTX11" s="409"/>
      <c r="DTY11" s="409"/>
      <c r="DTZ11" s="409"/>
      <c r="DUA11" s="409"/>
      <c r="DUB11" s="409"/>
      <c r="DUC11" s="409"/>
      <c r="DUD11" s="409"/>
      <c r="DUE11" s="409"/>
      <c r="DUF11" s="409"/>
      <c r="DUG11" s="409"/>
      <c r="DUH11" s="409"/>
      <c r="DUI11" s="409"/>
      <c r="DUJ11" s="409"/>
      <c r="DUK11" s="409"/>
      <c r="DUL11" s="409"/>
      <c r="DUM11" s="409"/>
      <c r="DUN11" s="409"/>
      <c r="DUO11" s="409"/>
      <c r="DUP11" s="409"/>
      <c r="DUQ11" s="409"/>
      <c r="DUR11" s="409"/>
      <c r="DUS11" s="409"/>
      <c r="DUT11" s="409"/>
      <c r="DUU11" s="409"/>
      <c r="DUV11" s="409"/>
      <c r="DUW11" s="409"/>
      <c r="DUX11" s="409"/>
      <c r="DUY11" s="409"/>
      <c r="DUZ11" s="409"/>
      <c r="DVA11" s="409"/>
      <c r="DVB11" s="409"/>
      <c r="DVC11" s="409"/>
      <c r="DVD11" s="409"/>
      <c r="DVE11" s="409"/>
      <c r="DVF11" s="409"/>
      <c r="DVG11" s="409"/>
      <c r="DVH11" s="409"/>
      <c r="DVI11" s="409"/>
      <c r="DVJ11" s="409"/>
      <c r="DVK11" s="409"/>
      <c r="DVL11" s="409"/>
      <c r="DVM11" s="409"/>
      <c r="DVN11" s="409"/>
      <c r="DVO11" s="409"/>
      <c r="DVP11" s="409"/>
      <c r="DVQ11" s="409"/>
      <c r="DVR11" s="409"/>
      <c r="DVS11" s="409"/>
      <c r="DVT11" s="409"/>
      <c r="DVU11" s="409"/>
      <c r="DVV11" s="409"/>
      <c r="DVW11" s="409"/>
      <c r="DVX11" s="409"/>
      <c r="DVY11" s="409"/>
      <c r="DVZ11" s="409"/>
      <c r="DWA11" s="409"/>
      <c r="DWB11" s="409"/>
      <c r="DWC11" s="409"/>
      <c r="DWD11" s="409"/>
      <c r="DWE11" s="409"/>
      <c r="DWF11" s="409"/>
      <c r="DWG11" s="409"/>
      <c r="DWH11" s="409"/>
      <c r="DWI11" s="409"/>
      <c r="DWJ11" s="409"/>
      <c r="DWK11" s="409"/>
      <c r="DWL11" s="409"/>
      <c r="DWM11" s="409"/>
      <c r="DWN11" s="409"/>
      <c r="DWO11" s="409"/>
      <c r="DWP11" s="409"/>
      <c r="DWQ11" s="409"/>
      <c r="DWR11" s="409"/>
      <c r="DWS11" s="409"/>
      <c r="DWT11" s="409"/>
      <c r="DWU11" s="409"/>
      <c r="DWV11" s="409"/>
      <c r="DWW11" s="409"/>
      <c r="DWX11" s="409"/>
      <c r="DWY11" s="409"/>
      <c r="DWZ11" s="409"/>
      <c r="DXA11" s="409"/>
      <c r="DXB11" s="409"/>
      <c r="DXC11" s="409"/>
      <c r="DXD11" s="409"/>
      <c r="DXE11" s="409"/>
      <c r="DXF11" s="409"/>
      <c r="DXG11" s="409"/>
      <c r="DXH11" s="409"/>
      <c r="DXI11" s="409"/>
      <c r="DXJ11" s="409"/>
      <c r="DXK11" s="409"/>
      <c r="DXL11" s="409"/>
      <c r="DXM11" s="409"/>
      <c r="DXN11" s="409"/>
      <c r="DXO11" s="409"/>
      <c r="DXP11" s="409"/>
      <c r="DXQ11" s="409"/>
      <c r="DXR11" s="409"/>
      <c r="DXS11" s="409"/>
      <c r="DXT11" s="409"/>
      <c r="DXU11" s="409"/>
      <c r="DXV11" s="409"/>
      <c r="DXW11" s="409"/>
      <c r="DXX11" s="409"/>
      <c r="DXY11" s="409"/>
      <c r="DXZ11" s="409"/>
      <c r="DYA11" s="409"/>
      <c r="DYB11" s="409"/>
      <c r="DYC11" s="409"/>
      <c r="DYD11" s="409"/>
      <c r="DYE11" s="409"/>
      <c r="DYF11" s="409"/>
      <c r="DYG11" s="409"/>
      <c r="DYH11" s="409"/>
      <c r="DYI11" s="409"/>
      <c r="DYJ11" s="409"/>
      <c r="DYK11" s="409"/>
      <c r="DYL11" s="409"/>
      <c r="DYM11" s="409"/>
      <c r="DYN11" s="409"/>
      <c r="DYO11" s="409"/>
      <c r="DYP11" s="409"/>
      <c r="DYQ11" s="409"/>
      <c r="DYR11" s="409"/>
      <c r="DYS11" s="409"/>
      <c r="DYT11" s="409"/>
      <c r="DYU11" s="409"/>
      <c r="DYV11" s="409"/>
      <c r="DYW11" s="409"/>
      <c r="DYX11" s="409"/>
      <c r="DYY11" s="409"/>
      <c r="DYZ11" s="409"/>
      <c r="DZA11" s="409"/>
      <c r="DZB11" s="409"/>
      <c r="DZC11" s="409"/>
      <c r="DZD11" s="409"/>
      <c r="DZE11" s="409"/>
      <c r="DZF11" s="409"/>
      <c r="DZG11" s="409"/>
      <c r="DZH11" s="409"/>
      <c r="DZI11" s="409"/>
      <c r="DZJ11" s="409"/>
      <c r="DZK11" s="409"/>
      <c r="DZL11" s="409"/>
      <c r="DZM11" s="409"/>
      <c r="DZN11" s="409"/>
      <c r="DZO11" s="409"/>
      <c r="DZP11" s="409"/>
      <c r="DZQ11" s="409"/>
      <c r="DZR11" s="409"/>
      <c r="DZS11" s="409"/>
      <c r="DZT11" s="409"/>
      <c r="DZU11" s="409"/>
      <c r="DZV11" s="409"/>
      <c r="DZW11" s="409"/>
      <c r="DZX11" s="409"/>
      <c r="DZY11" s="409"/>
      <c r="DZZ11" s="409"/>
      <c r="EAA11" s="409"/>
      <c r="EAB11" s="409"/>
      <c r="EAC11" s="409"/>
      <c r="EAD11" s="409"/>
      <c r="EAE11" s="409"/>
      <c r="EAF11" s="409"/>
      <c r="EAG11" s="409"/>
      <c r="EAH11" s="409"/>
      <c r="EAI11" s="409"/>
      <c r="EAJ11" s="409"/>
      <c r="EAK11" s="409"/>
      <c r="EAL11" s="409"/>
      <c r="EAM11" s="409"/>
      <c r="EAN11" s="409"/>
      <c r="EAO11" s="409"/>
      <c r="EAP11" s="409"/>
      <c r="EAQ11" s="409"/>
      <c r="EAR11" s="409"/>
      <c r="EAS11" s="409"/>
      <c r="EAT11" s="409"/>
      <c r="EAU11" s="409"/>
      <c r="EAV11" s="409"/>
      <c r="EAW11" s="409"/>
      <c r="EAX11" s="409"/>
      <c r="EAY11" s="409"/>
      <c r="EAZ11" s="409"/>
      <c r="EBA11" s="409"/>
      <c r="EBB11" s="409"/>
      <c r="EBC11" s="409"/>
      <c r="EBD11" s="409"/>
      <c r="EBE11" s="409"/>
      <c r="EBF11" s="409"/>
      <c r="EBG11" s="409"/>
      <c r="EBH11" s="409"/>
      <c r="EBI11" s="409"/>
      <c r="EBJ11" s="409"/>
      <c r="EBK11" s="409"/>
      <c r="EBL11" s="409"/>
      <c r="EBM11" s="409"/>
      <c r="EBN11" s="409"/>
      <c r="EBO11" s="409"/>
      <c r="EBP11" s="409"/>
      <c r="EBQ11" s="409"/>
      <c r="EBR11" s="409"/>
      <c r="EBS11" s="409"/>
      <c r="EBT11" s="409"/>
      <c r="EBU11" s="409"/>
      <c r="EBV11" s="409"/>
      <c r="EBW11" s="409"/>
      <c r="EBX11" s="409"/>
      <c r="EBY11" s="409"/>
      <c r="EBZ11" s="409"/>
      <c r="ECA11" s="409"/>
      <c r="ECB11" s="409"/>
      <c r="ECC11" s="409"/>
      <c r="ECD11" s="409"/>
      <c r="ECE11" s="409"/>
      <c r="ECF11" s="409"/>
      <c r="ECG11" s="409"/>
      <c r="ECH11" s="409"/>
      <c r="ECI11" s="409"/>
      <c r="ECJ11" s="409"/>
      <c r="ECK11" s="409"/>
      <c r="ECL11" s="409"/>
      <c r="ECM11" s="409"/>
      <c r="ECN11" s="409"/>
      <c r="ECO11" s="409"/>
      <c r="ECP11" s="409"/>
      <c r="ECQ11" s="409"/>
      <c r="ECR11" s="409"/>
      <c r="ECS11" s="409"/>
      <c r="ECT11" s="409"/>
      <c r="ECU11" s="409"/>
      <c r="ECV11" s="409"/>
      <c r="ECW11" s="409"/>
      <c r="ECX11" s="409"/>
      <c r="ECY11" s="409"/>
      <c r="ECZ11" s="409"/>
      <c r="EDA11" s="409"/>
      <c r="EDB11" s="409"/>
      <c r="EDC11" s="409"/>
      <c r="EDD11" s="409"/>
      <c r="EDE11" s="409"/>
      <c r="EDF11" s="409"/>
      <c r="EDG11" s="409"/>
      <c r="EDH11" s="409"/>
      <c r="EDI11" s="409"/>
      <c r="EDJ11" s="409"/>
      <c r="EDK11" s="409"/>
      <c r="EDL11" s="409"/>
      <c r="EDM11" s="409"/>
      <c r="EDN11" s="409"/>
      <c r="EDO11" s="409"/>
      <c r="EDP11" s="409"/>
      <c r="EDQ11" s="409"/>
      <c r="EDR11" s="409"/>
      <c r="EDS11" s="409"/>
      <c r="EDT11" s="409"/>
      <c r="EDU11" s="409"/>
      <c r="EDV11" s="409"/>
      <c r="EDW11" s="409"/>
      <c r="EDX11" s="409"/>
      <c r="EDY11" s="409"/>
      <c r="EDZ11" s="409"/>
      <c r="EEA11" s="409"/>
      <c r="EEB11" s="409"/>
      <c r="EEC11" s="409"/>
      <c r="EED11" s="409"/>
      <c r="EEE11" s="409"/>
      <c r="EEF11" s="409"/>
      <c r="EEG11" s="409"/>
      <c r="EEH11" s="409"/>
      <c r="EEI11" s="409"/>
      <c r="EEJ11" s="409"/>
      <c r="EEK11" s="409"/>
      <c r="EEL11" s="409"/>
      <c r="EEM11" s="409"/>
      <c r="EEN11" s="409"/>
      <c r="EEO11" s="409"/>
      <c r="EEP11" s="409"/>
      <c r="EEQ11" s="409"/>
      <c r="EER11" s="409"/>
      <c r="EES11" s="409"/>
      <c r="EET11" s="409"/>
      <c r="EEU11" s="409"/>
      <c r="EEV11" s="409"/>
      <c r="EEW11" s="409"/>
      <c r="EEX11" s="409"/>
      <c r="EEY11" s="409"/>
      <c r="EEZ11" s="409"/>
      <c r="EFA11" s="409"/>
      <c r="EFB11" s="409"/>
      <c r="EFC11" s="409"/>
      <c r="EFD11" s="409"/>
      <c r="EFE11" s="409"/>
      <c r="EFF11" s="409"/>
      <c r="EFG11" s="409"/>
      <c r="EFH11" s="409"/>
      <c r="EFI11" s="409"/>
      <c r="EFJ11" s="409"/>
      <c r="EFK11" s="409"/>
      <c r="EFL11" s="409"/>
      <c r="EFM11" s="409"/>
      <c r="EFN11" s="409"/>
      <c r="EFO11" s="409"/>
      <c r="EFP11" s="409"/>
      <c r="EFQ11" s="409"/>
      <c r="EFR11" s="409"/>
      <c r="EFS11" s="409"/>
      <c r="EFT11" s="409"/>
      <c r="EFU11" s="409"/>
      <c r="EFV11" s="409"/>
      <c r="EFW11" s="409"/>
      <c r="EFX11" s="409"/>
      <c r="EFY11" s="409"/>
      <c r="EFZ11" s="409"/>
      <c r="EGA11" s="409"/>
      <c r="EGB11" s="409"/>
      <c r="EGC11" s="409"/>
      <c r="EGD11" s="409"/>
      <c r="EGE11" s="409"/>
      <c r="EGF11" s="409"/>
      <c r="EGG11" s="409"/>
      <c r="EGH11" s="409"/>
      <c r="EGI11" s="409"/>
      <c r="EGJ11" s="409"/>
      <c r="EGK11" s="409"/>
      <c r="EGL11" s="409"/>
      <c r="EGM11" s="409"/>
      <c r="EGN11" s="409"/>
      <c r="EGO11" s="409"/>
      <c r="EGP11" s="409"/>
      <c r="EGQ11" s="409"/>
      <c r="EGR11" s="409"/>
      <c r="EGS11" s="409"/>
      <c r="EGT11" s="409"/>
      <c r="EGU11" s="409"/>
      <c r="EGV11" s="409"/>
      <c r="EGW11" s="409"/>
      <c r="EGX11" s="409"/>
      <c r="EGY11" s="409"/>
      <c r="EGZ11" s="409"/>
      <c r="EHA11" s="409"/>
      <c r="EHB11" s="409"/>
      <c r="EHC11" s="409"/>
      <c r="EHD11" s="409"/>
      <c r="EHE11" s="409"/>
      <c r="EHF11" s="409"/>
      <c r="EHG11" s="409"/>
      <c r="EHH11" s="409"/>
      <c r="EHI11" s="409"/>
      <c r="EHJ11" s="409"/>
      <c r="EHK11" s="409"/>
      <c r="EHL11" s="409"/>
      <c r="EHM11" s="409"/>
      <c r="EHN11" s="409"/>
      <c r="EHO11" s="409"/>
      <c r="EHP11" s="409"/>
      <c r="EHQ11" s="409"/>
      <c r="EHR11" s="409"/>
      <c r="EHS11" s="409"/>
      <c r="EHT11" s="409"/>
      <c r="EHU11" s="409"/>
      <c r="EHV11" s="409"/>
      <c r="EHW11" s="409"/>
      <c r="EHX11" s="409"/>
      <c r="EHY11" s="409"/>
      <c r="EHZ11" s="409"/>
      <c r="EIA11" s="409"/>
      <c r="EIB11" s="409"/>
      <c r="EIC11" s="409"/>
      <c r="EID11" s="409"/>
      <c r="EIE11" s="409"/>
      <c r="EIF11" s="409"/>
      <c r="EIG11" s="409"/>
      <c r="EIH11" s="409"/>
      <c r="EII11" s="409"/>
      <c r="EIJ11" s="409"/>
      <c r="EIK11" s="409"/>
      <c r="EIL11" s="409"/>
      <c r="EIM11" s="409"/>
      <c r="EIN11" s="409"/>
      <c r="EIO11" s="409"/>
      <c r="EIP11" s="409"/>
      <c r="EIQ11" s="409"/>
      <c r="EIR11" s="409"/>
      <c r="EIS11" s="409"/>
      <c r="EIT11" s="409"/>
      <c r="EIU11" s="409"/>
      <c r="EIV11" s="409"/>
      <c r="EIW11" s="409"/>
      <c r="EIX11" s="409"/>
      <c r="EIY11" s="409"/>
      <c r="EIZ11" s="409"/>
      <c r="EJA11" s="409"/>
      <c r="EJB11" s="409"/>
      <c r="EJC11" s="409"/>
      <c r="EJD11" s="409"/>
      <c r="EJE11" s="409"/>
      <c r="EJF11" s="409"/>
      <c r="EJG11" s="409"/>
      <c r="EJH11" s="409"/>
      <c r="EJI11" s="409"/>
      <c r="EJJ11" s="409"/>
      <c r="EJK11" s="409"/>
      <c r="EJL11" s="409"/>
      <c r="EJM11" s="409"/>
      <c r="EJN11" s="409"/>
      <c r="EJO11" s="409"/>
      <c r="EJP11" s="409"/>
      <c r="EJQ11" s="409"/>
      <c r="EJR11" s="409"/>
      <c r="EJS11" s="409"/>
      <c r="EJT11" s="409"/>
      <c r="EJU11" s="409"/>
      <c r="EJV11" s="409"/>
      <c r="EJW11" s="409"/>
      <c r="EJX11" s="409"/>
      <c r="EJY11" s="409"/>
      <c r="EJZ11" s="409"/>
      <c r="EKA11" s="409"/>
      <c r="EKB11" s="409"/>
      <c r="EKC11" s="409"/>
      <c r="EKD11" s="409"/>
      <c r="EKE11" s="409"/>
      <c r="EKF11" s="409"/>
      <c r="EKG11" s="409"/>
      <c r="EKH11" s="409"/>
      <c r="EKI11" s="409"/>
      <c r="EKJ11" s="409"/>
      <c r="EKK11" s="409"/>
      <c r="EKL11" s="409"/>
      <c r="EKM11" s="409"/>
      <c r="EKN11" s="409"/>
      <c r="EKO11" s="409"/>
      <c r="EKP11" s="409"/>
      <c r="EKQ11" s="409"/>
      <c r="EKR11" s="409"/>
      <c r="EKS11" s="409"/>
      <c r="EKT11" s="409"/>
      <c r="EKU11" s="409"/>
      <c r="EKV11" s="409"/>
      <c r="EKW11" s="409"/>
      <c r="EKX11" s="409"/>
      <c r="EKY11" s="409"/>
      <c r="EKZ11" s="409"/>
      <c r="ELA11" s="409"/>
      <c r="ELB11" s="409"/>
      <c r="ELC11" s="409"/>
      <c r="ELD11" s="409"/>
      <c r="ELE11" s="409"/>
      <c r="ELF11" s="409"/>
      <c r="ELG11" s="409"/>
      <c r="ELH11" s="409"/>
      <c r="ELI11" s="409"/>
      <c r="ELJ11" s="409"/>
      <c r="ELK11" s="409"/>
      <c r="ELL11" s="409"/>
      <c r="ELM11" s="409"/>
      <c r="ELN11" s="409"/>
      <c r="ELO11" s="409"/>
      <c r="ELP11" s="409"/>
      <c r="ELQ11" s="409"/>
      <c r="ELR11" s="409"/>
      <c r="ELS11" s="409"/>
      <c r="ELT11" s="409"/>
      <c r="ELU11" s="409"/>
      <c r="ELV11" s="409"/>
      <c r="ELW11" s="409"/>
      <c r="ELX11" s="409"/>
      <c r="ELY11" s="409"/>
      <c r="ELZ11" s="409"/>
      <c r="EMA11" s="409"/>
      <c r="EMB11" s="409"/>
      <c r="EMC11" s="409"/>
      <c r="EMD11" s="409"/>
      <c r="EME11" s="409"/>
      <c r="EMF11" s="409"/>
      <c r="EMG11" s="409"/>
      <c r="EMH11" s="409"/>
      <c r="EMI11" s="409"/>
      <c r="EMJ11" s="409"/>
      <c r="EMK11" s="409"/>
      <c r="EML11" s="409"/>
      <c r="EMM11" s="409"/>
      <c r="EMN11" s="409"/>
      <c r="EMO11" s="409"/>
      <c r="EMP11" s="409"/>
      <c r="EMQ11" s="409"/>
      <c r="EMR11" s="409"/>
      <c r="EMS11" s="409"/>
      <c r="EMT11" s="409"/>
      <c r="EMU11" s="409"/>
      <c r="EMV11" s="409"/>
      <c r="EMW11" s="409"/>
      <c r="EMX11" s="409"/>
      <c r="EMY11" s="409"/>
      <c r="EMZ11" s="409"/>
      <c r="ENA11" s="409"/>
      <c r="ENB11" s="409"/>
      <c r="ENC11" s="409"/>
      <c r="END11" s="409"/>
      <c r="ENE11" s="409"/>
      <c r="ENF11" s="409"/>
      <c r="ENG11" s="409"/>
      <c r="ENH11" s="409"/>
      <c r="ENI11" s="409"/>
      <c r="ENJ11" s="409"/>
      <c r="ENK11" s="409"/>
      <c r="ENL11" s="409"/>
      <c r="ENM11" s="409"/>
      <c r="ENN11" s="409"/>
      <c r="ENO11" s="409"/>
      <c r="ENP11" s="409"/>
      <c r="ENQ11" s="409"/>
      <c r="ENR11" s="409"/>
      <c r="ENS11" s="409"/>
      <c r="ENT11" s="409"/>
      <c r="ENU11" s="409"/>
      <c r="ENV11" s="409"/>
      <c r="ENW11" s="409"/>
      <c r="ENX11" s="409"/>
      <c r="ENY11" s="409"/>
      <c r="ENZ11" s="409"/>
      <c r="EOA11" s="409"/>
      <c r="EOB11" s="409"/>
      <c r="EOC11" s="409"/>
      <c r="EOD11" s="409"/>
      <c r="EOE11" s="409"/>
      <c r="EOF11" s="409"/>
      <c r="EOG11" s="409"/>
      <c r="EOH11" s="409"/>
      <c r="EOI11" s="409"/>
      <c r="EOJ11" s="409"/>
      <c r="EOK11" s="409"/>
      <c r="EOL11" s="409"/>
      <c r="EOM11" s="409"/>
      <c r="EON11" s="409"/>
      <c r="EOO11" s="409"/>
      <c r="EOP11" s="409"/>
      <c r="EOQ11" s="409"/>
      <c r="EOR11" s="409"/>
      <c r="EOS11" s="409"/>
      <c r="EOT11" s="409"/>
      <c r="EOU11" s="409"/>
      <c r="EOV11" s="409"/>
      <c r="EOW11" s="409"/>
      <c r="EOX11" s="409"/>
      <c r="EOY11" s="409"/>
      <c r="EOZ11" s="409"/>
      <c r="EPA11" s="409"/>
      <c r="EPB11" s="409"/>
      <c r="EPC11" s="409"/>
      <c r="EPD11" s="409"/>
      <c r="EPE11" s="409"/>
      <c r="EPF11" s="409"/>
      <c r="EPG11" s="409"/>
      <c r="EPH11" s="409"/>
      <c r="EPI11" s="409"/>
      <c r="EPJ11" s="409"/>
      <c r="EPK11" s="409"/>
      <c r="EPL11" s="409"/>
      <c r="EPM11" s="409"/>
      <c r="EPN11" s="409"/>
      <c r="EPO11" s="409"/>
      <c r="EPP11" s="409"/>
      <c r="EPQ11" s="409"/>
      <c r="EPR11" s="409"/>
      <c r="EPS11" s="409"/>
      <c r="EPT11" s="409"/>
      <c r="EPU11" s="409"/>
      <c r="EPV11" s="409"/>
      <c r="EPW11" s="409"/>
      <c r="EPX11" s="409"/>
      <c r="EPY11" s="409"/>
      <c r="EPZ11" s="409"/>
      <c r="EQA11" s="409"/>
      <c r="EQB11" s="409"/>
      <c r="EQC11" s="409"/>
      <c r="EQD11" s="409"/>
      <c r="EQE11" s="409"/>
      <c r="EQF11" s="409"/>
      <c r="EQG11" s="409"/>
      <c r="EQH11" s="409"/>
      <c r="EQI11" s="409"/>
      <c r="EQJ11" s="409"/>
      <c r="EQK11" s="409"/>
      <c r="EQL11" s="409"/>
      <c r="EQM11" s="409"/>
      <c r="EQN11" s="409"/>
      <c r="EQO11" s="409"/>
      <c r="EQP11" s="409"/>
      <c r="EQQ11" s="409"/>
      <c r="EQR11" s="409"/>
      <c r="EQS11" s="409"/>
      <c r="EQT11" s="409"/>
      <c r="EQU11" s="409"/>
      <c r="EQV11" s="409"/>
      <c r="EQW11" s="409"/>
      <c r="EQX11" s="409"/>
      <c r="EQY11" s="409"/>
      <c r="EQZ11" s="409"/>
      <c r="ERA11" s="409"/>
      <c r="ERB11" s="409"/>
      <c r="ERC11" s="409"/>
      <c r="ERD11" s="409"/>
      <c r="ERE11" s="409"/>
      <c r="ERF11" s="409"/>
      <c r="ERG11" s="409"/>
      <c r="ERH11" s="409"/>
      <c r="ERI11" s="409"/>
      <c r="ERJ11" s="409"/>
      <c r="ERK11" s="409"/>
      <c r="ERL11" s="409"/>
      <c r="ERM11" s="409"/>
      <c r="ERN11" s="409"/>
      <c r="ERO11" s="409"/>
      <c r="ERP11" s="409"/>
      <c r="ERQ11" s="409"/>
      <c r="ERR11" s="409"/>
      <c r="ERS11" s="409"/>
      <c r="ERT11" s="409"/>
      <c r="ERU11" s="409"/>
      <c r="ERV11" s="409"/>
      <c r="ERW11" s="409"/>
      <c r="ERX11" s="409"/>
      <c r="ERY11" s="409"/>
      <c r="ERZ11" s="409"/>
      <c r="ESA11" s="409"/>
      <c r="ESB11" s="409"/>
      <c r="ESC11" s="409"/>
      <c r="ESD11" s="409"/>
      <c r="ESE11" s="409"/>
      <c r="ESF11" s="409"/>
      <c r="ESG11" s="409"/>
      <c r="ESH11" s="409"/>
      <c r="ESI11" s="409"/>
      <c r="ESJ11" s="409"/>
      <c r="ESK11" s="409"/>
      <c r="ESL11" s="409"/>
      <c r="ESM11" s="409"/>
      <c r="ESN11" s="409"/>
      <c r="ESO11" s="409"/>
      <c r="ESP11" s="409"/>
      <c r="ESQ11" s="409"/>
      <c r="ESR11" s="409"/>
      <c r="ESS11" s="409"/>
      <c r="EST11" s="409"/>
      <c r="ESU11" s="409"/>
      <c r="ESV11" s="409"/>
      <c r="ESW11" s="409"/>
      <c r="ESX11" s="409"/>
      <c r="ESY11" s="409"/>
      <c r="ESZ11" s="409"/>
      <c r="ETA11" s="409"/>
      <c r="ETB11" s="409"/>
      <c r="ETC11" s="409"/>
      <c r="ETD11" s="409"/>
      <c r="ETE11" s="409"/>
      <c r="ETF11" s="409"/>
      <c r="ETG11" s="409"/>
      <c r="ETH11" s="409"/>
      <c r="ETI11" s="409"/>
      <c r="ETJ11" s="409"/>
      <c r="ETK11" s="409"/>
      <c r="ETL11" s="409"/>
      <c r="ETM11" s="409"/>
      <c r="ETN11" s="409"/>
      <c r="ETO11" s="409"/>
      <c r="ETP11" s="409"/>
      <c r="ETQ11" s="409"/>
      <c r="ETR11" s="409"/>
      <c r="ETS11" s="409"/>
      <c r="ETT11" s="409"/>
      <c r="ETU11" s="409"/>
      <c r="ETV11" s="409"/>
      <c r="ETW11" s="409"/>
      <c r="ETX11" s="409"/>
      <c r="ETY11" s="409"/>
      <c r="ETZ11" s="409"/>
      <c r="EUA11" s="409"/>
      <c r="EUB11" s="409"/>
      <c r="EUC11" s="409"/>
      <c r="EUD11" s="409"/>
      <c r="EUE11" s="409"/>
      <c r="EUF11" s="409"/>
      <c r="EUG11" s="409"/>
      <c r="EUH11" s="409"/>
      <c r="EUI11" s="409"/>
      <c r="EUJ11" s="409"/>
      <c r="EUK11" s="409"/>
      <c r="EUL11" s="409"/>
      <c r="EUM11" s="409"/>
      <c r="EUN11" s="409"/>
      <c r="EUO11" s="409"/>
      <c r="EUP11" s="409"/>
      <c r="EUQ11" s="409"/>
      <c r="EUR11" s="409"/>
      <c r="EUS11" s="409"/>
      <c r="EUT11" s="409"/>
      <c r="EUU11" s="409"/>
      <c r="EUV11" s="409"/>
      <c r="EUW11" s="409"/>
      <c r="EUX11" s="409"/>
      <c r="EUY11" s="409"/>
      <c r="EUZ11" s="409"/>
      <c r="EVA11" s="409"/>
      <c r="EVB11" s="409"/>
      <c r="EVC11" s="409"/>
      <c r="EVD11" s="409"/>
      <c r="EVE11" s="409"/>
      <c r="EVF11" s="409"/>
      <c r="EVG11" s="409"/>
      <c r="EVH11" s="409"/>
      <c r="EVI11" s="409"/>
      <c r="EVJ11" s="409"/>
      <c r="EVK11" s="409"/>
      <c r="EVL11" s="409"/>
      <c r="EVM11" s="409"/>
      <c r="EVN11" s="409"/>
      <c r="EVO11" s="409"/>
      <c r="EVP11" s="409"/>
      <c r="EVQ11" s="409"/>
      <c r="EVR11" s="409"/>
      <c r="EVS11" s="409"/>
      <c r="EVT11" s="409"/>
      <c r="EVU11" s="409"/>
      <c r="EVV11" s="409"/>
      <c r="EVW11" s="409"/>
      <c r="EVX11" s="409"/>
      <c r="EVY11" s="409"/>
      <c r="EVZ11" s="409"/>
      <c r="EWA11" s="409"/>
      <c r="EWB11" s="409"/>
      <c r="EWC11" s="409"/>
      <c r="EWD11" s="409"/>
      <c r="EWE11" s="409"/>
      <c r="EWF11" s="409"/>
      <c r="EWG11" s="409"/>
      <c r="EWH11" s="409"/>
      <c r="EWI11" s="409"/>
      <c r="EWJ11" s="409"/>
      <c r="EWK11" s="409"/>
      <c r="EWL11" s="409"/>
      <c r="EWM11" s="409"/>
      <c r="EWN11" s="409"/>
      <c r="EWO11" s="409"/>
      <c r="EWP11" s="409"/>
      <c r="EWQ11" s="409"/>
      <c r="EWR11" s="409"/>
      <c r="EWS11" s="409"/>
      <c r="EWT11" s="409"/>
      <c r="EWU11" s="409"/>
      <c r="EWV11" s="409"/>
      <c r="EWW11" s="409"/>
      <c r="EWX11" s="409"/>
      <c r="EWY11" s="409"/>
      <c r="EWZ11" s="409"/>
      <c r="EXA11" s="409"/>
      <c r="EXB11" s="409"/>
      <c r="EXC11" s="409"/>
      <c r="EXD11" s="409"/>
      <c r="EXE11" s="409"/>
      <c r="EXF11" s="409"/>
      <c r="EXG11" s="409"/>
      <c r="EXH11" s="409"/>
      <c r="EXI11" s="409"/>
      <c r="EXJ11" s="409"/>
      <c r="EXK11" s="409"/>
      <c r="EXL11" s="409"/>
      <c r="EXM11" s="409"/>
      <c r="EXN11" s="409"/>
      <c r="EXO11" s="409"/>
      <c r="EXP11" s="409"/>
      <c r="EXQ11" s="409"/>
      <c r="EXR11" s="409"/>
      <c r="EXS11" s="409"/>
      <c r="EXT11" s="409"/>
      <c r="EXU11" s="409"/>
      <c r="EXV11" s="409"/>
      <c r="EXW11" s="409"/>
      <c r="EXX11" s="409"/>
      <c r="EXY11" s="409"/>
      <c r="EXZ11" s="409"/>
      <c r="EYA11" s="409"/>
      <c r="EYB11" s="409"/>
      <c r="EYC11" s="409"/>
      <c r="EYD11" s="409"/>
      <c r="EYE11" s="409"/>
      <c r="EYF11" s="409"/>
      <c r="EYG11" s="409"/>
      <c r="EYH11" s="409"/>
      <c r="EYI11" s="409"/>
      <c r="EYJ11" s="409"/>
      <c r="EYK11" s="409"/>
      <c r="EYL11" s="409"/>
      <c r="EYM11" s="409"/>
      <c r="EYN11" s="409"/>
      <c r="EYO11" s="409"/>
      <c r="EYP11" s="409"/>
      <c r="EYQ11" s="409"/>
      <c r="EYR11" s="409"/>
      <c r="EYS11" s="409"/>
      <c r="EYT11" s="409"/>
      <c r="EYU11" s="409"/>
      <c r="EYV11" s="409"/>
      <c r="EYW11" s="409"/>
      <c r="EYX11" s="409"/>
      <c r="EYY11" s="409"/>
      <c r="EYZ11" s="409"/>
      <c r="EZA11" s="409"/>
      <c r="EZB11" s="409"/>
      <c r="EZC11" s="409"/>
      <c r="EZD11" s="409"/>
      <c r="EZE11" s="409"/>
      <c r="EZF11" s="409"/>
      <c r="EZG11" s="409"/>
      <c r="EZH11" s="409"/>
      <c r="EZI11" s="409"/>
      <c r="EZJ11" s="409"/>
      <c r="EZK11" s="409"/>
      <c r="EZL11" s="409"/>
      <c r="EZM11" s="409"/>
      <c r="EZN11" s="409"/>
      <c r="EZO11" s="409"/>
      <c r="EZP11" s="409"/>
      <c r="EZQ11" s="409"/>
      <c r="EZR11" s="409"/>
      <c r="EZS11" s="409"/>
      <c r="EZT11" s="409"/>
      <c r="EZU11" s="409"/>
      <c r="EZV11" s="409"/>
      <c r="EZW11" s="409"/>
      <c r="EZX11" s="409"/>
      <c r="EZY11" s="409"/>
      <c r="EZZ11" s="409"/>
      <c r="FAA11" s="409"/>
      <c r="FAB11" s="409"/>
      <c r="FAC11" s="409"/>
      <c r="FAD11" s="409"/>
      <c r="FAE11" s="409"/>
      <c r="FAF11" s="409"/>
      <c r="FAG11" s="409"/>
      <c r="FAH11" s="409"/>
      <c r="FAI11" s="409"/>
      <c r="FAJ11" s="409"/>
      <c r="FAK11" s="409"/>
      <c r="FAL11" s="409"/>
      <c r="FAM11" s="409"/>
      <c r="FAN11" s="409"/>
      <c r="FAO11" s="409"/>
      <c r="FAP11" s="409"/>
      <c r="FAQ11" s="409"/>
      <c r="FAR11" s="409"/>
      <c r="FAS11" s="409"/>
      <c r="FAT11" s="409"/>
      <c r="FAU11" s="409"/>
      <c r="FAV11" s="409"/>
      <c r="FAW11" s="409"/>
      <c r="FAX11" s="409"/>
      <c r="FAY11" s="409"/>
      <c r="FAZ11" s="409"/>
      <c r="FBA11" s="409"/>
      <c r="FBB11" s="409"/>
      <c r="FBC11" s="409"/>
      <c r="FBD11" s="409"/>
      <c r="FBE11" s="409"/>
      <c r="FBF11" s="409"/>
      <c r="FBG11" s="409"/>
      <c r="FBH11" s="409"/>
      <c r="FBI11" s="409"/>
      <c r="FBJ11" s="409"/>
      <c r="FBK11" s="409"/>
      <c r="FBL11" s="409"/>
      <c r="FBM11" s="409"/>
      <c r="FBN11" s="409"/>
      <c r="FBO11" s="409"/>
      <c r="FBP11" s="409"/>
      <c r="FBQ11" s="409"/>
      <c r="FBR11" s="409"/>
      <c r="FBS11" s="409"/>
      <c r="FBT11" s="409"/>
      <c r="FBU11" s="409"/>
      <c r="FBV11" s="409"/>
      <c r="FBW11" s="409"/>
      <c r="FBX11" s="409"/>
      <c r="FBY11" s="409"/>
      <c r="FBZ11" s="409"/>
      <c r="FCA11" s="409"/>
      <c r="FCB11" s="409"/>
      <c r="FCC11" s="409"/>
      <c r="FCD11" s="409"/>
      <c r="FCE11" s="409"/>
      <c r="FCF11" s="409"/>
      <c r="FCG11" s="409"/>
      <c r="FCH11" s="409"/>
      <c r="FCI11" s="409"/>
      <c r="FCJ11" s="409"/>
      <c r="FCK11" s="409"/>
      <c r="FCL11" s="409"/>
      <c r="FCM11" s="409"/>
      <c r="FCN11" s="409"/>
      <c r="FCO11" s="409"/>
      <c r="FCP11" s="409"/>
      <c r="FCQ11" s="409"/>
      <c r="FCR11" s="409"/>
      <c r="FCS11" s="409"/>
      <c r="FCT11" s="409"/>
      <c r="FCU11" s="409"/>
      <c r="FCV11" s="409"/>
      <c r="FCW11" s="409"/>
      <c r="FCX11" s="409"/>
      <c r="FCY11" s="409"/>
      <c r="FCZ11" s="409"/>
      <c r="FDA11" s="409"/>
      <c r="FDB11" s="409"/>
      <c r="FDC11" s="409"/>
      <c r="FDD11" s="409"/>
      <c r="FDE11" s="409"/>
      <c r="FDF11" s="409"/>
      <c r="FDG11" s="409"/>
      <c r="FDH11" s="409"/>
      <c r="FDI11" s="409"/>
      <c r="FDJ11" s="409"/>
      <c r="FDK11" s="409"/>
      <c r="FDL11" s="409"/>
      <c r="FDM11" s="409"/>
      <c r="FDN11" s="409"/>
      <c r="FDO11" s="409"/>
      <c r="FDP11" s="409"/>
      <c r="FDQ11" s="409"/>
      <c r="FDR11" s="409"/>
      <c r="FDS11" s="409"/>
      <c r="FDT11" s="409"/>
      <c r="FDU11" s="409"/>
      <c r="FDV11" s="409"/>
      <c r="FDW11" s="409"/>
      <c r="FDX11" s="409"/>
      <c r="FDY11" s="409"/>
      <c r="FDZ11" s="409"/>
      <c r="FEA11" s="409"/>
      <c r="FEB11" s="409"/>
      <c r="FEC11" s="409"/>
      <c r="FED11" s="409"/>
      <c r="FEE11" s="409"/>
      <c r="FEF11" s="409"/>
      <c r="FEG11" s="409"/>
      <c r="FEH11" s="409"/>
      <c r="FEI11" s="409"/>
      <c r="FEJ11" s="409"/>
      <c r="FEK11" s="409"/>
      <c r="FEL11" s="409"/>
      <c r="FEM11" s="409"/>
      <c r="FEN11" s="409"/>
      <c r="FEO11" s="409"/>
      <c r="FEP11" s="409"/>
      <c r="FEQ11" s="409"/>
      <c r="FER11" s="409"/>
      <c r="FES11" s="409"/>
      <c r="FET11" s="409"/>
      <c r="FEU11" s="409"/>
      <c r="FEV11" s="409"/>
      <c r="FEW11" s="409"/>
      <c r="FEX11" s="409"/>
      <c r="FEY11" s="409"/>
      <c r="FEZ11" s="409"/>
      <c r="FFA11" s="409"/>
      <c r="FFB11" s="409"/>
      <c r="FFC11" s="409"/>
      <c r="FFD11" s="409"/>
      <c r="FFE11" s="409"/>
      <c r="FFF11" s="409"/>
      <c r="FFG11" s="409"/>
      <c r="FFH11" s="409"/>
      <c r="FFI11" s="409"/>
      <c r="FFJ11" s="409"/>
      <c r="FFK11" s="409"/>
      <c r="FFL11" s="409"/>
      <c r="FFM11" s="409"/>
      <c r="FFN11" s="409"/>
      <c r="FFO11" s="409"/>
      <c r="FFP11" s="409"/>
      <c r="FFQ11" s="409"/>
      <c r="FFR11" s="409"/>
      <c r="FFS11" s="409"/>
      <c r="FFT11" s="409"/>
      <c r="FFU11" s="409"/>
      <c r="FFV11" s="409"/>
      <c r="FFW11" s="409"/>
      <c r="FFX11" s="409"/>
      <c r="FFY11" s="409"/>
      <c r="FFZ11" s="409"/>
      <c r="FGA11" s="409"/>
      <c r="FGB11" s="409"/>
      <c r="FGC11" s="409"/>
      <c r="FGD11" s="409"/>
      <c r="FGE11" s="409"/>
      <c r="FGF11" s="409"/>
      <c r="FGG11" s="409"/>
      <c r="FGH11" s="409"/>
      <c r="FGI11" s="409"/>
      <c r="FGJ11" s="409"/>
      <c r="FGK11" s="409"/>
      <c r="FGL11" s="409"/>
      <c r="FGM11" s="409"/>
      <c r="FGN11" s="409"/>
      <c r="FGO11" s="409"/>
      <c r="FGP11" s="409"/>
      <c r="FGQ11" s="409"/>
      <c r="FGR11" s="409"/>
      <c r="FGS11" s="409"/>
      <c r="FGT11" s="409"/>
      <c r="FGU11" s="409"/>
      <c r="FGV11" s="409"/>
      <c r="FGW11" s="409"/>
      <c r="FGX11" s="409"/>
      <c r="FGY11" s="409"/>
      <c r="FGZ11" s="409"/>
      <c r="FHA11" s="409"/>
      <c r="FHB11" s="409"/>
      <c r="FHC11" s="409"/>
      <c r="FHD11" s="409"/>
      <c r="FHE11" s="409"/>
      <c r="FHF11" s="409"/>
      <c r="FHG11" s="409"/>
      <c r="FHH11" s="409"/>
      <c r="FHI11" s="409"/>
      <c r="FHJ11" s="409"/>
      <c r="FHK11" s="409"/>
      <c r="FHL11" s="409"/>
      <c r="FHM11" s="409"/>
      <c r="FHN11" s="409"/>
      <c r="FHO11" s="409"/>
      <c r="FHP11" s="409"/>
      <c r="FHQ11" s="409"/>
      <c r="FHR11" s="409"/>
      <c r="FHS11" s="409"/>
      <c r="FHT11" s="409"/>
      <c r="FHU11" s="409"/>
      <c r="FHV11" s="409"/>
      <c r="FHW11" s="409"/>
      <c r="FHX11" s="409"/>
      <c r="FHY11" s="409"/>
      <c r="FHZ11" s="409"/>
      <c r="FIA11" s="409"/>
      <c r="FIB11" s="409"/>
      <c r="FIC11" s="409"/>
      <c r="FID11" s="409"/>
      <c r="FIE11" s="409"/>
      <c r="FIF11" s="409"/>
      <c r="FIG11" s="409"/>
      <c r="FIH11" s="409"/>
      <c r="FII11" s="409"/>
      <c r="FIJ11" s="409"/>
      <c r="FIK11" s="409"/>
      <c r="FIL11" s="409"/>
      <c r="FIM11" s="409"/>
      <c r="FIN11" s="409"/>
      <c r="FIO11" s="409"/>
      <c r="FIP11" s="409"/>
      <c r="FIQ11" s="409"/>
      <c r="FIR11" s="409"/>
      <c r="FIS11" s="409"/>
      <c r="FIT11" s="409"/>
      <c r="FIU11" s="409"/>
      <c r="FIV11" s="409"/>
      <c r="FIW11" s="409"/>
      <c r="FIX11" s="409"/>
      <c r="FIY11" s="409"/>
      <c r="FIZ11" s="409"/>
      <c r="FJA11" s="409"/>
      <c r="FJB11" s="409"/>
      <c r="FJC11" s="409"/>
      <c r="FJD11" s="409"/>
      <c r="FJE11" s="409"/>
      <c r="FJF11" s="409"/>
      <c r="FJG11" s="409"/>
      <c r="FJH11" s="409"/>
      <c r="FJI11" s="409"/>
      <c r="FJJ11" s="409"/>
      <c r="FJK11" s="409"/>
      <c r="FJL11" s="409"/>
      <c r="FJM11" s="409"/>
      <c r="FJN11" s="409"/>
      <c r="FJO11" s="409"/>
      <c r="FJP11" s="409"/>
      <c r="FJQ11" s="409"/>
      <c r="FJR11" s="409"/>
      <c r="FJS11" s="409"/>
      <c r="FJT11" s="409"/>
      <c r="FJU11" s="409"/>
      <c r="FJV11" s="409"/>
      <c r="FJW11" s="409"/>
      <c r="FJX11" s="409"/>
      <c r="FJY11" s="409"/>
      <c r="FJZ11" s="409"/>
      <c r="FKA11" s="409"/>
      <c r="FKB11" s="409"/>
      <c r="FKC11" s="409"/>
      <c r="FKD11" s="409"/>
      <c r="FKE11" s="409"/>
      <c r="FKF11" s="409"/>
      <c r="FKG11" s="409"/>
      <c r="FKH11" s="409"/>
      <c r="FKI11" s="409"/>
      <c r="FKJ11" s="409"/>
      <c r="FKK11" s="409"/>
      <c r="FKL11" s="409"/>
      <c r="FKM11" s="409"/>
      <c r="FKN11" s="409"/>
      <c r="FKO11" s="409"/>
      <c r="FKP11" s="409"/>
      <c r="FKQ11" s="409"/>
      <c r="FKR11" s="409"/>
      <c r="FKS11" s="409"/>
      <c r="FKT11" s="409"/>
      <c r="FKU11" s="409"/>
      <c r="FKV11" s="409"/>
      <c r="FKW11" s="409"/>
      <c r="FKX11" s="409"/>
      <c r="FKY11" s="409"/>
      <c r="FKZ11" s="409"/>
      <c r="FLA11" s="409"/>
      <c r="FLB11" s="409"/>
      <c r="FLC11" s="409"/>
      <c r="FLD11" s="409"/>
      <c r="FLE11" s="409"/>
      <c r="FLF11" s="409"/>
      <c r="FLG11" s="409"/>
      <c r="FLH11" s="409"/>
      <c r="FLI11" s="409"/>
      <c r="FLJ11" s="409"/>
      <c r="FLK11" s="409"/>
      <c r="FLL11" s="409"/>
      <c r="FLM11" s="409"/>
      <c r="FLN11" s="409"/>
      <c r="FLO11" s="409"/>
      <c r="FLP11" s="409"/>
      <c r="FLQ11" s="409"/>
      <c r="FLR11" s="409"/>
      <c r="FLS11" s="409"/>
      <c r="FLT11" s="409"/>
      <c r="FLU11" s="409"/>
      <c r="FLV11" s="409"/>
      <c r="FLW11" s="409"/>
      <c r="FLX11" s="409"/>
      <c r="FLY11" s="409"/>
      <c r="FLZ11" s="409"/>
      <c r="FMA11" s="409"/>
      <c r="FMB11" s="409"/>
      <c r="FMC11" s="409"/>
      <c r="FMD11" s="409"/>
      <c r="FME11" s="409"/>
      <c r="FMF11" s="409"/>
      <c r="FMG11" s="409"/>
      <c r="FMH11" s="409"/>
      <c r="FMI11" s="409"/>
      <c r="FMJ11" s="409"/>
      <c r="FMK11" s="409"/>
      <c r="FML11" s="409"/>
      <c r="FMM11" s="409"/>
      <c r="FMN11" s="409"/>
      <c r="FMO11" s="409"/>
      <c r="FMP11" s="409"/>
      <c r="FMQ11" s="409"/>
      <c r="FMR11" s="409"/>
      <c r="FMS11" s="409"/>
      <c r="FMT11" s="409"/>
      <c r="FMU11" s="409"/>
      <c r="FMV11" s="409"/>
      <c r="FMW11" s="409"/>
      <c r="FMX11" s="409"/>
      <c r="FMY11" s="409"/>
      <c r="FMZ11" s="409"/>
      <c r="FNA11" s="409"/>
      <c r="FNB11" s="409"/>
      <c r="FNC11" s="409"/>
      <c r="FND11" s="409"/>
      <c r="FNE11" s="409"/>
      <c r="FNF11" s="409"/>
      <c r="FNG11" s="409"/>
      <c r="FNH11" s="409"/>
      <c r="FNI11" s="409"/>
      <c r="FNJ11" s="409"/>
      <c r="FNK11" s="409"/>
      <c r="FNL11" s="409"/>
      <c r="FNM11" s="409"/>
      <c r="FNN11" s="409"/>
      <c r="FNO11" s="409"/>
      <c r="FNP11" s="409"/>
      <c r="FNQ11" s="409"/>
      <c r="FNR11" s="409"/>
      <c r="FNS11" s="409"/>
      <c r="FNT11" s="409"/>
      <c r="FNU11" s="409"/>
      <c r="FNV11" s="409"/>
      <c r="FNW11" s="409"/>
      <c r="FNX11" s="409"/>
      <c r="FNY11" s="409"/>
      <c r="FNZ11" s="409"/>
      <c r="FOA11" s="409"/>
      <c r="FOB11" s="409"/>
      <c r="FOC11" s="409"/>
      <c r="FOD11" s="409"/>
      <c r="FOE11" s="409"/>
      <c r="FOF11" s="409"/>
      <c r="FOG11" s="409"/>
      <c r="FOH11" s="409"/>
      <c r="FOI11" s="409"/>
      <c r="FOJ11" s="409"/>
      <c r="FOK11" s="409"/>
      <c r="FOL11" s="409"/>
      <c r="FOM11" s="409"/>
      <c r="FON11" s="409"/>
      <c r="FOO11" s="409"/>
      <c r="FOP11" s="409"/>
      <c r="FOQ11" s="409"/>
      <c r="FOR11" s="409"/>
      <c r="FOS11" s="409"/>
      <c r="FOT11" s="409"/>
      <c r="FOU11" s="409"/>
      <c r="FOV11" s="409"/>
      <c r="FOW11" s="409"/>
      <c r="FOX11" s="409"/>
      <c r="FOY11" s="409"/>
      <c r="FOZ11" s="409"/>
      <c r="FPA11" s="409"/>
      <c r="FPB11" s="409"/>
      <c r="FPC11" s="409"/>
      <c r="FPD11" s="409"/>
      <c r="FPE11" s="409"/>
      <c r="FPF11" s="409"/>
      <c r="FPG11" s="409"/>
      <c r="FPH11" s="409"/>
      <c r="FPI11" s="409"/>
      <c r="FPJ11" s="409"/>
      <c r="FPK11" s="409"/>
      <c r="FPL11" s="409"/>
      <c r="FPM11" s="409"/>
      <c r="FPN11" s="409"/>
      <c r="FPO11" s="409"/>
      <c r="FPP11" s="409"/>
      <c r="FPQ11" s="409"/>
      <c r="FPR11" s="409"/>
      <c r="FPS11" s="409"/>
      <c r="FPT11" s="409"/>
      <c r="FPU11" s="409"/>
      <c r="FPV11" s="409"/>
      <c r="FPW11" s="409"/>
      <c r="FPX11" s="409"/>
      <c r="FPY11" s="409"/>
      <c r="FPZ11" s="409"/>
      <c r="FQA11" s="409"/>
      <c r="FQB11" s="409"/>
      <c r="FQC11" s="409"/>
      <c r="FQD11" s="409"/>
      <c r="FQE11" s="409"/>
      <c r="FQF11" s="409"/>
      <c r="FQG11" s="409"/>
      <c r="FQH11" s="409"/>
      <c r="FQI11" s="409"/>
      <c r="FQJ11" s="409"/>
      <c r="FQK11" s="409"/>
      <c r="FQL11" s="409"/>
      <c r="FQM11" s="409"/>
      <c r="FQN11" s="409"/>
      <c r="FQO11" s="409"/>
      <c r="FQP11" s="409"/>
      <c r="FQQ11" s="409"/>
      <c r="FQR11" s="409"/>
      <c r="FQS11" s="409"/>
      <c r="FQT11" s="409"/>
      <c r="FQU11" s="409"/>
      <c r="FQV11" s="409"/>
      <c r="FQW11" s="409"/>
      <c r="FQX11" s="409"/>
      <c r="FQY11" s="409"/>
      <c r="FQZ11" s="409"/>
      <c r="FRA11" s="409"/>
      <c r="FRB11" s="409"/>
      <c r="FRC11" s="409"/>
      <c r="FRD11" s="409"/>
      <c r="FRE11" s="409"/>
      <c r="FRF11" s="409"/>
      <c r="FRG11" s="409"/>
      <c r="FRH11" s="409"/>
      <c r="FRI11" s="409"/>
      <c r="FRJ11" s="409"/>
      <c r="FRK11" s="409"/>
      <c r="FRL11" s="409"/>
      <c r="FRM11" s="409"/>
      <c r="FRN11" s="409"/>
      <c r="FRO11" s="409"/>
      <c r="FRP11" s="409"/>
      <c r="FRQ11" s="409"/>
      <c r="FRR11" s="409"/>
      <c r="FRS11" s="409"/>
      <c r="FRT11" s="409"/>
      <c r="FRU11" s="409"/>
      <c r="FRV11" s="409"/>
      <c r="FRW11" s="409"/>
      <c r="FRX11" s="409"/>
      <c r="FRY11" s="409"/>
      <c r="FRZ11" s="409"/>
      <c r="FSA11" s="409"/>
      <c r="FSB11" s="409"/>
      <c r="FSC11" s="409"/>
      <c r="FSD11" s="409"/>
      <c r="FSE11" s="409"/>
      <c r="FSF11" s="409"/>
      <c r="FSG11" s="409"/>
      <c r="FSH11" s="409"/>
      <c r="FSI11" s="409"/>
      <c r="FSJ11" s="409"/>
      <c r="FSK11" s="409"/>
      <c r="FSL11" s="409"/>
      <c r="FSM11" s="409"/>
      <c r="FSN11" s="409"/>
      <c r="FSO11" s="409"/>
      <c r="FSP11" s="409"/>
      <c r="FSQ11" s="409"/>
      <c r="FSR11" s="409"/>
      <c r="FSS11" s="409"/>
      <c r="FST11" s="409"/>
      <c r="FSU11" s="409"/>
      <c r="FSV11" s="409"/>
      <c r="FSW11" s="409"/>
      <c r="FSX11" s="409"/>
      <c r="FSY11" s="409"/>
      <c r="FSZ11" s="409"/>
      <c r="FTA11" s="409"/>
      <c r="FTB11" s="409"/>
      <c r="FTC11" s="409"/>
      <c r="FTD11" s="409"/>
      <c r="FTE11" s="409"/>
      <c r="FTF11" s="409"/>
      <c r="FTG11" s="409"/>
      <c r="FTH11" s="409"/>
      <c r="FTI11" s="409"/>
      <c r="FTJ11" s="409"/>
      <c r="FTK11" s="409"/>
      <c r="FTL11" s="409"/>
      <c r="FTM11" s="409"/>
      <c r="FTN11" s="409"/>
      <c r="FTO11" s="409"/>
      <c r="FTP11" s="409"/>
      <c r="FTQ11" s="409"/>
      <c r="FTR11" s="409"/>
      <c r="FTS11" s="409"/>
      <c r="FTT11" s="409"/>
      <c r="FTU11" s="409"/>
      <c r="FTV11" s="409"/>
      <c r="FTW11" s="409"/>
      <c r="FTX11" s="409"/>
      <c r="FTY11" s="409"/>
      <c r="FTZ11" s="409"/>
      <c r="FUA11" s="409"/>
      <c r="FUB11" s="409"/>
      <c r="FUC11" s="409"/>
      <c r="FUD11" s="409"/>
      <c r="FUE11" s="409"/>
      <c r="FUF11" s="409"/>
      <c r="FUG11" s="409"/>
      <c r="FUH11" s="409"/>
      <c r="FUI11" s="409"/>
      <c r="FUJ11" s="409"/>
      <c r="FUK11" s="409"/>
      <c r="FUL11" s="409"/>
      <c r="FUM11" s="409"/>
      <c r="FUN11" s="409"/>
      <c r="FUO11" s="409"/>
      <c r="FUP11" s="409"/>
      <c r="FUQ11" s="409"/>
      <c r="FUR11" s="409"/>
      <c r="FUS11" s="409"/>
      <c r="FUT11" s="409"/>
      <c r="FUU11" s="409"/>
      <c r="FUV11" s="409"/>
      <c r="FUW11" s="409"/>
      <c r="FUX11" s="409"/>
      <c r="FUY11" s="409"/>
      <c r="FUZ11" s="409"/>
      <c r="FVA11" s="409"/>
      <c r="FVB11" s="409"/>
      <c r="FVC11" s="409"/>
      <c r="FVD11" s="409"/>
      <c r="FVE11" s="409"/>
      <c r="FVF11" s="409"/>
      <c r="FVG11" s="409"/>
      <c r="FVH11" s="409"/>
      <c r="FVI11" s="409"/>
      <c r="FVJ11" s="409"/>
      <c r="FVK11" s="409"/>
      <c r="FVL11" s="409"/>
      <c r="FVM11" s="409"/>
      <c r="FVN11" s="409"/>
      <c r="FVO11" s="409"/>
      <c r="FVP11" s="409"/>
      <c r="FVQ11" s="409"/>
      <c r="FVR11" s="409"/>
      <c r="FVS11" s="409"/>
      <c r="FVT11" s="409"/>
      <c r="FVU11" s="409"/>
      <c r="FVV11" s="409"/>
      <c r="FVW11" s="409"/>
      <c r="FVX11" s="409"/>
      <c r="FVY11" s="409"/>
      <c r="FVZ11" s="409"/>
      <c r="FWA11" s="409"/>
      <c r="FWB11" s="409"/>
      <c r="FWC11" s="409"/>
      <c r="FWD11" s="409"/>
      <c r="FWE11" s="409"/>
      <c r="FWF11" s="409"/>
      <c r="FWG11" s="409"/>
      <c r="FWH11" s="409"/>
      <c r="FWI11" s="409"/>
      <c r="FWJ11" s="409"/>
      <c r="FWK11" s="409"/>
      <c r="FWL11" s="409"/>
      <c r="FWM11" s="409"/>
      <c r="FWN11" s="409"/>
      <c r="FWO11" s="409"/>
      <c r="FWP11" s="409"/>
      <c r="FWQ11" s="409"/>
      <c r="FWR11" s="409"/>
      <c r="FWS11" s="409"/>
      <c r="FWT11" s="409"/>
      <c r="FWU11" s="409"/>
      <c r="FWV11" s="409"/>
      <c r="FWW11" s="409"/>
      <c r="FWX11" s="409"/>
      <c r="FWY11" s="409"/>
      <c r="FWZ11" s="409"/>
      <c r="FXA11" s="409"/>
      <c r="FXB11" s="409"/>
      <c r="FXC11" s="409"/>
      <c r="FXD11" s="409"/>
      <c r="FXE11" s="409"/>
      <c r="FXF11" s="409"/>
      <c r="FXG11" s="409"/>
      <c r="FXH11" s="409"/>
      <c r="FXI11" s="409"/>
      <c r="FXJ11" s="409"/>
      <c r="FXK11" s="409"/>
      <c r="FXL11" s="409"/>
      <c r="FXM11" s="409"/>
      <c r="FXN11" s="409"/>
      <c r="FXO11" s="409"/>
      <c r="FXP11" s="409"/>
      <c r="FXQ11" s="409"/>
      <c r="FXR11" s="409"/>
      <c r="FXS11" s="409"/>
      <c r="FXT11" s="409"/>
      <c r="FXU11" s="409"/>
      <c r="FXV11" s="409"/>
      <c r="FXW11" s="409"/>
      <c r="FXX11" s="409"/>
      <c r="FXY11" s="409"/>
      <c r="FXZ11" s="409"/>
      <c r="FYA11" s="409"/>
      <c r="FYB11" s="409"/>
      <c r="FYC11" s="409"/>
      <c r="FYD11" s="409"/>
      <c r="FYE11" s="409"/>
      <c r="FYF11" s="409"/>
      <c r="FYG11" s="409"/>
      <c r="FYH11" s="409"/>
      <c r="FYI11" s="409"/>
      <c r="FYJ11" s="409"/>
      <c r="FYK11" s="409"/>
      <c r="FYL11" s="409"/>
      <c r="FYM11" s="409"/>
      <c r="FYN11" s="409"/>
      <c r="FYO11" s="409"/>
      <c r="FYP11" s="409"/>
      <c r="FYQ11" s="409"/>
      <c r="FYR11" s="409"/>
      <c r="FYS11" s="409"/>
      <c r="FYT11" s="409"/>
      <c r="FYU11" s="409"/>
      <c r="FYV11" s="409"/>
      <c r="FYW11" s="409"/>
      <c r="FYX11" s="409"/>
      <c r="FYY11" s="409"/>
      <c r="FYZ11" s="409"/>
      <c r="FZA11" s="409"/>
      <c r="FZB11" s="409"/>
      <c r="FZC11" s="409"/>
      <c r="FZD11" s="409"/>
      <c r="FZE11" s="409"/>
      <c r="FZF11" s="409"/>
      <c r="FZG11" s="409"/>
      <c r="FZH11" s="409"/>
      <c r="FZI11" s="409"/>
      <c r="FZJ11" s="409"/>
      <c r="FZK11" s="409"/>
      <c r="FZL11" s="409"/>
      <c r="FZM11" s="409"/>
      <c r="FZN11" s="409"/>
      <c r="FZO11" s="409"/>
      <c r="FZP11" s="409"/>
      <c r="FZQ11" s="409"/>
      <c r="FZR11" s="409"/>
      <c r="FZS11" s="409"/>
      <c r="FZT11" s="409"/>
      <c r="FZU11" s="409"/>
      <c r="FZV11" s="409"/>
      <c r="FZW11" s="409"/>
      <c r="FZX11" s="409"/>
      <c r="FZY11" s="409"/>
      <c r="FZZ11" s="409"/>
      <c r="GAA11" s="409"/>
      <c r="GAB11" s="409"/>
      <c r="GAC11" s="409"/>
      <c r="GAD11" s="409"/>
      <c r="GAE11" s="409"/>
      <c r="GAF11" s="409"/>
      <c r="GAG11" s="409"/>
      <c r="GAH11" s="409"/>
      <c r="GAI11" s="409"/>
      <c r="GAJ11" s="409"/>
      <c r="GAK11" s="409"/>
      <c r="GAL11" s="409"/>
      <c r="GAM11" s="409"/>
      <c r="GAN11" s="409"/>
      <c r="GAO11" s="409"/>
      <c r="GAP11" s="409"/>
      <c r="GAQ11" s="409"/>
      <c r="GAR11" s="409"/>
      <c r="GAS11" s="409"/>
      <c r="GAT11" s="409"/>
      <c r="GAU11" s="409"/>
      <c r="GAV11" s="409"/>
      <c r="GAW11" s="409"/>
      <c r="GAX11" s="409"/>
      <c r="GAY11" s="409"/>
      <c r="GAZ11" s="409"/>
      <c r="GBA11" s="409"/>
      <c r="GBB11" s="409"/>
      <c r="GBC11" s="409"/>
      <c r="GBD11" s="409"/>
      <c r="GBE11" s="409"/>
      <c r="GBF11" s="409"/>
      <c r="GBG11" s="409"/>
      <c r="GBH11" s="409"/>
      <c r="GBI11" s="409"/>
      <c r="GBJ11" s="409"/>
      <c r="GBK11" s="409"/>
      <c r="GBL11" s="409"/>
      <c r="GBM11" s="409"/>
      <c r="GBN11" s="409"/>
      <c r="GBO11" s="409"/>
      <c r="GBP11" s="409"/>
      <c r="GBQ11" s="409"/>
      <c r="GBR11" s="409"/>
      <c r="GBS11" s="409"/>
      <c r="GBT11" s="409"/>
      <c r="GBU11" s="409"/>
      <c r="GBV11" s="409"/>
      <c r="GBW11" s="409"/>
      <c r="GBX11" s="409"/>
      <c r="GBY11" s="409"/>
      <c r="GBZ11" s="409"/>
      <c r="GCA11" s="409"/>
      <c r="GCB11" s="409"/>
      <c r="GCC11" s="409"/>
      <c r="GCD11" s="409"/>
      <c r="GCE11" s="409"/>
      <c r="GCF11" s="409"/>
      <c r="GCG11" s="409"/>
      <c r="GCH11" s="409"/>
      <c r="GCI11" s="409"/>
      <c r="GCJ11" s="409"/>
      <c r="GCK11" s="409"/>
      <c r="GCL11" s="409"/>
      <c r="GCM11" s="409"/>
      <c r="GCN11" s="409"/>
      <c r="GCO11" s="409"/>
      <c r="GCP11" s="409"/>
      <c r="GCQ11" s="409"/>
      <c r="GCR11" s="409"/>
      <c r="GCS11" s="409"/>
      <c r="GCT11" s="409"/>
      <c r="GCU11" s="409"/>
      <c r="GCV11" s="409"/>
      <c r="GCW11" s="409"/>
      <c r="GCX11" s="409"/>
      <c r="GCY11" s="409"/>
      <c r="GCZ11" s="409"/>
      <c r="GDA11" s="409"/>
      <c r="GDB11" s="409"/>
      <c r="GDC11" s="409"/>
      <c r="GDD11" s="409"/>
      <c r="GDE11" s="409"/>
      <c r="GDF11" s="409"/>
      <c r="GDG11" s="409"/>
      <c r="GDH11" s="409"/>
      <c r="GDI11" s="409"/>
      <c r="GDJ11" s="409"/>
      <c r="GDK11" s="409"/>
      <c r="GDL11" s="409"/>
      <c r="GDM11" s="409"/>
      <c r="GDN11" s="409"/>
      <c r="GDO11" s="409"/>
      <c r="GDP11" s="409"/>
      <c r="GDQ11" s="409"/>
      <c r="GDR11" s="409"/>
      <c r="GDS11" s="409"/>
      <c r="GDT11" s="409"/>
      <c r="GDU11" s="409"/>
      <c r="GDV11" s="409"/>
      <c r="GDW11" s="409"/>
      <c r="GDX11" s="409"/>
      <c r="GDY11" s="409"/>
      <c r="GDZ11" s="409"/>
      <c r="GEA11" s="409"/>
      <c r="GEB11" s="409"/>
      <c r="GEC11" s="409"/>
      <c r="GED11" s="409"/>
      <c r="GEE11" s="409"/>
      <c r="GEF11" s="409"/>
      <c r="GEG11" s="409"/>
      <c r="GEH11" s="409"/>
      <c r="GEI11" s="409"/>
      <c r="GEJ11" s="409"/>
      <c r="GEK11" s="409"/>
      <c r="GEL11" s="409"/>
      <c r="GEM11" s="409"/>
      <c r="GEN11" s="409"/>
      <c r="GEO11" s="409"/>
      <c r="GEP11" s="409"/>
      <c r="GEQ11" s="409"/>
      <c r="GER11" s="409"/>
      <c r="GES11" s="409"/>
      <c r="GET11" s="409"/>
      <c r="GEU11" s="409"/>
      <c r="GEV11" s="409"/>
      <c r="GEW11" s="409"/>
      <c r="GEX11" s="409"/>
      <c r="GEY11" s="409"/>
      <c r="GEZ11" s="409"/>
      <c r="GFA11" s="409"/>
      <c r="GFB11" s="409"/>
      <c r="GFC11" s="409"/>
      <c r="GFD11" s="409"/>
      <c r="GFE11" s="409"/>
      <c r="GFF11" s="409"/>
      <c r="GFG11" s="409"/>
      <c r="GFH11" s="409"/>
      <c r="GFI11" s="409"/>
      <c r="GFJ11" s="409"/>
      <c r="GFK11" s="409"/>
      <c r="GFL11" s="409"/>
      <c r="GFM11" s="409"/>
      <c r="GFN11" s="409"/>
      <c r="GFO11" s="409"/>
      <c r="GFP11" s="409"/>
      <c r="GFQ11" s="409"/>
      <c r="GFR11" s="409"/>
      <c r="GFS11" s="409"/>
      <c r="GFT11" s="409"/>
      <c r="GFU11" s="409"/>
      <c r="GFV11" s="409"/>
      <c r="GFW11" s="409"/>
      <c r="GFX11" s="409"/>
      <c r="GFY11" s="409"/>
      <c r="GFZ11" s="409"/>
      <c r="GGA11" s="409"/>
      <c r="GGB11" s="409"/>
      <c r="GGC11" s="409"/>
      <c r="GGD11" s="409"/>
      <c r="GGE11" s="409"/>
      <c r="GGF11" s="409"/>
      <c r="GGG11" s="409"/>
      <c r="GGH11" s="409"/>
      <c r="GGI11" s="409"/>
      <c r="GGJ11" s="409"/>
      <c r="GGK11" s="409"/>
      <c r="GGL11" s="409"/>
      <c r="GGM11" s="409"/>
      <c r="GGN11" s="409"/>
      <c r="GGO11" s="409"/>
      <c r="GGP11" s="409"/>
      <c r="GGQ11" s="409"/>
      <c r="GGR11" s="409"/>
      <c r="GGS11" s="409"/>
      <c r="GGT11" s="409"/>
      <c r="GGU11" s="409"/>
      <c r="GGV11" s="409"/>
      <c r="GGW11" s="409"/>
      <c r="GGX11" s="409"/>
      <c r="GGY11" s="409"/>
      <c r="GGZ11" s="409"/>
      <c r="GHA11" s="409"/>
      <c r="GHB11" s="409"/>
      <c r="GHC11" s="409"/>
      <c r="GHD11" s="409"/>
      <c r="GHE11" s="409"/>
      <c r="GHF11" s="409"/>
      <c r="GHG11" s="409"/>
      <c r="GHH11" s="409"/>
      <c r="GHI11" s="409"/>
      <c r="GHJ11" s="409"/>
      <c r="GHK11" s="409"/>
      <c r="GHL11" s="409"/>
      <c r="GHM11" s="409"/>
      <c r="GHN11" s="409"/>
      <c r="GHO11" s="409"/>
      <c r="GHP11" s="409"/>
      <c r="GHQ11" s="409"/>
      <c r="GHR11" s="409"/>
      <c r="GHS11" s="409"/>
      <c r="GHT11" s="409"/>
      <c r="GHU11" s="409"/>
      <c r="GHV11" s="409"/>
      <c r="GHW11" s="409"/>
      <c r="GHX11" s="409"/>
      <c r="GHY11" s="409"/>
      <c r="GHZ11" s="409"/>
      <c r="GIA11" s="409"/>
      <c r="GIB11" s="409"/>
      <c r="GIC11" s="409"/>
      <c r="GID11" s="409"/>
      <c r="GIE11" s="409"/>
      <c r="GIF11" s="409"/>
      <c r="GIG11" s="409"/>
      <c r="GIH11" s="409"/>
      <c r="GII11" s="409"/>
      <c r="GIJ11" s="409"/>
      <c r="GIK11" s="409"/>
      <c r="GIL11" s="409"/>
      <c r="GIM11" s="409"/>
      <c r="GIN11" s="409"/>
      <c r="GIO11" s="409"/>
      <c r="GIP11" s="409"/>
      <c r="GIQ11" s="409"/>
      <c r="GIR11" s="409"/>
      <c r="GIS11" s="409"/>
      <c r="GIT11" s="409"/>
      <c r="GIU11" s="409"/>
      <c r="GIV11" s="409"/>
      <c r="GIW11" s="409"/>
      <c r="GIX11" s="409"/>
      <c r="GIY11" s="409"/>
      <c r="GIZ11" s="409"/>
      <c r="GJA11" s="409"/>
      <c r="GJB11" s="409"/>
      <c r="GJC11" s="409"/>
      <c r="GJD11" s="409"/>
      <c r="GJE11" s="409"/>
      <c r="GJF11" s="409"/>
      <c r="GJG11" s="409"/>
      <c r="GJH11" s="409"/>
      <c r="GJI11" s="409"/>
      <c r="GJJ11" s="409"/>
      <c r="GJK11" s="409"/>
      <c r="GJL11" s="409"/>
      <c r="GJM11" s="409"/>
      <c r="GJN11" s="409"/>
      <c r="GJO11" s="409"/>
      <c r="GJP11" s="409"/>
      <c r="GJQ11" s="409"/>
      <c r="GJR11" s="409"/>
      <c r="GJS11" s="409"/>
      <c r="GJT11" s="409"/>
      <c r="GJU11" s="409"/>
      <c r="GJV11" s="409"/>
      <c r="GJW11" s="409"/>
      <c r="GJX11" s="409"/>
      <c r="GJY11" s="409"/>
      <c r="GJZ11" s="409"/>
      <c r="GKA11" s="409"/>
      <c r="GKB11" s="409"/>
      <c r="GKC11" s="409"/>
      <c r="GKD11" s="409"/>
      <c r="GKE11" s="409"/>
      <c r="GKF11" s="409"/>
      <c r="GKG11" s="409"/>
      <c r="GKH11" s="409"/>
      <c r="GKI11" s="409"/>
      <c r="GKJ11" s="409"/>
      <c r="GKK11" s="409"/>
      <c r="GKL11" s="409"/>
      <c r="GKM11" s="409"/>
      <c r="GKN11" s="409"/>
      <c r="GKO11" s="409"/>
      <c r="GKP11" s="409"/>
      <c r="GKQ11" s="409"/>
      <c r="GKR11" s="409"/>
      <c r="GKS11" s="409"/>
      <c r="GKT11" s="409"/>
      <c r="GKU11" s="409"/>
      <c r="GKV11" s="409"/>
      <c r="GKW11" s="409"/>
      <c r="GKX11" s="409"/>
      <c r="GKY11" s="409"/>
      <c r="GKZ11" s="409"/>
      <c r="GLA11" s="409"/>
      <c r="GLB11" s="409"/>
      <c r="GLC11" s="409"/>
      <c r="GLD11" s="409"/>
      <c r="GLE11" s="409"/>
      <c r="GLF11" s="409"/>
      <c r="GLG11" s="409"/>
      <c r="GLH11" s="409"/>
      <c r="GLI11" s="409"/>
      <c r="GLJ11" s="409"/>
      <c r="GLK11" s="409"/>
      <c r="GLL11" s="409"/>
      <c r="GLM11" s="409"/>
      <c r="GLN11" s="409"/>
      <c r="GLO11" s="409"/>
      <c r="GLP11" s="409"/>
      <c r="GLQ11" s="409"/>
      <c r="GLR11" s="409"/>
      <c r="GLS11" s="409"/>
      <c r="GLT11" s="409"/>
      <c r="GLU11" s="409"/>
      <c r="GLV11" s="409"/>
      <c r="GLW11" s="409"/>
      <c r="GLX11" s="409"/>
      <c r="GLY11" s="409"/>
      <c r="GLZ11" s="409"/>
      <c r="GMA11" s="409"/>
      <c r="GMB11" s="409"/>
      <c r="GMC11" s="409"/>
      <c r="GMD11" s="409"/>
      <c r="GME11" s="409"/>
      <c r="GMF11" s="409"/>
      <c r="GMG11" s="409"/>
      <c r="GMH11" s="409"/>
      <c r="GMI11" s="409"/>
      <c r="GMJ11" s="409"/>
      <c r="GMK11" s="409"/>
      <c r="GML11" s="409"/>
      <c r="GMM11" s="409"/>
      <c r="GMN11" s="409"/>
      <c r="GMO11" s="409"/>
      <c r="GMP11" s="409"/>
      <c r="GMQ11" s="409"/>
      <c r="GMR11" s="409"/>
      <c r="GMS11" s="409"/>
      <c r="GMT11" s="409"/>
      <c r="GMU11" s="409"/>
      <c r="GMV11" s="409"/>
      <c r="GMW11" s="409"/>
      <c r="GMX11" s="409"/>
      <c r="GMY11" s="409"/>
      <c r="GMZ11" s="409"/>
      <c r="GNA11" s="409"/>
      <c r="GNB11" s="409"/>
      <c r="GNC11" s="409"/>
      <c r="GND11" s="409"/>
      <c r="GNE11" s="409"/>
      <c r="GNF11" s="409"/>
      <c r="GNG11" s="409"/>
      <c r="GNH11" s="409"/>
      <c r="GNI11" s="409"/>
      <c r="GNJ11" s="409"/>
      <c r="GNK11" s="409"/>
      <c r="GNL11" s="409"/>
      <c r="GNM11" s="409"/>
      <c r="GNN11" s="409"/>
      <c r="GNO11" s="409"/>
      <c r="GNP11" s="409"/>
      <c r="GNQ11" s="409"/>
      <c r="GNR11" s="409"/>
      <c r="GNS11" s="409"/>
      <c r="GNT11" s="409"/>
      <c r="GNU11" s="409"/>
      <c r="GNV11" s="409"/>
      <c r="GNW11" s="409"/>
      <c r="GNX11" s="409"/>
      <c r="GNY11" s="409"/>
      <c r="GNZ11" s="409"/>
      <c r="GOA11" s="409"/>
      <c r="GOB11" s="409"/>
      <c r="GOC11" s="409"/>
      <c r="GOD11" s="409"/>
      <c r="GOE11" s="409"/>
      <c r="GOF11" s="409"/>
      <c r="GOG11" s="409"/>
      <c r="GOH11" s="409"/>
      <c r="GOI11" s="409"/>
      <c r="GOJ11" s="409"/>
      <c r="GOK11" s="409"/>
      <c r="GOL11" s="409"/>
      <c r="GOM11" s="409"/>
      <c r="GON11" s="409"/>
      <c r="GOO11" s="409"/>
      <c r="GOP11" s="409"/>
      <c r="GOQ11" s="409"/>
      <c r="GOR11" s="409"/>
      <c r="GOS11" s="409"/>
      <c r="GOT11" s="409"/>
      <c r="GOU11" s="409"/>
      <c r="GOV11" s="409"/>
      <c r="GOW11" s="409"/>
      <c r="GOX11" s="409"/>
      <c r="GOY11" s="409"/>
      <c r="GOZ11" s="409"/>
      <c r="GPA11" s="409"/>
      <c r="GPB11" s="409"/>
      <c r="GPC11" s="409"/>
      <c r="GPD11" s="409"/>
      <c r="GPE11" s="409"/>
      <c r="GPF11" s="409"/>
      <c r="GPG11" s="409"/>
      <c r="GPH11" s="409"/>
      <c r="GPI11" s="409"/>
      <c r="GPJ11" s="409"/>
      <c r="GPK11" s="409"/>
      <c r="GPL11" s="409"/>
      <c r="GPM11" s="409"/>
      <c r="GPN11" s="409"/>
      <c r="GPO11" s="409"/>
      <c r="GPP11" s="409"/>
      <c r="GPQ11" s="409"/>
      <c r="GPR11" s="409"/>
      <c r="GPS11" s="409"/>
      <c r="GPT11" s="409"/>
      <c r="GPU11" s="409"/>
      <c r="GPV11" s="409"/>
      <c r="GPW11" s="409"/>
      <c r="GPX11" s="409"/>
      <c r="GPY11" s="409"/>
      <c r="GPZ11" s="409"/>
      <c r="GQA11" s="409"/>
      <c r="GQB11" s="409"/>
      <c r="GQC11" s="409"/>
      <c r="GQD11" s="409"/>
      <c r="GQE11" s="409"/>
      <c r="GQF11" s="409"/>
      <c r="GQG11" s="409"/>
      <c r="GQH11" s="409"/>
      <c r="GQI11" s="409"/>
      <c r="GQJ11" s="409"/>
      <c r="GQK11" s="409"/>
      <c r="GQL11" s="409"/>
      <c r="GQM11" s="409"/>
      <c r="GQN11" s="409"/>
      <c r="GQO11" s="409"/>
      <c r="GQP11" s="409"/>
      <c r="GQQ11" s="409"/>
      <c r="GQR11" s="409"/>
      <c r="GQS11" s="409"/>
      <c r="GQT11" s="409"/>
      <c r="GQU11" s="409"/>
      <c r="GQV11" s="409"/>
      <c r="GQW11" s="409"/>
      <c r="GQX11" s="409"/>
      <c r="GQY11" s="409"/>
      <c r="GQZ11" s="409"/>
      <c r="GRA11" s="409"/>
      <c r="GRB11" s="409"/>
      <c r="GRC11" s="409"/>
      <c r="GRD11" s="409"/>
      <c r="GRE11" s="409"/>
      <c r="GRF11" s="409"/>
      <c r="GRG11" s="409"/>
      <c r="GRH11" s="409"/>
      <c r="GRI11" s="409"/>
      <c r="GRJ11" s="409"/>
      <c r="GRK11" s="409"/>
      <c r="GRL11" s="409"/>
      <c r="GRM11" s="409"/>
      <c r="GRN11" s="409"/>
      <c r="GRO11" s="409"/>
      <c r="GRP11" s="409"/>
      <c r="GRQ11" s="409"/>
      <c r="GRR11" s="409"/>
      <c r="GRS11" s="409"/>
      <c r="GRT11" s="409"/>
      <c r="GRU11" s="409"/>
      <c r="GRV11" s="409"/>
      <c r="GRW11" s="409"/>
      <c r="GRX11" s="409"/>
      <c r="GRY11" s="409"/>
      <c r="GRZ11" s="409"/>
      <c r="GSA11" s="409"/>
      <c r="GSB11" s="409"/>
      <c r="GSC11" s="409"/>
      <c r="GSD11" s="409"/>
      <c r="GSE11" s="409"/>
      <c r="GSF11" s="409"/>
      <c r="GSG11" s="409"/>
      <c r="GSH11" s="409"/>
      <c r="GSI11" s="409"/>
      <c r="GSJ11" s="409"/>
      <c r="GSK11" s="409"/>
      <c r="GSL11" s="409"/>
      <c r="GSM11" s="409"/>
      <c r="GSN11" s="409"/>
      <c r="GSO11" s="409"/>
      <c r="GSP11" s="409"/>
      <c r="GSQ11" s="409"/>
      <c r="GSR11" s="409"/>
      <c r="GSS11" s="409"/>
      <c r="GST11" s="409"/>
      <c r="GSU11" s="409"/>
      <c r="GSV11" s="409"/>
      <c r="GSW11" s="409"/>
      <c r="GSX11" s="409"/>
      <c r="GSY11" s="409"/>
      <c r="GSZ11" s="409"/>
      <c r="GTA11" s="409"/>
      <c r="GTB11" s="409"/>
      <c r="GTC11" s="409"/>
      <c r="GTD11" s="409"/>
      <c r="GTE11" s="409"/>
      <c r="GTF11" s="409"/>
      <c r="GTG11" s="409"/>
      <c r="GTH11" s="409"/>
      <c r="GTI11" s="409"/>
      <c r="GTJ11" s="409"/>
      <c r="GTK11" s="409"/>
      <c r="GTL11" s="409"/>
      <c r="GTM11" s="409"/>
      <c r="GTN11" s="409"/>
      <c r="GTO11" s="409"/>
      <c r="GTP11" s="409"/>
      <c r="GTQ11" s="409"/>
      <c r="GTR11" s="409"/>
      <c r="GTS11" s="409"/>
      <c r="GTT11" s="409"/>
      <c r="GTU11" s="409"/>
      <c r="GTV11" s="409"/>
      <c r="GTW11" s="409"/>
      <c r="GTX11" s="409"/>
      <c r="GTY11" s="409"/>
      <c r="GTZ11" s="409"/>
      <c r="GUA11" s="409"/>
      <c r="GUB11" s="409"/>
      <c r="GUC11" s="409"/>
      <c r="GUD11" s="409"/>
      <c r="GUE11" s="409"/>
      <c r="GUF11" s="409"/>
      <c r="GUG11" s="409"/>
      <c r="GUH11" s="409"/>
      <c r="GUI11" s="409"/>
      <c r="GUJ11" s="409"/>
      <c r="GUK11" s="409"/>
      <c r="GUL11" s="409"/>
      <c r="GUM11" s="409"/>
      <c r="GUN11" s="409"/>
      <c r="GUO11" s="409"/>
      <c r="GUP11" s="409"/>
      <c r="GUQ11" s="409"/>
      <c r="GUR11" s="409"/>
      <c r="GUS11" s="409"/>
      <c r="GUT11" s="409"/>
      <c r="GUU11" s="409"/>
      <c r="GUV11" s="409"/>
      <c r="GUW11" s="409"/>
      <c r="GUX11" s="409"/>
      <c r="GUY11" s="409"/>
      <c r="GUZ11" s="409"/>
      <c r="GVA11" s="409"/>
      <c r="GVB11" s="409"/>
      <c r="GVC11" s="409"/>
      <c r="GVD11" s="409"/>
      <c r="GVE11" s="409"/>
      <c r="GVF11" s="409"/>
      <c r="GVG11" s="409"/>
      <c r="GVH11" s="409"/>
      <c r="GVI11" s="409"/>
      <c r="GVJ11" s="409"/>
      <c r="GVK11" s="409"/>
      <c r="GVL11" s="409"/>
      <c r="GVM11" s="409"/>
      <c r="GVN11" s="409"/>
      <c r="GVO11" s="409"/>
      <c r="GVP11" s="409"/>
      <c r="GVQ11" s="409"/>
      <c r="GVR11" s="409"/>
      <c r="GVS11" s="409"/>
      <c r="GVT11" s="409"/>
      <c r="GVU11" s="409"/>
      <c r="GVV11" s="409"/>
      <c r="GVW11" s="409"/>
      <c r="GVX11" s="409"/>
      <c r="GVY11" s="409"/>
      <c r="GVZ11" s="409"/>
      <c r="GWA11" s="409"/>
      <c r="GWB11" s="409"/>
      <c r="GWC11" s="409"/>
      <c r="GWD11" s="409"/>
      <c r="GWE11" s="409"/>
      <c r="GWF11" s="409"/>
      <c r="GWG11" s="409"/>
      <c r="GWH11" s="409"/>
      <c r="GWI11" s="409"/>
      <c r="GWJ11" s="409"/>
      <c r="GWK11" s="409"/>
      <c r="GWL11" s="409"/>
      <c r="GWM11" s="409"/>
      <c r="GWN11" s="409"/>
      <c r="GWO11" s="409"/>
      <c r="GWP11" s="409"/>
      <c r="GWQ11" s="409"/>
      <c r="GWR11" s="409"/>
      <c r="GWS11" s="409"/>
      <c r="GWT11" s="409"/>
      <c r="GWU11" s="409"/>
      <c r="GWV11" s="409"/>
      <c r="GWW11" s="409"/>
      <c r="GWX11" s="409"/>
      <c r="GWY11" s="409"/>
      <c r="GWZ11" s="409"/>
      <c r="GXA11" s="409"/>
      <c r="GXB11" s="409"/>
      <c r="GXC11" s="409"/>
      <c r="GXD11" s="409"/>
      <c r="GXE11" s="409"/>
      <c r="GXF11" s="409"/>
      <c r="GXG11" s="409"/>
      <c r="GXH11" s="409"/>
      <c r="GXI11" s="409"/>
      <c r="GXJ11" s="409"/>
      <c r="GXK11" s="409"/>
      <c r="GXL11" s="409"/>
      <c r="GXM11" s="409"/>
      <c r="GXN11" s="409"/>
      <c r="GXO11" s="409"/>
      <c r="GXP11" s="409"/>
      <c r="GXQ11" s="409"/>
      <c r="GXR11" s="409"/>
      <c r="GXS11" s="409"/>
      <c r="GXT11" s="409"/>
      <c r="GXU11" s="409"/>
      <c r="GXV11" s="409"/>
      <c r="GXW11" s="409"/>
      <c r="GXX11" s="409"/>
      <c r="GXY11" s="409"/>
      <c r="GXZ11" s="409"/>
      <c r="GYA11" s="409"/>
      <c r="GYB11" s="409"/>
      <c r="GYC11" s="409"/>
      <c r="GYD11" s="409"/>
      <c r="GYE11" s="409"/>
      <c r="GYF11" s="409"/>
      <c r="GYG11" s="409"/>
      <c r="GYH11" s="409"/>
      <c r="GYI11" s="409"/>
      <c r="GYJ11" s="409"/>
      <c r="GYK11" s="409"/>
      <c r="GYL11" s="409"/>
      <c r="GYM11" s="409"/>
      <c r="GYN11" s="409"/>
      <c r="GYO11" s="409"/>
      <c r="GYP11" s="409"/>
      <c r="GYQ11" s="409"/>
      <c r="GYR11" s="409"/>
      <c r="GYS11" s="409"/>
      <c r="GYT11" s="409"/>
      <c r="GYU11" s="409"/>
      <c r="GYV11" s="409"/>
      <c r="GYW11" s="409"/>
      <c r="GYX11" s="409"/>
      <c r="GYY11" s="409"/>
      <c r="GYZ11" s="409"/>
      <c r="GZA11" s="409"/>
      <c r="GZB11" s="409"/>
      <c r="GZC11" s="409"/>
      <c r="GZD11" s="409"/>
      <c r="GZE11" s="409"/>
      <c r="GZF11" s="409"/>
      <c r="GZG11" s="409"/>
      <c r="GZH11" s="409"/>
      <c r="GZI11" s="409"/>
      <c r="GZJ11" s="409"/>
      <c r="GZK11" s="409"/>
      <c r="GZL11" s="409"/>
      <c r="GZM11" s="409"/>
      <c r="GZN11" s="409"/>
      <c r="GZO11" s="409"/>
      <c r="GZP11" s="409"/>
      <c r="GZQ11" s="409"/>
      <c r="GZR11" s="409"/>
      <c r="GZS11" s="409"/>
      <c r="GZT11" s="409"/>
      <c r="GZU11" s="409"/>
      <c r="GZV11" s="409"/>
      <c r="GZW11" s="409"/>
      <c r="GZX11" s="409"/>
      <c r="GZY11" s="409"/>
      <c r="GZZ11" s="409"/>
      <c r="HAA11" s="409"/>
      <c r="HAB11" s="409"/>
      <c r="HAC11" s="409"/>
      <c r="HAD11" s="409"/>
      <c r="HAE11" s="409"/>
      <c r="HAF11" s="409"/>
      <c r="HAG11" s="409"/>
      <c r="HAH11" s="409"/>
      <c r="HAI11" s="409"/>
      <c r="HAJ11" s="409"/>
      <c r="HAK11" s="409"/>
      <c r="HAL11" s="409"/>
      <c r="HAM11" s="409"/>
      <c r="HAN11" s="409"/>
      <c r="HAO11" s="409"/>
      <c r="HAP11" s="409"/>
      <c r="HAQ11" s="409"/>
      <c r="HAR11" s="409"/>
      <c r="HAS11" s="409"/>
      <c r="HAT11" s="409"/>
      <c r="HAU11" s="409"/>
      <c r="HAV11" s="409"/>
      <c r="HAW11" s="409"/>
      <c r="HAX11" s="409"/>
      <c r="HAY11" s="409"/>
      <c r="HAZ11" s="409"/>
      <c r="HBA11" s="409"/>
      <c r="HBB11" s="409"/>
      <c r="HBC11" s="409"/>
      <c r="HBD11" s="409"/>
      <c r="HBE11" s="409"/>
      <c r="HBF11" s="409"/>
      <c r="HBG11" s="409"/>
      <c r="HBH11" s="409"/>
      <c r="HBI11" s="409"/>
      <c r="HBJ11" s="409"/>
      <c r="HBK11" s="409"/>
      <c r="HBL11" s="409"/>
      <c r="HBM11" s="409"/>
      <c r="HBN11" s="409"/>
      <c r="HBO11" s="409"/>
      <c r="HBP11" s="409"/>
      <c r="HBQ11" s="409"/>
      <c r="HBR11" s="409"/>
      <c r="HBS11" s="409"/>
      <c r="HBT11" s="409"/>
      <c r="HBU11" s="409"/>
      <c r="HBV11" s="409"/>
      <c r="HBW11" s="409"/>
      <c r="HBX11" s="409"/>
      <c r="HBY11" s="409"/>
      <c r="HBZ11" s="409"/>
      <c r="HCA11" s="409"/>
      <c r="HCB11" s="409"/>
      <c r="HCC11" s="409"/>
      <c r="HCD11" s="409"/>
      <c r="HCE11" s="409"/>
      <c r="HCF11" s="409"/>
      <c r="HCG11" s="409"/>
      <c r="HCH11" s="409"/>
      <c r="HCI11" s="409"/>
      <c r="HCJ11" s="409"/>
      <c r="HCK11" s="409"/>
      <c r="HCL11" s="409"/>
      <c r="HCM11" s="409"/>
      <c r="HCN11" s="409"/>
      <c r="HCO11" s="409"/>
      <c r="HCP11" s="409"/>
      <c r="HCQ11" s="409"/>
      <c r="HCR11" s="409"/>
      <c r="HCS11" s="409"/>
      <c r="HCT11" s="409"/>
      <c r="HCU11" s="409"/>
      <c r="HCV11" s="409"/>
      <c r="HCW11" s="409"/>
      <c r="HCX11" s="409"/>
      <c r="HCY11" s="409"/>
      <c r="HCZ11" s="409"/>
      <c r="HDA11" s="409"/>
      <c r="HDB11" s="409"/>
      <c r="HDC11" s="409"/>
      <c r="HDD11" s="409"/>
      <c r="HDE11" s="409"/>
      <c r="HDF11" s="409"/>
      <c r="HDG11" s="409"/>
      <c r="HDH11" s="409"/>
      <c r="HDI11" s="409"/>
      <c r="HDJ11" s="409"/>
      <c r="HDK11" s="409"/>
      <c r="HDL11" s="409"/>
      <c r="HDM11" s="409"/>
      <c r="HDN11" s="409"/>
      <c r="HDO11" s="409"/>
      <c r="HDP11" s="409"/>
      <c r="HDQ11" s="409"/>
      <c r="HDR11" s="409"/>
      <c r="HDS11" s="409"/>
      <c r="HDT11" s="409"/>
      <c r="HDU11" s="409"/>
      <c r="HDV11" s="409"/>
      <c r="HDW11" s="409"/>
      <c r="HDX11" s="409"/>
      <c r="HDY11" s="409"/>
      <c r="HDZ11" s="409"/>
      <c r="HEA11" s="409"/>
      <c r="HEB11" s="409"/>
      <c r="HEC11" s="409"/>
      <c r="HED11" s="409"/>
      <c r="HEE11" s="409"/>
      <c r="HEF11" s="409"/>
      <c r="HEG11" s="409"/>
      <c r="HEH11" s="409"/>
      <c r="HEI11" s="409"/>
      <c r="HEJ11" s="409"/>
      <c r="HEK11" s="409"/>
      <c r="HEL11" s="409"/>
      <c r="HEM11" s="409"/>
      <c r="HEN11" s="409"/>
      <c r="HEO11" s="409"/>
      <c r="HEP11" s="409"/>
      <c r="HEQ11" s="409"/>
      <c r="HER11" s="409"/>
      <c r="HES11" s="409"/>
      <c r="HET11" s="409"/>
      <c r="HEU11" s="409"/>
      <c r="HEV11" s="409"/>
      <c r="HEW11" s="409"/>
      <c r="HEX11" s="409"/>
      <c r="HEY11" s="409"/>
      <c r="HEZ11" s="409"/>
      <c r="HFA11" s="409"/>
      <c r="HFB11" s="409"/>
      <c r="HFC11" s="409"/>
      <c r="HFD11" s="409"/>
      <c r="HFE11" s="409"/>
      <c r="HFF11" s="409"/>
      <c r="HFG11" s="409"/>
      <c r="HFH11" s="409"/>
      <c r="HFI11" s="409"/>
      <c r="HFJ11" s="409"/>
      <c r="HFK11" s="409"/>
      <c r="HFL11" s="409"/>
      <c r="HFM11" s="409"/>
      <c r="HFN11" s="409"/>
      <c r="HFO11" s="409"/>
      <c r="HFP11" s="409"/>
      <c r="HFQ11" s="409"/>
      <c r="HFR11" s="409"/>
      <c r="HFS11" s="409"/>
      <c r="HFT11" s="409"/>
      <c r="HFU11" s="409"/>
      <c r="HFV11" s="409"/>
      <c r="HFW11" s="409"/>
      <c r="HFX11" s="409"/>
      <c r="HFY11" s="409"/>
      <c r="HFZ11" s="409"/>
      <c r="HGA11" s="409"/>
      <c r="HGB11" s="409"/>
      <c r="HGC11" s="409"/>
      <c r="HGD11" s="409"/>
      <c r="HGE11" s="409"/>
      <c r="HGF11" s="409"/>
      <c r="HGG11" s="409"/>
      <c r="HGH11" s="409"/>
      <c r="HGI11" s="409"/>
      <c r="HGJ11" s="409"/>
      <c r="HGK11" s="409"/>
      <c r="HGL11" s="409"/>
      <c r="HGM11" s="409"/>
      <c r="HGN11" s="409"/>
      <c r="HGO11" s="409"/>
      <c r="HGP11" s="409"/>
      <c r="HGQ11" s="409"/>
      <c r="HGR11" s="409"/>
      <c r="HGS11" s="409"/>
      <c r="HGT11" s="409"/>
      <c r="HGU11" s="409"/>
      <c r="HGV11" s="409"/>
      <c r="HGW11" s="409"/>
      <c r="HGX11" s="409"/>
      <c r="HGY11" s="409"/>
      <c r="HGZ11" s="409"/>
      <c r="HHA11" s="409"/>
      <c r="HHB11" s="409"/>
      <c r="HHC11" s="409"/>
      <c r="HHD11" s="409"/>
      <c r="HHE11" s="409"/>
      <c r="HHF11" s="409"/>
      <c r="HHG11" s="409"/>
      <c r="HHH11" s="409"/>
      <c r="HHI11" s="409"/>
      <c r="HHJ11" s="409"/>
      <c r="HHK11" s="409"/>
      <c r="HHL11" s="409"/>
      <c r="HHM11" s="409"/>
      <c r="HHN11" s="409"/>
      <c r="HHO11" s="409"/>
      <c r="HHP11" s="409"/>
      <c r="HHQ11" s="409"/>
      <c r="HHR11" s="409"/>
      <c r="HHS11" s="409"/>
      <c r="HHT11" s="409"/>
      <c r="HHU11" s="409"/>
      <c r="HHV11" s="409"/>
      <c r="HHW11" s="409"/>
      <c r="HHX11" s="409"/>
      <c r="HHY11" s="409"/>
      <c r="HHZ11" s="409"/>
      <c r="HIA11" s="409"/>
      <c r="HIB11" s="409"/>
      <c r="HIC11" s="409"/>
      <c r="HID11" s="409"/>
      <c r="HIE11" s="409"/>
      <c r="HIF11" s="409"/>
      <c r="HIG11" s="409"/>
      <c r="HIH11" s="409"/>
      <c r="HII11" s="409"/>
      <c r="HIJ11" s="409"/>
      <c r="HIK11" s="409"/>
      <c r="HIL11" s="409"/>
      <c r="HIM11" s="409"/>
      <c r="HIN11" s="409"/>
      <c r="HIO11" s="409"/>
      <c r="HIP11" s="409"/>
      <c r="HIQ11" s="409"/>
      <c r="HIR11" s="409"/>
      <c r="HIS11" s="409"/>
      <c r="HIT11" s="409"/>
      <c r="HIU11" s="409"/>
      <c r="HIV11" s="409"/>
      <c r="HIW11" s="409"/>
      <c r="HIX11" s="409"/>
      <c r="HIY11" s="409"/>
      <c r="HIZ11" s="409"/>
      <c r="HJA11" s="409"/>
      <c r="HJB11" s="409"/>
      <c r="HJC11" s="409"/>
      <c r="HJD11" s="409"/>
      <c r="HJE11" s="409"/>
      <c r="HJF11" s="409"/>
      <c r="HJG11" s="409"/>
      <c r="HJH11" s="409"/>
      <c r="HJI11" s="409"/>
      <c r="HJJ11" s="409"/>
      <c r="HJK11" s="409"/>
      <c r="HJL11" s="409"/>
      <c r="HJM11" s="409"/>
      <c r="HJN11" s="409"/>
      <c r="HJO11" s="409"/>
      <c r="HJP11" s="409"/>
      <c r="HJQ11" s="409"/>
      <c r="HJR11" s="409"/>
      <c r="HJS11" s="409"/>
      <c r="HJT11" s="409"/>
      <c r="HJU11" s="409"/>
      <c r="HJV11" s="409"/>
      <c r="HJW11" s="409"/>
      <c r="HJX11" s="409"/>
      <c r="HJY11" s="409"/>
      <c r="HJZ11" s="409"/>
      <c r="HKA11" s="409"/>
      <c r="HKB11" s="409"/>
      <c r="HKC11" s="409"/>
      <c r="HKD11" s="409"/>
      <c r="HKE11" s="409"/>
      <c r="HKF11" s="409"/>
      <c r="HKG11" s="409"/>
      <c r="HKH11" s="409"/>
      <c r="HKI11" s="409"/>
      <c r="HKJ11" s="409"/>
      <c r="HKK11" s="409"/>
      <c r="HKL11" s="409"/>
      <c r="HKM11" s="409"/>
      <c r="HKN11" s="409"/>
      <c r="HKO11" s="409"/>
      <c r="HKP11" s="409"/>
      <c r="HKQ11" s="409"/>
      <c r="HKR11" s="409"/>
      <c r="HKS11" s="409"/>
      <c r="HKT11" s="409"/>
      <c r="HKU11" s="409"/>
      <c r="HKV11" s="409"/>
      <c r="HKW11" s="409"/>
      <c r="HKX11" s="409"/>
      <c r="HKY11" s="409"/>
      <c r="HKZ11" s="409"/>
      <c r="HLA11" s="409"/>
      <c r="HLB11" s="409"/>
      <c r="HLC11" s="409"/>
      <c r="HLD11" s="409"/>
      <c r="HLE11" s="409"/>
      <c r="HLF11" s="409"/>
      <c r="HLG11" s="409"/>
      <c r="HLH11" s="409"/>
      <c r="HLI11" s="409"/>
      <c r="HLJ11" s="409"/>
      <c r="HLK11" s="409"/>
      <c r="HLL11" s="409"/>
      <c r="HLM11" s="409"/>
      <c r="HLN11" s="409"/>
      <c r="HLO11" s="409"/>
      <c r="HLP11" s="409"/>
      <c r="HLQ11" s="409"/>
      <c r="HLR11" s="409"/>
      <c r="HLS11" s="409"/>
      <c r="HLT11" s="409"/>
      <c r="HLU11" s="409"/>
      <c r="HLV11" s="409"/>
      <c r="HLW11" s="409"/>
      <c r="HLX11" s="409"/>
      <c r="HLY11" s="409"/>
      <c r="HLZ11" s="409"/>
      <c r="HMA11" s="409"/>
      <c r="HMB11" s="409"/>
      <c r="HMC11" s="409"/>
      <c r="HMD11" s="409"/>
      <c r="HME11" s="409"/>
      <c r="HMF11" s="409"/>
      <c r="HMG11" s="409"/>
      <c r="HMH11" s="409"/>
      <c r="HMI11" s="409"/>
      <c r="HMJ11" s="409"/>
      <c r="HMK11" s="409"/>
      <c r="HML11" s="409"/>
      <c r="HMM11" s="409"/>
      <c r="HMN11" s="409"/>
      <c r="HMO11" s="409"/>
      <c r="HMP11" s="409"/>
      <c r="HMQ11" s="409"/>
      <c r="HMR11" s="409"/>
      <c r="HMS11" s="409"/>
      <c r="HMT11" s="409"/>
      <c r="HMU11" s="409"/>
      <c r="HMV11" s="409"/>
      <c r="HMW11" s="409"/>
      <c r="HMX11" s="409"/>
      <c r="HMY11" s="409"/>
      <c r="HMZ11" s="409"/>
      <c r="HNA11" s="409"/>
      <c r="HNB11" s="409"/>
      <c r="HNC11" s="409"/>
      <c r="HND11" s="409"/>
      <c r="HNE11" s="409"/>
      <c r="HNF11" s="409"/>
      <c r="HNG11" s="409"/>
      <c r="HNH11" s="409"/>
      <c r="HNI11" s="409"/>
      <c r="HNJ11" s="409"/>
      <c r="HNK11" s="409"/>
      <c r="HNL11" s="409"/>
      <c r="HNM11" s="409"/>
      <c r="HNN11" s="409"/>
      <c r="HNO11" s="409"/>
      <c r="HNP11" s="409"/>
      <c r="HNQ11" s="409"/>
      <c r="HNR11" s="409"/>
      <c r="HNS11" s="409"/>
      <c r="HNT11" s="409"/>
      <c r="HNU11" s="409"/>
      <c r="HNV11" s="409"/>
      <c r="HNW11" s="409"/>
      <c r="HNX11" s="409"/>
      <c r="HNY11" s="409"/>
      <c r="HNZ11" s="409"/>
      <c r="HOA11" s="409"/>
      <c r="HOB11" s="409"/>
      <c r="HOC11" s="409"/>
      <c r="HOD11" s="409"/>
      <c r="HOE11" s="409"/>
      <c r="HOF11" s="409"/>
      <c r="HOG11" s="409"/>
      <c r="HOH11" s="409"/>
      <c r="HOI11" s="409"/>
      <c r="HOJ11" s="409"/>
      <c r="HOK11" s="409"/>
      <c r="HOL11" s="409"/>
      <c r="HOM11" s="409"/>
      <c r="HON11" s="409"/>
      <c r="HOO11" s="409"/>
      <c r="HOP11" s="409"/>
      <c r="HOQ11" s="409"/>
      <c r="HOR11" s="409"/>
      <c r="HOS11" s="409"/>
      <c r="HOT11" s="409"/>
      <c r="HOU11" s="409"/>
      <c r="HOV11" s="409"/>
      <c r="HOW11" s="409"/>
      <c r="HOX11" s="409"/>
      <c r="HOY11" s="409"/>
      <c r="HOZ11" s="409"/>
      <c r="HPA11" s="409"/>
      <c r="HPB11" s="409"/>
      <c r="HPC11" s="409"/>
      <c r="HPD11" s="409"/>
      <c r="HPE11" s="409"/>
      <c r="HPF11" s="409"/>
      <c r="HPG11" s="409"/>
      <c r="HPH11" s="409"/>
      <c r="HPI11" s="409"/>
      <c r="HPJ11" s="409"/>
      <c r="HPK11" s="409"/>
      <c r="HPL11" s="409"/>
      <c r="HPM11" s="409"/>
      <c r="HPN11" s="409"/>
      <c r="HPO11" s="409"/>
      <c r="HPP11" s="409"/>
      <c r="HPQ11" s="409"/>
      <c r="HPR11" s="409"/>
      <c r="HPS11" s="409"/>
      <c r="HPT11" s="409"/>
      <c r="HPU11" s="409"/>
      <c r="HPV11" s="409"/>
      <c r="HPW11" s="409"/>
      <c r="HPX11" s="409"/>
      <c r="HPY11" s="409"/>
      <c r="HPZ11" s="409"/>
      <c r="HQA11" s="409"/>
      <c r="HQB11" s="409"/>
      <c r="HQC11" s="409"/>
      <c r="HQD11" s="409"/>
      <c r="HQE11" s="409"/>
      <c r="HQF11" s="409"/>
      <c r="HQG11" s="409"/>
      <c r="HQH11" s="409"/>
      <c r="HQI11" s="409"/>
      <c r="HQJ11" s="409"/>
      <c r="HQK11" s="409"/>
      <c r="HQL11" s="409"/>
      <c r="HQM11" s="409"/>
      <c r="HQN11" s="409"/>
      <c r="HQO11" s="409"/>
      <c r="HQP11" s="409"/>
      <c r="HQQ11" s="409"/>
      <c r="HQR11" s="409"/>
      <c r="HQS11" s="409"/>
      <c r="HQT11" s="409"/>
      <c r="HQU11" s="409"/>
      <c r="HQV11" s="409"/>
      <c r="HQW11" s="409"/>
      <c r="HQX11" s="409"/>
      <c r="HQY11" s="409"/>
      <c r="HQZ11" s="409"/>
      <c r="HRA11" s="409"/>
      <c r="HRB11" s="409"/>
      <c r="HRC11" s="409"/>
      <c r="HRD11" s="409"/>
      <c r="HRE11" s="409"/>
      <c r="HRF11" s="409"/>
      <c r="HRG11" s="409"/>
      <c r="HRH11" s="409"/>
      <c r="HRI11" s="409"/>
      <c r="HRJ11" s="409"/>
      <c r="HRK11" s="409"/>
      <c r="HRL11" s="409"/>
      <c r="HRM11" s="409"/>
      <c r="HRN11" s="409"/>
      <c r="HRO11" s="409"/>
      <c r="HRP11" s="409"/>
      <c r="HRQ11" s="409"/>
      <c r="HRR11" s="409"/>
      <c r="HRS11" s="409"/>
      <c r="HRT11" s="409"/>
      <c r="HRU11" s="409"/>
      <c r="HRV11" s="409"/>
      <c r="HRW11" s="409"/>
      <c r="HRX11" s="409"/>
      <c r="HRY11" s="409"/>
      <c r="HRZ11" s="409"/>
      <c r="HSA11" s="409"/>
      <c r="HSB11" s="409"/>
      <c r="HSC11" s="409"/>
      <c r="HSD11" s="409"/>
      <c r="HSE11" s="409"/>
      <c r="HSF11" s="409"/>
      <c r="HSG11" s="409"/>
      <c r="HSH11" s="409"/>
      <c r="HSI11" s="409"/>
      <c r="HSJ11" s="409"/>
      <c r="HSK11" s="409"/>
      <c r="HSL11" s="409"/>
      <c r="HSM11" s="409"/>
      <c r="HSN11" s="409"/>
      <c r="HSO11" s="409"/>
      <c r="HSP11" s="409"/>
      <c r="HSQ11" s="409"/>
      <c r="HSR11" s="409"/>
      <c r="HSS11" s="409"/>
      <c r="HST11" s="409"/>
      <c r="HSU11" s="409"/>
      <c r="HSV11" s="409"/>
      <c r="HSW11" s="409"/>
      <c r="HSX11" s="409"/>
      <c r="HSY11" s="409"/>
      <c r="HSZ11" s="409"/>
      <c r="HTA11" s="409"/>
      <c r="HTB11" s="409"/>
      <c r="HTC11" s="409"/>
      <c r="HTD11" s="409"/>
      <c r="HTE11" s="409"/>
      <c r="HTF11" s="409"/>
      <c r="HTG11" s="409"/>
      <c r="HTH11" s="409"/>
      <c r="HTI11" s="409"/>
      <c r="HTJ11" s="409"/>
      <c r="HTK11" s="409"/>
      <c r="HTL11" s="409"/>
      <c r="HTM11" s="409"/>
      <c r="HTN11" s="409"/>
      <c r="HTO11" s="409"/>
      <c r="HTP11" s="409"/>
      <c r="HTQ11" s="409"/>
      <c r="HTR11" s="409"/>
      <c r="HTS11" s="409"/>
      <c r="HTT11" s="409"/>
      <c r="HTU11" s="409"/>
      <c r="HTV11" s="409"/>
      <c r="HTW11" s="409"/>
      <c r="HTX11" s="409"/>
      <c r="HTY11" s="409"/>
      <c r="HTZ11" s="409"/>
      <c r="HUA11" s="409"/>
      <c r="HUB11" s="409"/>
      <c r="HUC11" s="409"/>
      <c r="HUD11" s="409"/>
      <c r="HUE11" s="409"/>
      <c r="HUF11" s="409"/>
      <c r="HUG11" s="409"/>
      <c r="HUH11" s="409"/>
      <c r="HUI11" s="409"/>
      <c r="HUJ11" s="409"/>
      <c r="HUK11" s="409"/>
      <c r="HUL11" s="409"/>
      <c r="HUM11" s="409"/>
      <c r="HUN11" s="409"/>
      <c r="HUO11" s="409"/>
      <c r="HUP11" s="409"/>
      <c r="HUQ11" s="409"/>
      <c r="HUR11" s="409"/>
      <c r="HUS11" s="409"/>
      <c r="HUT11" s="409"/>
      <c r="HUU11" s="409"/>
      <c r="HUV11" s="409"/>
      <c r="HUW11" s="409"/>
      <c r="HUX11" s="409"/>
      <c r="HUY11" s="409"/>
      <c r="HUZ11" s="409"/>
      <c r="HVA11" s="409"/>
      <c r="HVB11" s="409"/>
      <c r="HVC11" s="409"/>
      <c r="HVD11" s="409"/>
      <c r="HVE11" s="409"/>
      <c r="HVF11" s="409"/>
      <c r="HVG11" s="409"/>
      <c r="HVH11" s="409"/>
      <c r="HVI11" s="409"/>
      <c r="HVJ11" s="409"/>
      <c r="HVK11" s="409"/>
      <c r="HVL11" s="409"/>
      <c r="HVM11" s="409"/>
      <c r="HVN11" s="409"/>
      <c r="HVO11" s="409"/>
      <c r="HVP11" s="409"/>
      <c r="HVQ11" s="409"/>
      <c r="HVR11" s="409"/>
      <c r="HVS11" s="409"/>
      <c r="HVT11" s="409"/>
      <c r="HVU11" s="409"/>
      <c r="HVV11" s="409"/>
      <c r="HVW11" s="409"/>
      <c r="HVX11" s="409"/>
      <c r="HVY11" s="409"/>
      <c r="HVZ11" s="409"/>
      <c r="HWA11" s="409"/>
      <c r="HWB11" s="409"/>
      <c r="HWC11" s="409"/>
      <c r="HWD11" s="409"/>
      <c r="HWE11" s="409"/>
      <c r="HWF11" s="409"/>
      <c r="HWG11" s="409"/>
      <c r="HWH11" s="409"/>
      <c r="HWI11" s="409"/>
      <c r="HWJ11" s="409"/>
      <c r="HWK11" s="409"/>
      <c r="HWL11" s="409"/>
      <c r="HWM11" s="409"/>
      <c r="HWN11" s="409"/>
      <c r="HWO11" s="409"/>
      <c r="HWP11" s="409"/>
      <c r="HWQ11" s="409"/>
      <c r="HWR11" s="409"/>
      <c r="HWS11" s="409"/>
      <c r="HWT11" s="409"/>
      <c r="HWU11" s="409"/>
      <c r="HWV11" s="409"/>
      <c r="HWW11" s="409"/>
      <c r="HWX11" s="409"/>
      <c r="HWY11" s="409"/>
      <c r="HWZ11" s="409"/>
      <c r="HXA11" s="409"/>
      <c r="HXB11" s="409"/>
      <c r="HXC11" s="409"/>
      <c r="HXD11" s="409"/>
      <c r="HXE11" s="409"/>
      <c r="HXF11" s="409"/>
      <c r="HXG11" s="409"/>
      <c r="HXH11" s="409"/>
      <c r="HXI11" s="409"/>
      <c r="HXJ11" s="409"/>
      <c r="HXK11" s="409"/>
      <c r="HXL11" s="409"/>
      <c r="HXM11" s="409"/>
      <c r="HXN11" s="409"/>
      <c r="HXO11" s="409"/>
    </row>
    <row r="12" spans="1:6047" s="408" customFormat="1" ht="9.9499999999999993" customHeight="1" x14ac:dyDescent="0.25">
      <c r="A12" s="452" t="s">
        <v>183</v>
      </c>
      <c r="B12" s="882">
        <v>12</v>
      </c>
      <c r="C12" s="882">
        <v>0</v>
      </c>
      <c r="D12" s="882">
        <f>SUM(B12:C12)</f>
        <v>12</v>
      </c>
      <c r="E12" s="882">
        <v>0</v>
      </c>
      <c r="F12" s="882">
        <v>0</v>
      </c>
      <c r="G12" s="882">
        <f>SUM(E12:F12)</f>
        <v>0</v>
      </c>
      <c r="H12" s="771">
        <f t="shared" si="26"/>
        <v>0</v>
      </c>
      <c r="I12" s="771" t="e">
        <f t="shared" si="27"/>
        <v>#DIV/0!</v>
      </c>
      <c r="J12" s="771">
        <f t="shared" si="28"/>
        <v>0</v>
      </c>
      <c r="K12" s="882">
        <v>18</v>
      </c>
      <c r="L12" s="882">
        <v>0</v>
      </c>
      <c r="M12" s="882">
        <f>SUM(K12:L12)</f>
        <v>18</v>
      </c>
      <c r="N12" s="882">
        <v>0</v>
      </c>
      <c r="O12" s="882">
        <v>0</v>
      </c>
      <c r="P12" s="882">
        <f>SUM(N12:O12)</f>
        <v>0</v>
      </c>
      <c r="Q12" s="771">
        <f t="shared" si="29"/>
        <v>0</v>
      </c>
      <c r="R12" s="771" t="e">
        <f t="shared" si="29"/>
        <v>#DIV/0!</v>
      </c>
      <c r="S12" s="771">
        <f t="shared" si="29"/>
        <v>0</v>
      </c>
      <c r="T12" s="882">
        <v>12</v>
      </c>
      <c r="U12" s="882">
        <v>0</v>
      </c>
      <c r="V12" s="882">
        <f>SUM(T12:U12)</f>
        <v>12</v>
      </c>
      <c r="W12" s="882">
        <v>0</v>
      </c>
      <c r="X12" s="882">
        <v>0</v>
      </c>
      <c r="Y12" s="882">
        <f>SUM(W12:X12)</f>
        <v>0</v>
      </c>
      <c r="Z12" s="771">
        <f t="shared" si="30"/>
        <v>0</v>
      </c>
      <c r="AA12" s="771" t="e">
        <f t="shared" si="31"/>
        <v>#DIV/0!</v>
      </c>
      <c r="AB12" s="771">
        <f t="shared" si="32"/>
        <v>0</v>
      </c>
      <c r="AC12" s="882"/>
      <c r="AD12" s="882"/>
      <c r="AE12" s="882">
        <f>SUM(AC12:AD12)</f>
        <v>0</v>
      </c>
      <c r="AF12" s="882"/>
      <c r="AG12" s="882"/>
      <c r="AH12" s="882">
        <f>SUM(AF12:AG12)</f>
        <v>0</v>
      </c>
      <c r="AI12" s="771" t="e">
        <f t="shared" si="33"/>
        <v>#DIV/0!</v>
      </c>
      <c r="AJ12" s="771" t="e">
        <f t="shared" si="34"/>
        <v>#DIV/0!</v>
      </c>
      <c r="AK12" s="771" t="e">
        <f t="shared" si="35"/>
        <v>#DIV/0!</v>
      </c>
      <c r="AL12" s="882">
        <f>SUM(B12,K12,T12,AC12)</f>
        <v>42</v>
      </c>
      <c r="AM12" s="882">
        <f>SUM(C12,L12,U12,AD12)</f>
        <v>0</v>
      </c>
      <c r="AN12" s="882">
        <f>SUM(AL12:AM12)</f>
        <v>42</v>
      </c>
      <c r="AO12" s="882">
        <f>SUM(E12,N12,W12,AF12)</f>
        <v>0</v>
      </c>
      <c r="AP12" s="882">
        <f>SUM(F12,O12,X12,AG12)</f>
        <v>0</v>
      </c>
      <c r="AQ12" s="882">
        <f>SUM(AO12:AP12)</f>
        <v>0</v>
      </c>
      <c r="AR12" s="771">
        <f t="shared" si="9"/>
        <v>0</v>
      </c>
      <c r="AS12" s="771" t="e">
        <f t="shared" si="10"/>
        <v>#DIV/0!</v>
      </c>
      <c r="AT12" s="771">
        <f t="shared" si="11"/>
        <v>0</v>
      </c>
      <c r="AU12" s="435">
        <v>31</v>
      </c>
      <c r="AV12" s="435">
        <v>0</v>
      </c>
      <c r="AW12" s="453">
        <f t="shared" si="12"/>
        <v>0</v>
      </c>
      <c r="AX12" s="436"/>
      <c r="AY12" s="436"/>
      <c r="AZ12" s="454"/>
      <c r="BA12" s="436"/>
      <c r="BB12" s="436"/>
      <c r="BC12" s="454"/>
      <c r="BD12" s="436"/>
      <c r="BE12" s="436"/>
      <c r="BF12" s="454"/>
      <c r="BG12" s="436"/>
      <c r="BH12" s="436"/>
      <c r="BI12" s="454"/>
      <c r="BJ12" s="437"/>
      <c r="BK12" s="437"/>
      <c r="BL12" s="471"/>
      <c r="BM12" s="437"/>
      <c r="BN12" s="437"/>
      <c r="BO12" s="471"/>
      <c r="BP12" s="437"/>
      <c r="BQ12" s="437"/>
      <c r="BR12" s="471"/>
      <c r="BS12" s="437"/>
      <c r="BT12" s="437"/>
      <c r="BU12" s="471"/>
      <c r="BV12" s="437"/>
      <c r="BW12" s="437"/>
      <c r="BX12" s="471"/>
      <c r="BY12" s="466"/>
      <c r="BZ12" s="466"/>
      <c r="CA12" s="467"/>
      <c r="CB12" s="466"/>
      <c r="CC12" s="466"/>
      <c r="CD12" s="467"/>
      <c r="CE12" s="466"/>
      <c r="CF12" s="466"/>
      <c r="CG12" s="441"/>
      <c r="CH12" s="475"/>
      <c r="CI12" s="475"/>
      <c r="CJ12" s="441"/>
      <c r="CK12" s="476"/>
      <c r="CL12" s="476"/>
      <c r="CM12" s="467"/>
      <c r="CN12" s="441"/>
      <c r="CO12" s="441"/>
      <c r="CP12" s="467"/>
      <c r="CQ12" s="441"/>
      <c r="CR12" s="441"/>
      <c r="CS12" s="467"/>
      <c r="CT12" s="441"/>
      <c r="CU12" s="441"/>
      <c r="CV12" s="467"/>
      <c r="CW12" s="469"/>
      <c r="CX12" s="469"/>
      <c r="CY12" s="469"/>
      <c r="CZ12" s="435"/>
      <c r="DA12" s="435"/>
      <c r="DB12" s="467"/>
      <c r="DC12" s="441"/>
      <c r="DD12" s="441"/>
      <c r="DE12" s="467"/>
      <c r="DF12" s="441"/>
      <c r="DG12" s="441"/>
      <c r="DH12" s="467"/>
      <c r="DI12" s="441"/>
      <c r="DJ12" s="441"/>
      <c r="DK12" s="467"/>
      <c r="DL12" s="469"/>
      <c r="DM12" s="469"/>
      <c r="DN12" s="469"/>
      <c r="DO12" s="435"/>
      <c r="DP12" s="435"/>
      <c r="DQ12" s="467"/>
      <c r="DR12" s="441"/>
      <c r="DS12" s="441"/>
      <c r="DT12" s="467"/>
      <c r="DU12" s="441"/>
      <c r="DV12" s="441"/>
      <c r="DW12" s="467"/>
      <c r="DX12" s="469"/>
      <c r="DY12" s="469"/>
      <c r="DZ12" s="469"/>
      <c r="EA12" s="477"/>
      <c r="EB12" s="477"/>
      <c r="EC12" s="478"/>
      <c r="ED12" s="441"/>
      <c r="EE12" s="441"/>
      <c r="EF12" s="467"/>
      <c r="EG12" s="441"/>
      <c r="EH12" s="441"/>
      <c r="EI12" s="467"/>
      <c r="EJ12" s="441"/>
      <c r="EK12" s="441"/>
      <c r="EL12" s="467"/>
      <c r="EM12" s="441"/>
      <c r="EN12" s="441"/>
      <c r="EO12" s="441"/>
      <c r="EP12" s="441"/>
      <c r="EQ12" s="441"/>
      <c r="ER12" s="441"/>
      <c r="ES12" s="441"/>
      <c r="ET12" s="441"/>
      <c r="EU12" s="467"/>
      <c r="EV12" s="415"/>
      <c r="EW12" s="409"/>
      <c r="EX12" s="409"/>
      <c r="EY12" s="409"/>
      <c r="EZ12" s="409"/>
      <c r="FA12" s="409"/>
      <c r="FB12" s="409"/>
      <c r="FC12" s="409"/>
      <c r="FD12" s="409"/>
      <c r="FE12" s="409"/>
      <c r="FF12" s="409"/>
      <c r="FG12" s="409"/>
      <c r="FH12" s="409"/>
      <c r="FI12" s="409"/>
      <c r="FJ12" s="409"/>
      <c r="FK12" s="409"/>
      <c r="FL12" s="409"/>
      <c r="FM12" s="409"/>
      <c r="FN12" s="409"/>
      <c r="FO12" s="409"/>
      <c r="FP12" s="409"/>
      <c r="FQ12" s="409"/>
      <c r="FR12" s="409"/>
      <c r="FS12" s="409"/>
      <c r="FT12" s="409"/>
      <c r="FU12" s="409"/>
      <c r="FV12" s="409"/>
      <c r="FW12" s="409"/>
      <c r="FX12" s="409"/>
      <c r="FY12" s="409"/>
      <c r="FZ12" s="409"/>
      <c r="GA12" s="409"/>
      <c r="GB12" s="409"/>
      <c r="GC12" s="409"/>
      <c r="GD12" s="409"/>
      <c r="GE12" s="409"/>
      <c r="GF12" s="409"/>
      <c r="GG12" s="409"/>
      <c r="GH12" s="409"/>
      <c r="GI12" s="409"/>
      <c r="GJ12" s="409"/>
      <c r="GK12" s="409"/>
      <c r="GL12" s="409"/>
      <c r="GM12" s="409"/>
      <c r="GN12" s="409"/>
      <c r="GO12" s="409"/>
      <c r="GP12" s="409"/>
      <c r="GQ12" s="409"/>
      <c r="GR12" s="409"/>
      <c r="GS12" s="409"/>
      <c r="GT12" s="409"/>
      <c r="GU12" s="409"/>
      <c r="GV12" s="409"/>
      <c r="GW12" s="409"/>
      <c r="GX12" s="409"/>
      <c r="GY12" s="409"/>
      <c r="GZ12" s="409"/>
      <c r="HA12" s="409"/>
      <c r="HB12" s="409"/>
      <c r="HC12" s="409"/>
      <c r="HD12" s="409"/>
      <c r="HE12" s="409"/>
      <c r="HF12" s="409"/>
      <c r="HG12" s="409"/>
      <c r="HH12" s="409"/>
      <c r="HI12" s="409"/>
      <c r="HJ12" s="409"/>
      <c r="HK12" s="409"/>
      <c r="HL12" s="409"/>
      <c r="HM12" s="409"/>
      <c r="HN12" s="409"/>
      <c r="HO12" s="409"/>
      <c r="HP12" s="409"/>
      <c r="HQ12" s="409"/>
      <c r="HR12" s="409"/>
      <c r="HS12" s="409"/>
      <c r="HT12" s="409"/>
      <c r="HU12" s="409"/>
      <c r="HV12" s="409"/>
      <c r="HW12" s="409"/>
      <c r="HX12" s="409"/>
      <c r="HY12" s="409"/>
      <c r="HZ12" s="409"/>
      <c r="IA12" s="409"/>
      <c r="IB12" s="409"/>
      <c r="IC12" s="409"/>
      <c r="ID12" s="409"/>
      <c r="IE12" s="409"/>
      <c r="IF12" s="409"/>
      <c r="IG12" s="409"/>
      <c r="IH12" s="409"/>
      <c r="II12" s="409"/>
      <c r="IJ12" s="409"/>
      <c r="IK12" s="409"/>
      <c r="IL12" s="409"/>
      <c r="IM12" s="409"/>
      <c r="IN12" s="409"/>
      <c r="IO12" s="409"/>
      <c r="IP12" s="409"/>
      <c r="IQ12" s="409"/>
      <c r="IR12" s="409"/>
      <c r="IS12" s="409"/>
      <c r="IT12" s="409"/>
      <c r="IU12" s="409"/>
      <c r="IV12" s="409"/>
      <c r="IW12" s="409"/>
      <c r="IX12" s="409"/>
      <c r="IY12" s="409"/>
      <c r="IZ12" s="409"/>
      <c r="JA12" s="409"/>
      <c r="JB12" s="409"/>
      <c r="JC12" s="409"/>
      <c r="JD12" s="409"/>
      <c r="JE12" s="409"/>
      <c r="JF12" s="409"/>
      <c r="JG12" s="409"/>
      <c r="JH12" s="409"/>
      <c r="JI12" s="409"/>
      <c r="JJ12" s="409"/>
      <c r="JK12" s="409"/>
      <c r="JL12" s="409"/>
      <c r="JM12" s="409"/>
      <c r="JN12" s="409"/>
      <c r="JO12" s="409"/>
      <c r="JP12" s="409"/>
      <c r="JQ12" s="409"/>
      <c r="JR12" s="409"/>
      <c r="JS12" s="409"/>
      <c r="JT12" s="409"/>
      <c r="JU12" s="409"/>
      <c r="JV12" s="409"/>
      <c r="JW12" s="409"/>
      <c r="JX12" s="409"/>
      <c r="JY12" s="409"/>
      <c r="JZ12" s="409"/>
      <c r="KA12" s="409"/>
      <c r="KB12" s="409"/>
      <c r="KC12" s="409"/>
      <c r="KD12" s="409"/>
      <c r="KE12" s="409"/>
      <c r="KF12" s="409"/>
      <c r="KG12" s="409"/>
      <c r="KH12" s="409"/>
      <c r="KI12" s="409"/>
      <c r="KJ12" s="409"/>
      <c r="KK12" s="409"/>
      <c r="KL12" s="409"/>
      <c r="KM12" s="409"/>
      <c r="KN12" s="409"/>
      <c r="KO12" s="409"/>
      <c r="KP12" s="409"/>
      <c r="KQ12" s="409"/>
      <c r="KR12" s="409"/>
      <c r="KS12" s="409"/>
      <c r="KT12" s="409"/>
      <c r="KU12" s="409"/>
      <c r="KV12" s="409"/>
      <c r="KW12" s="409"/>
      <c r="KX12" s="409"/>
      <c r="KY12" s="409"/>
      <c r="KZ12" s="409"/>
      <c r="LA12" s="409"/>
      <c r="LB12" s="409"/>
      <c r="LC12" s="409"/>
      <c r="LD12" s="409"/>
      <c r="LE12" s="409"/>
      <c r="LF12" s="409"/>
      <c r="LG12" s="409"/>
      <c r="LH12" s="409"/>
      <c r="LI12" s="409"/>
      <c r="LJ12" s="409"/>
      <c r="LK12" s="409"/>
      <c r="LL12" s="409"/>
      <c r="LM12" s="409"/>
      <c r="LN12" s="409"/>
      <c r="LO12" s="409"/>
      <c r="LP12" s="409"/>
      <c r="LQ12" s="409"/>
      <c r="LR12" s="409"/>
      <c r="LS12" s="409"/>
      <c r="LT12" s="409"/>
      <c r="LU12" s="409"/>
      <c r="LV12" s="409"/>
      <c r="LW12" s="409"/>
      <c r="LX12" s="409"/>
      <c r="LY12" s="409"/>
      <c r="LZ12" s="409"/>
      <c r="MA12" s="409"/>
      <c r="MB12" s="409"/>
      <c r="MC12" s="409"/>
      <c r="MD12" s="409"/>
      <c r="ME12" s="409"/>
      <c r="MF12" s="409"/>
      <c r="MG12" s="409"/>
      <c r="MH12" s="409"/>
      <c r="MI12" s="409"/>
      <c r="MJ12" s="409"/>
      <c r="MK12" s="409"/>
      <c r="ML12" s="409"/>
      <c r="MM12" s="409"/>
      <c r="MN12" s="409"/>
      <c r="MO12" s="409"/>
      <c r="MP12" s="409"/>
      <c r="MQ12" s="409"/>
      <c r="MR12" s="409"/>
      <c r="MS12" s="409"/>
      <c r="MT12" s="409"/>
      <c r="MU12" s="409"/>
      <c r="MV12" s="409"/>
      <c r="MW12" s="409"/>
      <c r="MX12" s="409"/>
      <c r="MY12" s="409"/>
      <c r="MZ12" s="409"/>
      <c r="NA12" s="409"/>
      <c r="NB12" s="409"/>
      <c r="NC12" s="409"/>
      <c r="ND12" s="409"/>
      <c r="NE12" s="409"/>
      <c r="NF12" s="409"/>
      <c r="NG12" s="409"/>
      <c r="NH12" s="409"/>
      <c r="NI12" s="409"/>
      <c r="NJ12" s="409"/>
      <c r="NK12" s="409"/>
      <c r="NL12" s="409"/>
      <c r="NM12" s="409"/>
      <c r="NN12" s="409"/>
      <c r="NO12" s="409"/>
      <c r="NP12" s="409"/>
      <c r="NQ12" s="409"/>
      <c r="NR12" s="409"/>
      <c r="NS12" s="409"/>
      <c r="NT12" s="409"/>
      <c r="NU12" s="409"/>
      <c r="NV12" s="409"/>
      <c r="NW12" s="409"/>
      <c r="NX12" s="409"/>
      <c r="NY12" s="409"/>
      <c r="NZ12" s="409"/>
      <c r="OA12" s="409"/>
      <c r="OB12" s="409"/>
      <c r="OC12" s="409"/>
      <c r="OD12" s="409"/>
      <c r="OE12" s="409"/>
      <c r="OF12" s="409"/>
      <c r="OG12" s="409"/>
      <c r="OH12" s="409"/>
      <c r="OI12" s="409"/>
      <c r="OJ12" s="409"/>
      <c r="OK12" s="409"/>
      <c r="OL12" s="409"/>
      <c r="OM12" s="409"/>
      <c r="ON12" s="409"/>
      <c r="OO12" s="409"/>
      <c r="OP12" s="409"/>
      <c r="OQ12" s="409"/>
      <c r="OR12" s="409"/>
      <c r="OS12" s="409"/>
      <c r="OT12" s="409"/>
      <c r="OU12" s="409"/>
      <c r="OV12" s="409"/>
      <c r="OW12" s="409"/>
      <c r="OX12" s="409"/>
      <c r="OY12" s="409"/>
      <c r="OZ12" s="409"/>
      <c r="PA12" s="409"/>
      <c r="PB12" s="409"/>
      <c r="PC12" s="409"/>
      <c r="PD12" s="409"/>
      <c r="PE12" s="409"/>
      <c r="PF12" s="409"/>
      <c r="PG12" s="409"/>
      <c r="PH12" s="409"/>
      <c r="PI12" s="409"/>
      <c r="PJ12" s="409"/>
      <c r="PK12" s="409"/>
      <c r="PL12" s="409"/>
      <c r="PM12" s="409"/>
      <c r="PN12" s="409"/>
      <c r="PO12" s="409"/>
      <c r="PP12" s="409"/>
      <c r="PQ12" s="409"/>
      <c r="PR12" s="409"/>
      <c r="PS12" s="409"/>
      <c r="PT12" s="409"/>
      <c r="PU12" s="409"/>
      <c r="PV12" s="409"/>
      <c r="PW12" s="409"/>
      <c r="PX12" s="409"/>
      <c r="PY12" s="409"/>
      <c r="PZ12" s="409"/>
      <c r="QA12" s="409"/>
      <c r="QB12" s="409"/>
      <c r="QC12" s="409"/>
      <c r="QD12" s="409"/>
      <c r="QE12" s="409"/>
      <c r="QF12" s="409"/>
      <c r="QG12" s="409"/>
      <c r="QH12" s="409"/>
      <c r="QI12" s="409"/>
      <c r="QJ12" s="409"/>
      <c r="QK12" s="409"/>
      <c r="QL12" s="409"/>
      <c r="QM12" s="409"/>
      <c r="QN12" s="409"/>
      <c r="QO12" s="409"/>
      <c r="QP12" s="409"/>
      <c r="QQ12" s="409"/>
      <c r="QR12" s="409"/>
      <c r="QS12" s="409"/>
      <c r="QT12" s="409"/>
      <c r="QU12" s="409"/>
      <c r="QV12" s="409"/>
      <c r="QW12" s="409"/>
      <c r="QX12" s="409"/>
      <c r="QY12" s="409"/>
      <c r="QZ12" s="409"/>
      <c r="RA12" s="409"/>
      <c r="RB12" s="409"/>
      <c r="RC12" s="409"/>
      <c r="RD12" s="409"/>
      <c r="RE12" s="409"/>
      <c r="RF12" s="409"/>
      <c r="RG12" s="409"/>
      <c r="RH12" s="409"/>
      <c r="RI12" s="409"/>
      <c r="RJ12" s="409"/>
      <c r="RK12" s="409"/>
      <c r="RL12" s="409"/>
      <c r="RM12" s="409"/>
      <c r="RN12" s="409"/>
      <c r="RO12" s="409"/>
      <c r="RP12" s="409"/>
      <c r="RQ12" s="409"/>
      <c r="RR12" s="409"/>
      <c r="RS12" s="409"/>
      <c r="RT12" s="409"/>
      <c r="RU12" s="409"/>
      <c r="RV12" s="409"/>
      <c r="RW12" s="409"/>
      <c r="RX12" s="409"/>
      <c r="RY12" s="409"/>
      <c r="RZ12" s="409"/>
      <c r="SA12" s="409"/>
      <c r="SB12" s="409"/>
      <c r="SC12" s="409"/>
      <c r="SD12" s="409"/>
      <c r="SE12" s="409"/>
      <c r="SF12" s="409"/>
      <c r="SG12" s="409"/>
      <c r="SH12" s="409"/>
      <c r="SI12" s="409"/>
      <c r="SJ12" s="409"/>
      <c r="SK12" s="409"/>
      <c r="SL12" s="409"/>
      <c r="SM12" s="409"/>
      <c r="SN12" s="409"/>
      <c r="SO12" s="409"/>
      <c r="SP12" s="409"/>
      <c r="SQ12" s="409"/>
      <c r="SR12" s="409"/>
      <c r="SS12" s="409"/>
      <c r="ST12" s="409"/>
      <c r="SU12" s="409"/>
      <c r="SV12" s="409"/>
      <c r="SW12" s="409"/>
      <c r="SX12" s="409"/>
      <c r="SY12" s="409"/>
      <c r="SZ12" s="409"/>
      <c r="TA12" s="409"/>
      <c r="TB12" s="409"/>
      <c r="TC12" s="409"/>
      <c r="TD12" s="409"/>
      <c r="TE12" s="409"/>
      <c r="TF12" s="409"/>
      <c r="TG12" s="409"/>
      <c r="TH12" s="409"/>
      <c r="TI12" s="409"/>
      <c r="TJ12" s="409"/>
      <c r="TK12" s="409"/>
      <c r="TL12" s="409"/>
      <c r="TM12" s="409"/>
      <c r="TN12" s="409"/>
      <c r="TO12" s="409"/>
      <c r="TP12" s="409"/>
      <c r="TQ12" s="409"/>
      <c r="TR12" s="409"/>
      <c r="TS12" s="409"/>
      <c r="TT12" s="409"/>
      <c r="TU12" s="409"/>
      <c r="TV12" s="409"/>
      <c r="TW12" s="409"/>
      <c r="TX12" s="409"/>
      <c r="TY12" s="409"/>
      <c r="TZ12" s="409"/>
      <c r="UA12" s="409"/>
      <c r="UB12" s="409"/>
      <c r="UC12" s="409"/>
      <c r="UD12" s="409"/>
      <c r="UE12" s="409"/>
      <c r="UF12" s="409"/>
      <c r="UG12" s="409"/>
      <c r="UH12" s="409"/>
      <c r="UI12" s="409"/>
      <c r="UJ12" s="409"/>
      <c r="UK12" s="409"/>
      <c r="UL12" s="409"/>
      <c r="UM12" s="409"/>
      <c r="UN12" s="409"/>
      <c r="UO12" s="409"/>
      <c r="UP12" s="409"/>
      <c r="UQ12" s="409"/>
      <c r="UR12" s="409"/>
      <c r="US12" s="409"/>
      <c r="UT12" s="409"/>
      <c r="UU12" s="409"/>
      <c r="UV12" s="409"/>
      <c r="UW12" s="409"/>
      <c r="UX12" s="409"/>
      <c r="UY12" s="409"/>
      <c r="UZ12" s="409"/>
      <c r="VA12" s="409"/>
      <c r="VB12" s="409"/>
      <c r="VC12" s="409"/>
      <c r="VD12" s="409"/>
      <c r="VE12" s="409"/>
      <c r="VF12" s="409"/>
      <c r="VG12" s="409"/>
      <c r="VH12" s="409"/>
      <c r="VI12" s="409"/>
      <c r="VJ12" s="409"/>
      <c r="VK12" s="409"/>
      <c r="VL12" s="409"/>
      <c r="VM12" s="409"/>
      <c r="VN12" s="409"/>
      <c r="VO12" s="409"/>
      <c r="VP12" s="409"/>
      <c r="VQ12" s="409"/>
      <c r="VR12" s="409"/>
      <c r="VS12" s="409"/>
      <c r="VT12" s="409"/>
      <c r="VU12" s="409"/>
      <c r="VV12" s="409"/>
      <c r="VW12" s="409"/>
      <c r="VX12" s="409"/>
      <c r="VY12" s="409"/>
      <c r="VZ12" s="409"/>
      <c r="WA12" s="409"/>
      <c r="WB12" s="409"/>
      <c r="WC12" s="409"/>
      <c r="WD12" s="409"/>
      <c r="WE12" s="409"/>
      <c r="WF12" s="409"/>
      <c r="WG12" s="409"/>
      <c r="WH12" s="409"/>
      <c r="WI12" s="409"/>
      <c r="WJ12" s="409"/>
      <c r="WK12" s="409"/>
      <c r="WL12" s="409"/>
      <c r="WM12" s="409"/>
      <c r="WN12" s="409"/>
      <c r="WO12" s="409"/>
      <c r="WP12" s="409"/>
      <c r="WQ12" s="409"/>
      <c r="WR12" s="409"/>
      <c r="WS12" s="409"/>
      <c r="WT12" s="409"/>
      <c r="WU12" s="409"/>
      <c r="WV12" s="409"/>
      <c r="WW12" s="409"/>
      <c r="WX12" s="409"/>
      <c r="WY12" s="409"/>
      <c r="WZ12" s="409"/>
      <c r="XA12" s="409"/>
      <c r="XB12" s="409"/>
      <c r="XC12" s="409"/>
      <c r="XD12" s="409"/>
      <c r="XE12" s="409"/>
      <c r="XF12" s="409"/>
      <c r="XG12" s="409"/>
      <c r="XH12" s="409"/>
      <c r="XI12" s="409"/>
      <c r="XJ12" s="409"/>
      <c r="XK12" s="409"/>
      <c r="XL12" s="409"/>
      <c r="XM12" s="409"/>
      <c r="XN12" s="409"/>
      <c r="XO12" s="409"/>
      <c r="XP12" s="409"/>
      <c r="XQ12" s="409"/>
      <c r="XR12" s="409"/>
      <c r="XS12" s="409"/>
      <c r="XT12" s="409"/>
      <c r="XU12" s="409"/>
      <c r="XV12" s="409"/>
      <c r="XW12" s="409"/>
      <c r="XX12" s="409"/>
      <c r="XY12" s="409"/>
      <c r="XZ12" s="409"/>
      <c r="YA12" s="409"/>
      <c r="YB12" s="409"/>
      <c r="YC12" s="409"/>
      <c r="YD12" s="409"/>
      <c r="YE12" s="409"/>
      <c r="YF12" s="409"/>
      <c r="YG12" s="409"/>
      <c r="YH12" s="409"/>
      <c r="YI12" s="409"/>
      <c r="YJ12" s="409"/>
      <c r="YK12" s="409"/>
      <c r="YL12" s="409"/>
      <c r="YM12" s="409"/>
      <c r="YN12" s="409"/>
      <c r="YO12" s="409"/>
      <c r="YP12" s="409"/>
      <c r="YQ12" s="409"/>
      <c r="YR12" s="409"/>
      <c r="YS12" s="409"/>
      <c r="YT12" s="409"/>
      <c r="YU12" s="409"/>
      <c r="YV12" s="409"/>
      <c r="YW12" s="409"/>
      <c r="YX12" s="409"/>
      <c r="YY12" s="409"/>
      <c r="YZ12" s="409"/>
      <c r="ZA12" s="409"/>
      <c r="ZB12" s="409"/>
      <c r="ZC12" s="409"/>
      <c r="ZD12" s="409"/>
      <c r="ZE12" s="409"/>
      <c r="ZF12" s="409"/>
      <c r="ZG12" s="409"/>
      <c r="ZH12" s="409"/>
      <c r="ZI12" s="409"/>
      <c r="ZJ12" s="409"/>
      <c r="ZK12" s="409"/>
      <c r="ZL12" s="409"/>
      <c r="ZM12" s="409"/>
      <c r="ZN12" s="409"/>
      <c r="ZO12" s="409"/>
      <c r="ZP12" s="409"/>
      <c r="ZQ12" s="409"/>
      <c r="ZR12" s="409"/>
      <c r="ZS12" s="409"/>
      <c r="ZT12" s="409"/>
      <c r="ZU12" s="409"/>
      <c r="ZV12" s="409"/>
      <c r="ZW12" s="409"/>
      <c r="ZX12" s="409"/>
      <c r="ZY12" s="409"/>
      <c r="ZZ12" s="409"/>
      <c r="AAA12" s="409"/>
      <c r="AAB12" s="409"/>
      <c r="AAC12" s="409"/>
      <c r="AAD12" s="409"/>
      <c r="AAE12" s="409"/>
      <c r="AAF12" s="409"/>
      <c r="AAG12" s="409"/>
      <c r="AAH12" s="409"/>
      <c r="AAI12" s="409"/>
      <c r="AAJ12" s="409"/>
      <c r="AAK12" s="409"/>
      <c r="AAL12" s="409"/>
      <c r="AAM12" s="409"/>
      <c r="AAN12" s="409"/>
      <c r="AAO12" s="409"/>
      <c r="AAP12" s="409"/>
      <c r="AAQ12" s="409"/>
      <c r="AAR12" s="409"/>
      <c r="AAS12" s="409"/>
      <c r="AAT12" s="409"/>
      <c r="AAU12" s="409"/>
      <c r="AAV12" s="409"/>
      <c r="AAW12" s="409"/>
      <c r="AAX12" s="409"/>
      <c r="AAY12" s="409"/>
      <c r="AAZ12" s="409"/>
      <c r="ABA12" s="409"/>
      <c r="ABB12" s="409"/>
      <c r="ABC12" s="409"/>
      <c r="ABD12" s="409"/>
      <c r="ABE12" s="409"/>
      <c r="ABF12" s="409"/>
      <c r="ABG12" s="409"/>
      <c r="ABH12" s="409"/>
      <c r="ABI12" s="409"/>
      <c r="ABJ12" s="409"/>
      <c r="ABK12" s="409"/>
      <c r="ABL12" s="409"/>
      <c r="ABM12" s="409"/>
      <c r="ABN12" s="409"/>
      <c r="ABO12" s="409"/>
      <c r="ABP12" s="409"/>
      <c r="ABQ12" s="409"/>
      <c r="ABR12" s="409"/>
      <c r="ABS12" s="409"/>
      <c r="ABT12" s="409"/>
      <c r="ABU12" s="409"/>
      <c r="ABV12" s="409"/>
      <c r="ABW12" s="409"/>
      <c r="ABX12" s="409"/>
      <c r="ABY12" s="409"/>
      <c r="ABZ12" s="409"/>
      <c r="ACA12" s="409"/>
      <c r="ACB12" s="409"/>
      <c r="ACC12" s="409"/>
      <c r="ACD12" s="409"/>
      <c r="ACE12" s="409"/>
      <c r="ACF12" s="409"/>
      <c r="ACG12" s="409"/>
      <c r="ACH12" s="409"/>
      <c r="ACI12" s="409"/>
      <c r="ACJ12" s="409"/>
      <c r="ACK12" s="409"/>
      <c r="ACL12" s="409"/>
      <c r="ACM12" s="409"/>
      <c r="ACN12" s="409"/>
      <c r="ACO12" s="409"/>
      <c r="ACP12" s="409"/>
      <c r="ACQ12" s="409"/>
      <c r="ACR12" s="409"/>
      <c r="ACS12" s="409"/>
      <c r="ACT12" s="409"/>
      <c r="ACU12" s="409"/>
      <c r="ACV12" s="409"/>
      <c r="ACW12" s="409"/>
      <c r="ACX12" s="409"/>
      <c r="ACY12" s="409"/>
      <c r="ACZ12" s="409"/>
      <c r="ADA12" s="409"/>
      <c r="ADB12" s="409"/>
      <c r="ADC12" s="409"/>
      <c r="ADD12" s="409"/>
      <c r="ADE12" s="409"/>
      <c r="ADF12" s="409"/>
      <c r="ADG12" s="409"/>
      <c r="ADH12" s="409"/>
      <c r="ADI12" s="409"/>
      <c r="ADJ12" s="409"/>
      <c r="ADK12" s="409"/>
      <c r="ADL12" s="409"/>
      <c r="ADM12" s="409"/>
      <c r="ADN12" s="409"/>
      <c r="ADO12" s="409"/>
      <c r="ADP12" s="409"/>
      <c r="ADQ12" s="409"/>
      <c r="ADR12" s="409"/>
      <c r="ADS12" s="409"/>
      <c r="ADT12" s="409"/>
      <c r="ADU12" s="409"/>
      <c r="ADV12" s="409"/>
      <c r="ADW12" s="409"/>
      <c r="ADX12" s="409"/>
      <c r="ADY12" s="409"/>
      <c r="ADZ12" s="409"/>
      <c r="AEA12" s="409"/>
      <c r="AEB12" s="409"/>
      <c r="AEC12" s="409"/>
      <c r="AED12" s="409"/>
      <c r="AEE12" s="409"/>
      <c r="AEF12" s="409"/>
      <c r="AEG12" s="409"/>
      <c r="AEH12" s="409"/>
      <c r="AEI12" s="409"/>
      <c r="AEJ12" s="409"/>
      <c r="AEK12" s="409"/>
      <c r="AEL12" s="409"/>
      <c r="AEM12" s="409"/>
      <c r="AEN12" s="409"/>
      <c r="AEO12" s="409"/>
      <c r="AEP12" s="409"/>
      <c r="AEQ12" s="409"/>
      <c r="AER12" s="409"/>
      <c r="AES12" s="409"/>
      <c r="AET12" s="409"/>
      <c r="AEU12" s="409"/>
      <c r="AEV12" s="409"/>
      <c r="AEW12" s="409"/>
      <c r="AEX12" s="409"/>
      <c r="AEY12" s="409"/>
      <c r="AEZ12" s="409"/>
      <c r="AFA12" s="409"/>
      <c r="AFB12" s="409"/>
      <c r="AFC12" s="409"/>
      <c r="AFD12" s="409"/>
      <c r="AFE12" s="409"/>
      <c r="AFF12" s="409"/>
      <c r="AFG12" s="409"/>
      <c r="AFH12" s="409"/>
      <c r="AFI12" s="409"/>
      <c r="AFJ12" s="409"/>
      <c r="AFK12" s="409"/>
      <c r="AFL12" s="409"/>
      <c r="AFM12" s="409"/>
      <c r="AFN12" s="409"/>
      <c r="AFO12" s="409"/>
      <c r="AFP12" s="409"/>
      <c r="AFQ12" s="409"/>
      <c r="AFR12" s="409"/>
      <c r="AFS12" s="409"/>
      <c r="AFT12" s="409"/>
      <c r="AFU12" s="409"/>
      <c r="AFV12" s="409"/>
      <c r="AFW12" s="409"/>
      <c r="AFX12" s="409"/>
      <c r="AFY12" s="409"/>
      <c r="AFZ12" s="409"/>
      <c r="AGA12" s="409"/>
      <c r="AGB12" s="409"/>
      <c r="AGC12" s="409"/>
      <c r="AGD12" s="409"/>
      <c r="AGE12" s="409"/>
      <c r="AGF12" s="409"/>
      <c r="AGG12" s="409"/>
      <c r="AGH12" s="409"/>
      <c r="AGI12" s="409"/>
      <c r="AGJ12" s="409"/>
      <c r="AGK12" s="409"/>
      <c r="AGL12" s="409"/>
      <c r="AGM12" s="409"/>
      <c r="AGN12" s="409"/>
      <c r="AGO12" s="409"/>
      <c r="AGP12" s="409"/>
      <c r="AGQ12" s="409"/>
      <c r="AGR12" s="409"/>
      <c r="AGS12" s="409"/>
      <c r="AGT12" s="409"/>
      <c r="AGU12" s="409"/>
      <c r="AGV12" s="409"/>
      <c r="AGW12" s="409"/>
      <c r="AGX12" s="409"/>
      <c r="AGY12" s="409"/>
      <c r="AGZ12" s="409"/>
      <c r="AHA12" s="409"/>
      <c r="AHB12" s="409"/>
      <c r="AHC12" s="409"/>
      <c r="AHD12" s="409"/>
      <c r="AHE12" s="409"/>
      <c r="AHF12" s="409"/>
      <c r="AHG12" s="409"/>
      <c r="AHH12" s="409"/>
      <c r="AHI12" s="409"/>
      <c r="AHJ12" s="409"/>
      <c r="AHK12" s="409"/>
      <c r="AHL12" s="409"/>
      <c r="AHM12" s="409"/>
      <c r="AHN12" s="409"/>
      <c r="AHO12" s="409"/>
      <c r="AHP12" s="409"/>
      <c r="AHQ12" s="409"/>
      <c r="AHR12" s="409"/>
      <c r="AHS12" s="409"/>
      <c r="AHT12" s="409"/>
      <c r="AHU12" s="409"/>
      <c r="AHV12" s="409"/>
      <c r="AHW12" s="409"/>
      <c r="AHX12" s="409"/>
      <c r="AHY12" s="409"/>
      <c r="AHZ12" s="409"/>
      <c r="AIA12" s="409"/>
      <c r="AIB12" s="409"/>
      <c r="AIC12" s="409"/>
      <c r="AID12" s="409"/>
      <c r="AIE12" s="409"/>
      <c r="AIF12" s="409"/>
      <c r="AIG12" s="409"/>
      <c r="AIH12" s="409"/>
      <c r="AII12" s="409"/>
      <c r="AIJ12" s="409"/>
      <c r="AIK12" s="409"/>
      <c r="AIL12" s="409"/>
      <c r="AIM12" s="409"/>
      <c r="AIN12" s="409"/>
      <c r="AIO12" s="409"/>
      <c r="AIP12" s="409"/>
      <c r="AIQ12" s="409"/>
      <c r="AIR12" s="409"/>
      <c r="AIS12" s="409"/>
      <c r="AIT12" s="409"/>
      <c r="AIU12" s="409"/>
      <c r="AIV12" s="409"/>
      <c r="AIW12" s="409"/>
      <c r="AIX12" s="409"/>
      <c r="AIY12" s="409"/>
      <c r="AIZ12" s="409"/>
      <c r="AJA12" s="409"/>
      <c r="AJB12" s="409"/>
      <c r="AJC12" s="409"/>
      <c r="AJD12" s="409"/>
      <c r="AJE12" s="409"/>
      <c r="AJF12" s="409"/>
      <c r="AJG12" s="409"/>
      <c r="AJH12" s="409"/>
      <c r="AJI12" s="409"/>
      <c r="AJJ12" s="409"/>
      <c r="AJK12" s="409"/>
      <c r="AJL12" s="409"/>
      <c r="AJM12" s="409"/>
      <c r="AJN12" s="409"/>
      <c r="AJO12" s="409"/>
      <c r="AJP12" s="409"/>
      <c r="AJQ12" s="409"/>
      <c r="AJR12" s="409"/>
      <c r="AJS12" s="409"/>
      <c r="AJT12" s="409"/>
      <c r="AJU12" s="409"/>
      <c r="AJV12" s="409"/>
      <c r="AJW12" s="409"/>
      <c r="AJX12" s="409"/>
      <c r="AJY12" s="409"/>
      <c r="AJZ12" s="409"/>
      <c r="AKA12" s="409"/>
      <c r="AKB12" s="409"/>
      <c r="AKC12" s="409"/>
      <c r="AKD12" s="409"/>
      <c r="AKE12" s="409"/>
      <c r="AKF12" s="409"/>
      <c r="AKG12" s="409"/>
      <c r="AKH12" s="409"/>
      <c r="AKI12" s="409"/>
      <c r="AKJ12" s="409"/>
      <c r="AKK12" s="409"/>
      <c r="AKL12" s="409"/>
      <c r="AKM12" s="409"/>
      <c r="AKN12" s="409"/>
      <c r="AKO12" s="409"/>
      <c r="AKP12" s="409"/>
      <c r="AKQ12" s="409"/>
      <c r="AKR12" s="409"/>
      <c r="AKS12" s="409"/>
      <c r="AKT12" s="409"/>
      <c r="AKU12" s="409"/>
      <c r="AKV12" s="409"/>
      <c r="AKW12" s="409"/>
      <c r="AKX12" s="409"/>
      <c r="AKY12" s="409"/>
      <c r="AKZ12" s="409"/>
      <c r="ALA12" s="409"/>
      <c r="ALB12" s="409"/>
      <c r="ALC12" s="409"/>
      <c r="ALD12" s="409"/>
      <c r="ALE12" s="409"/>
      <c r="ALF12" s="409"/>
      <c r="ALG12" s="409"/>
      <c r="ALH12" s="409"/>
      <c r="ALI12" s="409"/>
      <c r="ALJ12" s="409"/>
      <c r="ALK12" s="409"/>
      <c r="ALL12" s="409"/>
      <c r="ALM12" s="409"/>
      <c r="ALN12" s="409"/>
      <c r="ALO12" s="409"/>
      <c r="ALP12" s="409"/>
      <c r="ALQ12" s="409"/>
      <c r="ALR12" s="409"/>
      <c r="ALS12" s="409"/>
      <c r="ALT12" s="409"/>
      <c r="ALU12" s="409"/>
      <c r="ALV12" s="409"/>
      <c r="ALW12" s="409"/>
      <c r="ALX12" s="409"/>
      <c r="ALY12" s="409"/>
      <c r="ALZ12" s="409"/>
      <c r="AMA12" s="409"/>
      <c r="AMB12" s="409"/>
      <c r="AMC12" s="409"/>
      <c r="AMD12" s="409"/>
      <c r="AME12" s="409"/>
      <c r="AMF12" s="409"/>
      <c r="AMG12" s="409"/>
      <c r="AMH12" s="409"/>
      <c r="AMI12" s="409"/>
      <c r="AMJ12" s="409"/>
      <c r="AMK12" s="409"/>
      <c r="AML12" s="409"/>
      <c r="AMM12" s="409"/>
      <c r="AMN12" s="409"/>
      <c r="AMO12" s="409"/>
      <c r="AMP12" s="409"/>
      <c r="AMQ12" s="409"/>
      <c r="AMR12" s="409"/>
      <c r="AMS12" s="409"/>
      <c r="AMT12" s="409"/>
      <c r="AMU12" s="409"/>
      <c r="AMV12" s="409"/>
      <c r="AMW12" s="409"/>
      <c r="AMX12" s="409"/>
      <c r="AMY12" s="409"/>
      <c r="AMZ12" s="409"/>
      <c r="ANA12" s="409"/>
      <c r="ANB12" s="409"/>
      <c r="ANC12" s="409"/>
      <c r="AND12" s="409"/>
      <c r="ANE12" s="409"/>
      <c r="ANF12" s="409"/>
      <c r="ANG12" s="409"/>
      <c r="ANH12" s="409"/>
      <c r="ANI12" s="409"/>
      <c r="ANJ12" s="409"/>
      <c r="ANK12" s="409"/>
      <c r="ANL12" s="409"/>
      <c r="ANM12" s="409"/>
      <c r="ANN12" s="409"/>
      <c r="ANO12" s="409"/>
      <c r="ANP12" s="409"/>
      <c r="ANQ12" s="409"/>
      <c r="ANR12" s="409"/>
      <c r="ANS12" s="409"/>
      <c r="ANT12" s="409"/>
      <c r="ANU12" s="409"/>
      <c r="ANV12" s="409"/>
      <c r="ANW12" s="409"/>
      <c r="ANX12" s="409"/>
      <c r="ANY12" s="409"/>
      <c r="ANZ12" s="409"/>
      <c r="AOA12" s="409"/>
      <c r="AOB12" s="409"/>
      <c r="AOC12" s="409"/>
      <c r="AOD12" s="409"/>
      <c r="AOE12" s="409"/>
      <c r="AOF12" s="409"/>
      <c r="AOG12" s="409"/>
      <c r="AOH12" s="409"/>
      <c r="AOI12" s="409"/>
      <c r="AOJ12" s="409"/>
      <c r="AOK12" s="409"/>
      <c r="AOL12" s="409"/>
      <c r="AOM12" s="409"/>
      <c r="AON12" s="409"/>
      <c r="AOO12" s="409"/>
      <c r="AOP12" s="409"/>
      <c r="AOQ12" s="409"/>
      <c r="AOR12" s="409"/>
      <c r="AOS12" s="409"/>
      <c r="AOT12" s="409"/>
      <c r="AOU12" s="409"/>
      <c r="AOV12" s="409"/>
      <c r="AOW12" s="409"/>
      <c r="AOX12" s="409"/>
      <c r="AOY12" s="409"/>
      <c r="AOZ12" s="409"/>
      <c r="APA12" s="409"/>
      <c r="APB12" s="409"/>
      <c r="APC12" s="409"/>
      <c r="APD12" s="409"/>
      <c r="APE12" s="409"/>
      <c r="APF12" s="409"/>
      <c r="APG12" s="409"/>
      <c r="APH12" s="409"/>
      <c r="API12" s="409"/>
      <c r="APJ12" s="409"/>
      <c r="APK12" s="409"/>
      <c r="APL12" s="409"/>
      <c r="APM12" s="409"/>
      <c r="APN12" s="409"/>
      <c r="APO12" s="409"/>
      <c r="APP12" s="409"/>
      <c r="APQ12" s="409"/>
      <c r="APR12" s="409"/>
      <c r="APS12" s="409"/>
      <c r="APT12" s="409"/>
      <c r="APU12" s="409"/>
      <c r="APV12" s="409"/>
      <c r="APW12" s="409"/>
      <c r="APX12" s="409"/>
      <c r="APY12" s="409"/>
      <c r="APZ12" s="409"/>
      <c r="AQA12" s="409"/>
      <c r="AQB12" s="409"/>
      <c r="AQC12" s="409"/>
      <c r="AQD12" s="409"/>
      <c r="AQE12" s="409"/>
      <c r="AQF12" s="409"/>
      <c r="AQG12" s="409"/>
      <c r="AQH12" s="409"/>
      <c r="AQI12" s="409"/>
      <c r="AQJ12" s="409"/>
      <c r="AQK12" s="409"/>
      <c r="AQL12" s="409"/>
      <c r="AQM12" s="409"/>
      <c r="AQN12" s="409"/>
      <c r="AQO12" s="409"/>
      <c r="AQP12" s="409"/>
      <c r="AQQ12" s="409"/>
      <c r="AQR12" s="409"/>
      <c r="AQS12" s="409"/>
      <c r="AQT12" s="409"/>
      <c r="AQU12" s="409"/>
      <c r="AQV12" s="409"/>
      <c r="AQW12" s="409"/>
      <c r="AQX12" s="409"/>
      <c r="AQY12" s="409"/>
      <c r="AQZ12" s="409"/>
      <c r="ARA12" s="409"/>
      <c r="ARB12" s="409"/>
      <c r="ARC12" s="409"/>
      <c r="ARD12" s="409"/>
      <c r="ARE12" s="409"/>
      <c r="ARF12" s="409"/>
      <c r="ARG12" s="409"/>
      <c r="ARH12" s="409"/>
      <c r="ARI12" s="409"/>
      <c r="ARJ12" s="409"/>
      <c r="ARK12" s="409"/>
      <c r="ARL12" s="409"/>
      <c r="ARM12" s="409"/>
      <c r="ARN12" s="409"/>
      <c r="ARO12" s="409"/>
      <c r="ARP12" s="409"/>
      <c r="ARQ12" s="409"/>
      <c r="ARR12" s="409"/>
      <c r="ARS12" s="409"/>
      <c r="ART12" s="409"/>
      <c r="ARU12" s="409"/>
      <c r="ARV12" s="409"/>
      <c r="ARW12" s="409"/>
      <c r="ARX12" s="409"/>
      <c r="ARY12" s="409"/>
      <c r="ARZ12" s="409"/>
      <c r="ASA12" s="409"/>
      <c r="ASB12" s="409"/>
      <c r="ASC12" s="409"/>
      <c r="ASD12" s="409"/>
      <c r="ASE12" s="409"/>
      <c r="ASF12" s="409"/>
      <c r="ASG12" s="409"/>
      <c r="ASH12" s="409"/>
      <c r="ASI12" s="409"/>
      <c r="ASJ12" s="409"/>
      <c r="ASK12" s="409"/>
      <c r="ASL12" s="409"/>
      <c r="ASM12" s="409"/>
      <c r="ASN12" s="409"/>
      <c r="ASO12" s="409"/>
      <c r="ASP12" s="409"/>
      <c r="ASQ12" s="409"/>
      <c r="ASR12" s="409"/>
      <c r="ASS12" s="409"/>
      <c r="AST12" s="409"/>
      <c r="ASU12" s="409"/>
      <c r="ASV12" s="409"/>
      <c r="ASW12" s="409"/>
      <c r="ASX12" s="409"/>
      <c r="ASY12" s="409"/>
      <c r="ASZ12" s="409"/>
      <c r="ATA12" s="409"/>
      <c r="ATB12" s="409"/>
      <c r="ATC12" s="409"/>
      <c r="ATD12" s="409"/>
      <c r="ATE12" s="409"/>
      <c r="ATF12" s="409"/>
      <c r="ATG12" s="409"/>
      <c r="ATH12" s="409"/>
      <c r="ATI12" s="409"/>
      <c r="ATJ12" s="409"/>
      <c r="ATK12" s="409"/>
      <c r="ATL12" s="409"/>
      <c r="ATM12" s="409"/>
      <c r="ATN12" s="409"/>
      <c r="ATO12" s="409"/>
      <c r="ATP12" s="409"/>
      <c r="ATQ12" s="409"/>
      <c r="ATR12" s="409"/>
      <c r="ATS12" s="409"/>
      <c r="ATT12" s="409"/>
      <c r="ATU12" s="409"/>
      <c r="ATV12" s="409"/>
      <c r="ATW12" s="409"/>
      <c r="ATX12" s="409"/>
      <c r="ATY12" s="409"/>
      <c r="ATZ12" s="409"/>
      <c r="AUA12" s="409"/>
      <c r="AUB12" s="409"/>
      <c r="AUC12" s="409"/>
      <c r="AUD12" s="409"/>
      <c r="AUE12" s="409"/>
      <c r="AUF12" s="409"/>
      <c r="AUG12" s="409"/>
      <c r="AUH12" s="409"/>
      <c r="AUI12" s="409"/>
      <c r="AUJ12" s="409"/>
      <c r="AUK12" s="409"/>
      <c r="AUL12" s="409"/>
      <c r="AUM12" s="409"/>
      <c r="AUN12" s="409"/>
      <c r="AUO12" s="409"/>
      <c r="AUP12" s="409"/>
      <c r="AUQ12" s="409"/>
      <c r="AUR12" s="409"/>
      <c r="AUS12" s="409"/>
      <c r="AUT12" s="409"/>
      <c r="AUU12" s="409"/>
      <c r="AUV12" s="409"/>
      <c r="AUW12" s="409"/>
      <c r="AUX12" s="409"/>
      <c r="AUY12" s="409"/>
      <c r="AUZ12" s="409"/>
      <c r="AVA12" s="409"/>
      <c r="AVB12" s="409"/>
      <c r="AVC12" s="409"/>
      <c r="AVD12" s="409"/>
      <c r="AVE12" s="409"/>
      <c r="AVF12" s="409"/>
      <c r="AVG12" s="409"/>
      <c r="AVH12" s="409"/>
      <c r="AVI12" s="409"/>
      <c r="AVJ12" s="409"/>
      <c r="AVK12" s="409"/>
      <c r="AVL12" s="409"/>
      <c r="AVM12" s="409"/>
      <c r="AVN12" s="409"/>
      <c r="AVO12" s="409"/>
      <c r="AVP12" s="409"/>
      <c r="AVQ12" s="409"/>
      <c r="AVR12" s="409"/>
      <c r="AVS12" s="409"/>
      <c r="AVT12" s="409"/>
      <c r="AVU12" s="409"/>
      <c r="AVV12" s="409"/>
      <c r="AVW12" s="409"/>
      <c r="AVX12" s="409"/>
      <c r="AVY12" s="409"/>
      <c r="AVZ12" s="409"/>
      <c r="AWA12" s="409"/>
      <c r="AWB12" s="409"/>
      <c r="AWC12" s="409"/>
      <c r="AWD12" s="409"/>
      <c r="AWE12" s="409"/>
      <c r="AWF12" s="409"/>
      <c r="AWG12" s="409"/>
      <c r="AWH12" s="409"/>
      <c r="AWI12" s="409"/>
      <c r="AWJ12" s="409"/>
      <c r="AWK12" s="409"/>
      <c r="AWL12" s="409"/>
      <c r="AWM12" s="409"/>
      <c r="AWN12" s="409"/>
      <c r="AWO12" s="409"/>
      <c r="AWP12" s="409"/>
      <c r="AWQ12" s="409"/>
      <c r="AWR12" s="409"/>
      <c r="AWS12" s="409"/>
      <c r="AWT12" s="409"/>
      <c r="AWU12" s="409"/>
      <c r="AWV12" s="409"/>
      <c r="AWW12" s="409"/>
      <c r="AWX12" s="409"/>
      <c r="AWY12" s="409"/>
      <c r="AWZ12" s="409"/>
      <c r="AXA12" s="409"/>
      <c r="AXB12" s="409"/>
      <c r="AXC12" s="409"/>
      <c r="AXD12" s="409"/>
      <c r="AXE12" s="409"/>
      <c r="AXF12" s="409"/>
      <c r="AXG12" s="409"/>
      <c r="AXH12" s="409"/>
      <c r="AXI12" s="409"/>
      <c r="AXJ12" s="409"/>
      <c r="AXK12" s="409"/>
      <c r="AXL12" s="409"/>
      <c r="AXM12" s="409"/>
      <c r="AXN12" s="409"/>
      <c r="AXO12" s="409"/>
      <c r="AXP12" s="409"/>
      <c r="AXQ12" s="409"/>
      <c r="AXR12" s="409"/>
      <c r="AXS12" s="409"/>
      <c r="AXT12" s="409"/>
      <c r="AXU12" s="409"/>
      <c r="AXV12" s="409"/>
      <c r="AXW12" s="409"/>
      <c r="AXX12" s="409"/>
      <c r="AXY12" s="409"/>
      <c r="AXZ12" s="409"/>
      <c r="AYA12" s="409"/>
      <c r="AYB12" s="409"/>
      <c r="AYC12" s="409"/>
      <c r="AYD12" s="409"/>
      <c r="AYE12" s="409"/>
      <c r="AYF12" s="409"/>
      <c r="AYG12" s="409"/>
      <c r="AYH12" s="409"/>
      <c r="AYI12" s="409"/>
      <c r="AYJ12" s="409"/>
      <c r="AYK12" s="409"/>
      <c r="AYL12" s="409"/>
      <c r="AYM12" s="409"/>
      <c r="AYN12" s="409"/>
      <c r="AYO12" s="409"/>
      <c r="AYP12" s="409"/>
      <c r="AYQ12" s="409"/>
      <c r="AYR12" s="409"/>
      <c r="AYS12" s="409"/>
      <c r="AYT12" s="409"/>
      <c r="AYU12" s="409"/>
      <c r="AYV12" s="409"/>
      <c r="AYW12" s="409"/>
      <c r="AYX12" s="409"/>
      <c r="AYY12" s="409"/>
      <c r="AYZ12" s="409"/>
      <c r="AZA12" s="409"/>
      <c r="AZB12" s="409"/>
      <c r="AZC12" s="409"/>
      <c r="AZD12" s="409"/>
      <c r="AZE12" s="409"/>
      <c r="AZF12" s="409"/>
      <c r="AZG12" s="409"/>
      <c r="AZH12" s="409"/>
      <c r="AZI12" s="409"/>
      <c r="AZJ12" s="409"/>
      <c r="AZK12" s="409"/>
      <c r="AZL12" s="409"/>
      <c r="AZM12" s="409"/>
      <c r="AZN12" s="409"/>
      <c r="AZO12" s="409"/>
      <c r="AZP12" s="409"/>
      <c r="AZQ12" s="409"/>
      <c r="AZR12" s="409"/>
      <c r="AZS12" s="409"/>
      <c r="AZT12" s="409"/>
      <c r="AZU12" s="409"/>
      <c r="AZV12" s="409"/>
      <c r="AZW12" s="409"/>
      <c r="AZX12" s="409"/>
      <c r="AZY12" s="409"/>
      <c r="AZZ12" s="409"/>
      <c r="BAA12" s="409"/>
      <c r="BAB12" s="409"/>
      <c r="BAC12" s="409"/>
      <c r="BAD12" s="409"/>
      <c r="BAE12" s="409"/>
      <c r="BAF12" s="409"/>
      <c r="BAG12" s="409"/>
      <c r="BAH12" s="409"/>
      <c r="BAI12" s="409"/>
      <c r="BAJ12" s="409"/>
      <c r="BAK12" s="409"/>
      <c r="BAL12" s="409"/>
      <c r="BAM12" s="409"/>
      <c r="BAN12" s="409"/>
      <c r="BAO12" s="409"/>
      <c r="BAP12" s="409"/>
      <c r="BAQ12" s="409"/>
      <c r="BAR12" s="409"/>
      <c r="BAS12" s="409"/>
      <c r="BAT12" s="409"/>
      <c r="BAU12" s="409"/>
      <c r="BAV12" s="409"/>
      <c r="BAW12" s="409"/>
      <c r="BAX12" s="409"/>
      <c r="BAY12" s="409"/>
      <c r="BAZ12" s="409"/>
      <c r="BBA12" s="409"/>
      <c r="BBB12" s="409"/>
      <c r="BBC12" s="409"/>
      <c r="BBD12" s="409"/>
      <c r="BBE12" s="409"/>
      <c r="BBF12" s="409"/>
      <c r="BBG12" s="409"/>
      <c r="BBH12" s="409"/>
      <c r="BBI12" s="409"/>
      <c r="BBJ12" s="409"/>
      <c r="BBK12" s="409"/>
      <c r="BBL12" s="409"/>
      <c r="BBM12" s="409"/>
      <c r="BBN12" s="409"/>
      <c r="BBO12" s="409"/>
      <c r="BBP12" s="409"/>
      <c r="BBQ12" s="409"/>
      <c r="BBR12" s="409"/>
      <c r="BBS12" s="409"/>
      <c r="BBT12" s="409"/>
      <c r="BBU12" s="409"/>
      <c r="BBV12" s="409"/>
      <c r="BBW12" s="409"/>
      <c r="BBX12" s="409"/>
      <c r="BBY12" s="409"/>
      <c r="BBZ12" s="409"/>
      <c r="BCA12" s="409"/>
      <c r="BCB12" s="409"/>
      <c r="BCC12" s="409"/>
      <c r="BCD12" s="409"/>
      <c r="BCE12" s="409"/>
      <c r="BCF12" s="409"/>
      <c r="BCG12" s="409"/>
      <c r="BCH12" s="409"/>
      <c r="BCI12" s="409"/>
      <c r="BCJ12" s="409"/>
      <c r="BCK12" s="409"/>
      <c r="BCL12" s="409"/>
      <c r="BCM12" s="409"/>
      <c r="BCN12" s="409"/>
      <c r="BCO12" s="409"/>
      <c r="BCP12" s="409"/>
      <c r="BCQ12" s="409"/>
      <c r="BCR12" s="409"/>
      <c r="BCS12" s="409"/>
      <c r="BCT12" s="409"/>
      <c r="BCU12" s="409"/>
      <c r="BCV12" s="409"/>
      <c r="BCW12" s="409"/>
      <c r="BCX12" s="409"/>
      <c r="BCY12" s="409"/>
      <c r="BCZ12" s="409"/>
      <c r="BDA12" s="409"/>
      <c r="BDB12" s="409"/>
      <c r="BDC12" s="409"/>
      <c r="BDD12" s="409"/>
      <c r="BDE12" s="409"/>
      <c r="BDF12" s="409"/>
      <c r="BDG12" s="409"/>
      <c r="BDH12" s="409"/>
      <c r="BDI12" s="409"/>
      <c r="BDJ12" s="409"/>
      <c r="BDK12" s="409"/>
      <c r="BDL12" s="409"/>
      <c r="BDM12" s="409"/>
      <c r="BDN12" s="409"/>
      <c r="BDO12" s="409"/>
      <c r="BDP12" s="409"/>
      <c r="BDQ12" s="409"/>
      <c r="BDR12" s="409"/>
      <c r="BDS12" s="409"/>
      <c r="BDT12" s="409"/>
      <c r="BDU12" s="409"/>
      <c r="BDV12" s="409"/>
      <c r="BDW12" s="409"/>
      <c r="BDX12" s="409"/>
      <c r="BDY12" s="409"/>
      <c r="BDZ12" s="409"/>
      <c r="BEA12" s="409"/>
      <c r="BEB12" s="409"/>
      <c r="BEC12" s="409"/>
      <c r="BED12" s="409"/>
      <c r="BEE12" s="409"/>
      <c r="BEF12" s="409"/>
      <c r="BEG12" s="409"/>
      <c r="BEH12" s="409"/>
      <c r="BEI12" s="409"/>
      <c r="BEJ12" s="409"/>
      <c r="BEK12" s="409"/>
      <c r="BEL12" s="409"/>
      <c r="BEM12" s="409"/>
      <c r="BEN12" s="409"/>
      <c r="BEO12" s="409"/>
      <c r="BEP12" s="409"/>
      <c r="BEQ12" s="409"/>
      <c r="BER12" s="409"/>
      <c r="BES12" s="409"/>
      <c r="BET12" s="409"/>
      <c r="BEU12" s="409"/>
      <c r="BEV12" s="409"/>
      <c r="BEW12" s="409"/>
      <c r="BEX12" s="409"/>
      <c r="BEY12" s="409"/>
      <c r="BEZ12" s="409"/>
      <c r="BFA12" s="409"/>
      <c r="BFB12" s="409"/>
      <c r="BFC12" s="409"/>
      <c r="BFD12" s="409"/>
      <c r="BFE12" s="409"/>
      <c r="BFF12" s="409"/>
      <c r="BFG12" s="409"/>
      <c r="BFH12" s="409"/>
      <c r="BFI12" s="409"/>
      <c r="BFJ12" s="409"/>
      <c r="BFK12" s="409"/>
      <c r="BFL12" s="409"/>
      <c r="BFM12" s="409"/>
      <c r="BFN12" s="409"/>
      <c r="BFO12" s="409"/>
      <c r="BFP12" s="409"/>
      <c r="BFQ12" s="409"/>
      <c r="BFR12" s="409"/>
      <c r="BFS12" s="409"/>
      <c r="BFT12" s="409"/>
      <c r="BFU12" s="409"/>
      <c r="BFV12" s="409"/>
      <c r="BFW12" s="409"/>
      <c r="BFX12" s="409"/>
      <c r="BFY12" s="409"/>
      <c r="BFZ12" s="409"/>
      <c r="BGA12" s="409"/>
      <c r="BGB12" s="409"/>
      <c r="BGC12" s="409"/>
      <c r="BGD12" s="409"/>
      <c r="BGE12" s="409"/>
      <c r="BGF12" s="409"/>
      <c r="BGG12" s="409"/>
      <c r="BGH12" s="409"/>
      <c r="BGI12" s="409"/>
      <c r="BGJ12" s="409"/>
      <c r="BGK12" s="409"/>
      <c r="BGL12" s="409"/>
      <c r="BGM12" s="409"/>
      <c r="BGN12" s="409"/>
      <c r="BGO12" s="409"/>
      <c r="BGP12" s="409"/>
      <c r="BGQ12" s="409"/>
      <c r="BGR12" s="409"/>
      <c r="BGS12" s="409"/>
      <c r="BGT12" s="409"/>
      <c r="BGU12" s="409"/>
      <c r="BGV12" s="409"/>
      <c r="BGW12" s="409"/>
      <c r="BGX12" s="409"/>
      <c r="BGY12" s="409"/>
      <c r="BGZ12" s="409"/>
      <c r="BHA12" s="409"/>
      <c r="BHB12" s="409"/>
      <c r="BHC12" s="409"/>
      <c r="BHD12" s="409"/>
      <c r="BHE12" s="409"/>
      <c r="BHF12" s="409"/>
      <c r="BHG12" s="409"/>
      <c r="BHH12" s="409"/>
      <c r="BHI12" s="409"/>
      <c r="BHJ12" s="409"/>
      <c r="BHK12" s="409"/>
      <c r="BHL12" s="409"/>
      <c r="BHM12" s="409"/>
      <c r="BHN12" s="409"/>
      <c r="BHO12" s="409"/>
      <c r="BHP12" s="409"/>
      <c r="BHQ12" s="409"/>
      <c r="BHR12" s="409"/>
      <c r="BHS12" s="409"/>
      <c r="BHT12" s="409"/>
      <c r="BHU12" s="409"/>
      <c r="BHV12" s="409"/>
      <c r="BHW12" s="409"/>
      <c r="BHX12" s="409"/>
      <c r="BHY12" s="409"/>
      <c r="BHZ12" s="409"/>
      <c r="BIA12" s="409"/>
      <c r="BIB12" s="409"/>
      <c r="BIC12" s="409"/>
      <c r="BID12" s="409"/>
      <c r="BIE12" s="409"/>
      <c r="BIF12" s="409"/>
      <c r="BIG12" s="409"/>
      <c r="BIH12" s="409"/>
      <c r="BII12" s="409"/>
      <c r="BIJ12" s="409"/>
      <c r="BIK12" s="409"/>
      <c r="BIL12" s="409"/>
      <c r="BIM12" s="409"/>
      <c r="BIN12" s="409"/>
      <c r="BIO12" s="409"/>
      <c r="BIP12" s="409"/>
      <c r="BIQ12" s="409"/>
      <c r="BIR12" s="409"/>
      <c r="BIS12" s="409"/>
      <c r="BIT12" s="409"/>
      <c r="BIU12" s="409"/>
      <c r="BIV12" s="409"/>
      <c r="BIW12" s="409"/>
      <c r="BIX12" s="409"/>
      <c r="BIY12" s="409"/>
      <c r="BIZ12" s="409"/>
      <c r="BJA12" s="409"/>
      <c r="BJB12" s="409"/>
      <c r="BJC12" s="409"/>
      <c r="BJD12" s="409"/>
      <c r="BJE12" s="409"/>
      <c r="BJF12" s="409"/>
      <c r="BJG12" s="409"/>
      <c r="BJH12" s="409"/>
      <c r="BJI12" s="409"/>
      <c r="BJJ12" s="409"/>
      <c r="BJK12" s="409"/>
      <c r="BJL12" s="409"/>
      <c r="BJM12" s="409"/>
      <c r="BJN12" s="409"/>
      <c r="BJO12" s="409"/>
      <c r="BJP12" s="409"/>
      <c r="BJQ12" s="409"/>
      <c r="BJR12" s="409"/>
      <c r="BJS12" s="409"/>
      <c r="BJT12" s="409"/>
      <c r="BJU12" s="409"/>
      <c r="BJV12" s="409"/>
      <c r="BJW12" s="409"/>
      <c r="BJX12" s="409"/>
      <c r="BJY12" s="409"/>
      <c r="BJZ12" s="409"/>
      <c r="BKA12" s="409"/>
      <c r="BKB12" s="409"/>
      <c r="BKC12" s="409"/>
      <c r="BKD12" s="409"/>
      <c r="BKE12" s="409"/>
      <c r="BKF12" s="409"/>
      <c r="BKG12" s="409"/>
      <c r="BKH12" s="409"/>
      <c r="BKI12" s="409"/>
      <c r="BKJ12" s="409"/>
      <c r="BKK12" s="409"/>
      <c r="BKL12" s="409"/>
      <c r="BKM12" s="409"/>
      <c r="BKN12" s="409"/>
      <c r="BKO12" s="409"/>
      <c r="BKP12" s="409"/>
      <c r="BKQ12" s="409"/>
      <c r="BKR12" s="409"/>
      <c r="BKS12" s="409"/>
      <c r="BKT12" s="409"/>
      <c r="BKU12" s="409"/>
      <c r="BKV12" s="409"/>
      <c r="BKW12" s="409"/>
      <c r="BKX12" s="409"/>
      <c r="BKY12" s="409"/>
      <c r="BKZ12" s="409"/>
      <c r="BLA12" s="409"/>
      <c r="BLB12" s="409"/>
      <c r="BLC12" s="409"/>
      <c r="BLD12" s="409"/>
      <c r="BLE12" s="409"/>
      <c r="BLF12" s="409"/>
      <c r="BLG12" s="409"/>
      <c r="BLH12" s="409"/>
      <c r="BLI12" s="409"/>
      <c r="BLJ12" s="409"/>
      <c r="BLK12" s="409"/>
      <c r="BLL12" s="409"/>
      <c r="BLM12" s="409"/>
      <c r="BLN12" s="409"/>
      <c r="BLO12" s="409"/>
      <c r="BLP12" s="409"/>
      <c r="BLQ12" s="409"/>
      <c r="BLR12" s="409"/>
      <c r="BLS12" s="409"/>
      <c r="BLT12" s="409"/>
      <c r="BLU12" s="409"/>
      <c r="BLV12" s="409"/>
      <c r="BLW12" s="409"/>
      <c r="BLX12" s="409"/>
      <c r="BLY12" s="409"/>
      <c r="BLZ12" s="409"/>
      <c r="BMA12" s="409"/>
      <c r="BMB12" s="409"/>
      <c r="BMC12" s="409"/>
      <c r="BMD12" s="409"/>
      <c r="BME12" s="409"/>
      <c r="BMF12" s="409"/>
      <c r="BMG12" s="409"/>
      <c r="BMH12" s="409"/>
      <c r="BMI12" s="409"/>
      <c r="BMJ12" s="409"/>
      <c r="BMK12" s="409"/>
      <c r="BML12" s="409"/>
      <c r="BMM12" s="409"/>
      <c r="BMN12" s="409"/>
      <c r="BMO12" s="409"/>
      <c r="BMP12" s="409"/>
      <c r="BMQ12" s="409"/>
      <c r="BMR12" s="409"/>
      <c r="BMS12" s="409"/>
      <c r="BMT12" s="409"/>
      <c r="BMU12" s="409"/>
      <c r="BMV12" s="409"/>
      <c r="BMW12" s="409"/>
      <c r="BMX12" s="409"/>
      <c r="BMY12" s="409"/>
      <c r="BMZ12" s="409"/>
      <c r="BNA12" s="409"/>
      <c r="BNB12" s="409"/>
      <c r="BNC12" s="409"/>
      <c r="BND12" s="409"/>
      <c r="BNE12" s="409"/>
      <c r="BNF12" s="409"/>
      <c r="BNG12" s="409"/>
      <c r="BNH12" s="409"/>
      <c r="BNI12" s="409"/>
      <c r="BNJ12" s="409"/>
      <c r="BNK12" s="409"/>
      <c r="BNL12" s="409"/>
      <c r="BNM12" s="409"/>
      <c r="BNN12" s="409"/>
      <c r="BNO12" s="409"/>
      <c r="BNP12" s="409"/>
      <c r="BNQ12" s="409"/>
      <c r="BNR12" s="409"/>
      <c r="BNS12" s="409"/>
      <c r="BNT12" s="409"/>
      <c r="BNU12" s="409"/>
      <c r="BNV12" s="409"/>
      <c r="BNW12" s="409"/>
      <c r="BNX12" s="409"/>
      <c r="BNY12" s="409"/>
      <c r="BNZ12" s="409"/>
      <c r="BOA12" s="409"/>
      <c r="BOB12" s="409"/>
      <c r="BOC12" s="409"/>
      <c r="BOD12" s="409"/>
      <c r="BOE12" s="409"/>
      <c r="BOF12" s="409"/>
      <c r="BOG12" s="409"/>
      <c r="BOH12" s="409"/>
      <c r="BOI12" s="409"/>
      <c r="BOJ12" s="409"/>
      <c r="BOK12" s="409"/>
      <c r="BOL12" s="409"/>
      <c r="BOM12" s="409"/>
      <c r="BON12" s="409"/>
      <c r="BOO12" s="409"/>
      <c r="BOP12" s="409"/>
      <c r="BOQ12" s="409"/>
      <c r="BOR12" s="409"/>
      <c r="BOS12" s="409"/>
      <c r="BOT12" s="409"/>
      <c r="BOU12" s="409"/>
      <c r="BOV12" s="409"/>
      <c r="BOW12" s="409"/>
      <c r="BOX12" s="409"/>
      <c r="BOY12" s="409"/>
      <c r="BOZ12" s="409"/>
      <c r="BPA12" s="409"/>
      <c r="BPB12" s="409"/>
      <c r="BPC12" s="409"/>
      <c r="BPD12" s="409"/>
      <c r="BPE12" s="409"/>
      <c r="BPF12" s="409"/>
      <c r="BPG12" s="409"/>
      <c r="BPH12" s="409"/>
      <c r="BPI12" s="409"/>
      <c r="BPJ12" s="409"/>
      <c r="BPK12" s="409"/>
      <c r="BPL12" s="409"/>
      <c r="BPM12" s="409"/>
      <c r="BPN12" s="409"/>
      <c r="BPO12" s="409"/>
      <c r="BPP12" s="409"/>
      <c r="BPQ12" s="409"/>
      <c r="BPR12" s="409"/>
      <c r="BPS12" s="409"/>
      <c r="BPT12" s="409"/>
      <c r="BPU12" s="409"/>
      <c r="BPV12" s="409"/>
      <c r="BPW12" s="409"/>
      <c r="BPX12" s="409"/>
      <c r="BPY12" s="409"/>
      <c r="BPZ12" s="409"/>
      <c r="BQA12" s="409"/>
      <c r="BQB12" s="409"/>
      <c r="BQC12" s="409"/>
      <c r="BQD12" s="409"/>
      <c r="BQE12" s="409"/>
      <c r="BQF12" s="409"/>
      <c r="BQG12" s="409"/>
      <c r="BQH12" s="409"/>
      <c r="BQI12" s="409"/>
      <c r="BQJ12" s="409"/>
      <c r="BQK12" s="409"/>
      <c r="BQL12" s="409"/>
      <c r="BQM12" s="409"/>
      <c r="BQN12" s="409"/>
      <c r="BQO12" s="409"/>
      <c r="BQP12" s="409"/>
      <c r="BQQ12" s="409"/>
      <c r="BQR12" s="409"/>
      <c r="BQS12" s="409"/>
      <c r="BQT12" s="409"/>
      <c r="BQU12" s="409"/>
      <c r="BQV12" s="409"/>
      <c r="BQW12" s="409"/>
      <c r="BQX12" s="409"/>
      <c r="BQY12" s="409"/>
      <c r="BQZ12" s="409"/>
      <c r="BRA12" s="409"/>
      <c r="BRB12" s="409"/>
      <c r="BRC12" s="409"/>
      <c r="BRD12" s="409"/>
      <c r="BRE12" s="409"/>
      <c r="BRF12" s="409"/>
      <c r="BRG12" s="409"/>
      <c r="BRH12" s="409"/>
      <c r="BRI12" s="409"/>
      <c r="BRJ12" s="409"/>
      <c r="BRK12" s="409"/>
      <c r="BRL12" s="409"/>
      <c r="BRM12" s="409"/>
      <c r="BRN12" s="409"/>
      <c r="BRO12" s="409"/>
      <c r="BRP12" s="409"/>
      <c r="BRQ12" s="409"/>
      <c r="BRR12" s="409"/>
      <c r="BRS12" s="409"/>
      <c r="BRT12" s="409"/>
      <c r="BRU12" s="409"/>
      <c r="BRV12" s="409"/>
      <c r="BRW12" s="409"/>
      <c r="BRX12" s="409"/>
      <c r="BRY12" s="409"/>
      <c r="BRZ12" s="409"/>
      <c r="BSA12" s="409"/>
      <c r="BSB12" s="409"/>
      <c r="BSC12" s="409"/>
      <c r="BSD12" s="409"/>
      <c r="BSE12" s="409"/>
      <c r="BSF12" s="409"/>
      <c r="BSG12" s="409"/>
      <c r="BSH12" s="409"/>
      <c r="BSI12" s="409"/>
      <c r="BSJ12" s="409"/>
      <c r="BSK12" s="409"/>
      <c r="BSL12" s="409"/>
      <c r="BSM12" s="409"/>
      <c r="BSN12" s="409"/>
      <c r="BSO12" s="409"/>
      <c r="BSP12" s="409"/>
      <c r="BSQ12" s="409"/>
      <c r="BSR12" s="409"/>
      <c r="BSS12" s="409"/>
      <c r="BST12" s="409"/>
      <c r="BSU12" s="409"/>
      <c r="BSV12" s="409"/>
      <c r="BSW12" s="409"/>
      <c r="BSX12" s="409"/>
      <c r="BSY12" s="409"/>
      <c r="BSZ12" s="409"/>
      <c r="BTA12" s="409"/>
      <c r="BTB12" s="409"/>
      <c r="BTC12" s="409"/>
      <c r="BTD12" s="409"/>
      <c r="BTE12" s="409"/>
      <c r="BTF12" s="409"/>
      <c r="BTG12" s="409"/>
      <c r="BTH12" s="409"/>
      <c r="BTI12" s="409"/>
      <c r="BTJ12" s="409"/>
      <c r="BTK12" s="409"/>
      <c r="BTL12" s="409"/>
      <c r="BTM12" s="409"/>
      <c r="BTN12" s="409"/>
      <c r="BTO12" s="409"/>
      <c r="BTP12" s="409"/>
      <c r="BTQ12" s="409"/>
      <c r="BTR12" s="409"/>
      <c r="BTS12" s="409"/>
      <c r="BTT12" s="409"/>
      <c r="BTU12" s="409"/>
      <c r="BTV12" s="409"/>
      <c r="BTW12" s="409"/>
      <c r="BTX12" s="409"/>
      <c r="BTY12" s="409"/>
      <c r="BTZ12" s="409"/>
      <c r="BUA12" s="409"/>
      <c r="BUB12" s="409"/>
      <c r="BUC12" s="409"/>
      <c r="BUD12" s="409"/>
      <c r="BUE12" s="409"/>
      <c r="BUF12" s="409"/>
      <c r="BUG12" s="409"/>
      <c r="BUH12" s="409"/>
      <c r="BUI12" s="409"/>
      <c r="BUJ12" s="409"/>
      <c r="BUK12" s="409"/>
      <c r="BUL12" s="409"/>
      <c r="BUM12" s="409"/>
      <c r="BUN12" s="409"/>
      <c r="BUO12" s="409"/>
      <c r="BUP12" s="409"/>
      <c r="BUQ12" s="409"/>
      <c r="BUR12" s="409"/>
      <c r="BUS12" s="409"/>
      <c r="BUT12" s="409"/>
      <c r="BUU12" s="409"/>
      <c r="BUV12" s="409"/>
      <c r="BUW12" s="409"/>
      <c r="BUX12" s="409"/>
      <c r="BUY12" s="409"/>
      <c r="BUZ12" s="409"/>
      <c r="BVA12" s="409"/>
      <c r="BVB12" s="409"/>
      <c r="BVC12" s="409"/>
      <c r="BVD12" s="409"/>
      <c r="BVE12" s="409"/>
      <c r="BVF12" s="409"/>
      <c r="BVG12" s="409"/>
      <c r="BVH12" s="409"/>
      <c r="BVI12" s="409"/>
      <c r="BVJ12" s="409"/>
      <c r="BVK12" s="409"/>
      <c r="BVL12" s="409"/>
      <c r="BVM12" s="409"/>
      <c r="BVN12" s="409"/>
      <c r="BVO12" s="409"/>
      <c r="BVP12" s="409"/>
      <c r="BVQ12" s="409"/>
      <c r="BVR12" s="409"/>
      <c r="BVS12" s="409"/>
      <c r="BVT12" s="409"/>
      <c r="BVU12" s="409"/>
      <c r="BVV12" s="409"/>
      <c r="BVW12" s="409"/>
      <c r="BVX12" s="409"/>
      <c r="BVY12" s="409"/>
      <c r="BVZ12" s="409"/>
      <c r="BWA12" s="409"/>
      <c r="BWB12" s="409"/>
      <c r="BWC12" s="409"/>
      <c r="BWD12" s="409"/>
      <c r="BWE12" s="409"/>
      <c r="BWF12" s="409"/>
      <c r="BWG12" s="409"/>
      <c r="BWH12" s="409"/>
      <c r="BWI12" s="409"/>
      <c r="BWJ12" s="409"/>
      <c r="BWK12" s="409"/>
      <c r="BWL12" s="409"/>
      <c r="BWM12" s="409"/>
      <c r="BWN12" s="409"/>
      <c r="BWO12" s="409"/>
      <c r="BWP12" s="409"/>
      <c r="BWQ12" s="409"/>
      <c r="BWR12" s="409"/>
      <c r="BWS12" s="409"/>
      <c r="BWT12" s="409"/>
      <c r="BWU12" s="409"/>
      <c r="BWV12" s="409"/>
      <c r="BWW12" s="409"/>
      <c r="BWX12" s="409"/>
      <c r="BWY12" s="409"/>
      <c r="BWZ12" s="409"/>
      <c r="BXA12" s="409"/>
      <c r="BXB12" s="409"/>
      <c r="BXC12" s="409"/>
      <c r="BXD12" s="409"/>
      <c r="BXE12" s="409"/>
      <c r="BXF12" s="409"/>
      <c r="BXG12" s="409"/>
      <c r="BXH12" s="409"/>
      <c r="BXI12" s="409"/>
      <c r="BXJ12" s="409"/>
      <c r="BXK12" s="409"/>
      <c r="BXL12" s="409"/>
      <c r="BXM12" s="409"/>
      <c r="BXN12" s="409"/>
      <c r="BXO12" s="409"/>
      <c r="BXP12" s="409"/>
      <c r="BXQ12" s="409"/>
      <c r="BXR12" s="409"/>
      <c r="BXS12" s="409"/>
      <c r="BXT12" s="409"/>
      <c r="BXU12" s="409"/>
      <c r="BXV12" s="409"/>
      <c r="BXW12" s="409"/>
      <c r="BXX12" s="409"/>
      <c r="BXY12" s="409"/>
      <c r="BXZ12" s="409"/>
      <c r="BYA12" s="409"/>
      <c r="BYB12" s="409"/>
      <c r="BYC12" s="409"/>
      <c r="BYD12" s="409"/>
      <c r="BYE12" s="409"/>
      <c r="BYF12" s="409"/>
      <c r="BYG12" s="409"/>
      <c r="BYH12" s="409"/>
      <c r="BYI12" s="409"/>
      <c r="BYJ12" s="409"/>
      <c r="BYK12" s="409"/>
      <c r="BYL12" s="409"/>
      <c r="BYM12" s="409"/>
      <c r="BYN12" s="409"/>
      <c r="BYO12" s="409"/>
      <c r="BYP12" s="409"/>
      <c r="BYQ12" s="409"/>
      <c r="BYR12" s="409"/>
      <c r="BYS12" s="409"/>
      <c r="BYT12" s="409"/>
      <c r="BYU12" s="409"/>
      <c r="BYV12" s="409"/>
      <c r="BYW12" s="409"/>
      <c r="BYX12" s="409"/>
      <c r="BYY12" s="409"/>
      <c r="BYZ12" s="409"/>
      <c r="BZA12" s="409"/>
      <c r="BZB12" s="409"/>
      <c r="BZC12" s="409"/>
      <c r="BZD12" s="409"/>
      <c r="BZE12" s="409"/>
      <c r="BZF12" s="409"/>
      <c r="BZG12" s="409"/>
      <c r="BZH12" s="409"/>
      <c r="BZI12" s="409"/>
      <c r="BZJ12" s="409"/>
      <c r="BZK12" s="409"/>
      <c r="BZL12" s="409"/>
      <c r="BZM12" s="409"/>
      <c r="BZN12" s="409"/>
      <c r="BZO12" s="409"/>
      <c r="BZP12" s="409"/>
      <c r="BZQ12" s="409"/>
      <c r="BZR12" s="409"/>
      <c r="BZS12" s="409"/>
      <c r="BZT12" s="409"/>
      <c r="BZU12" s="409"/>
      <c r="BZV12" s="409"/>
      <c r="BZW12" s="409"/>
      <c r="BZX12" s="409"/>
      <c r="BZY12" s="409"/>
      <c r="BZZ12" s="409"/>
      <c r="CAA12" s="409"/>
      <c r="CAB12" s="409"/>
      <c r="CAC12" s="409"/>
      <c r="CAD12" s="409"/>
      <c r="CAE12" s="409"/>
      <c r="CAF12" s="409"/>
      <c r="CAG12" s="409"/>
      <c r="CAH12" s="409"/>
      <c r="CAI12" s="409"/>
      <c r="CAJ12" s="409"/>
      <c r="CAK12" s="409"/>
      <c r="CAL12" s="409"/>
      <c r="CAM12" s="409"/>
      <c r="CAN12" s="409"/>
      <c r="CAO12" s="409"/>
      <c r="CAP12" s="409"/>
      <c r="CAQ12" s="409"/>
      <c r="CAR12" s="409"/>
      <c r="CAS12" s="409"/>
      <c r="CAT12" s="409"/>
      <c r="CAU12" s="409"/>
      <c r="CAV12" s="409"/>
      <c r="CAW12" s="409"/>
      <c r="CAX12" s="409"/>
      <c r="CAY12" s="409"/>
      <c r="CAZ12" s="409"/>
      <c r="CBA12" s="409"/>
      <c r="CBB12" s="409"/>
      <c r="CBC12" s="409"/>
      <c r="CBD12" s="409"/>
      <c r="CBE12" s="409"/>
      <c r="CBF12" s="409"/>
      <c r="CBG12" s="409"/>
      <c r="CBH12" s="409"/>
      <c r="CBI12" s="409"/>
      <c r="CBJ12" s="409"/>
      <c r="CBK12" s="409"/>
      <c r="CBL12" s="409"/>
      <c r="CBM12" s="409"/>
      <c r="CBN12" s="409"/>
      <c r="CBO12" s="409"/>
      <c r="CBP12" s="409"/>
      <c r="CBQ12" s="409"/>
      <c r="CBR12" s="409"/>
      <c r="CBS12" s="409"/>
      <c r="CBT12" s="409"/>
      <c r="CBU12" s="409"/>
      <c r="CBV12" s="409"/>
      <c r="CBW12" s="409"/>
      <c r="CBX12" s="409"/>
      <c r="CBY12" s="409"/>
      <c r="CBZ12" s="409"/>
      <c r="CCA12" s="409"/>
      <c r="CCB12" s="409"/>
      <c r="CCC12" s="409"/>
      <c r="CCD12" s="409"/>
      <c r="CCE12" s="409"/>
      <c r="CCF12" s="409"/>
      <c r="CCG12" s="409"/>
      <c r="CCH12" s="409"/>
      <c r="CCI12" s="409"/>
      <c r="CCJ12" s="409"/>
      <c r="CCK12" s="409"/>
      <c r="CCL12" s="409"/>
      <c r="CCM12" s="409"/>
      <c r="CCN12" s="409"/>
      <c r="CCO12" s="409"/>
      <c r="CCP12" s="409"/>
      <c r="CCQ12" s="409"/>
      <c r="CCR12" s="409"/>
      <c r="CCS12" s="409"/>
      <c r="CCT12" s="409"/>
      <c r="CCU12" s="409"/>
      <c r="CCV12" s="409"/>
      <c r="CCW12" s="409"/>
      <c r="CCX12" s="409"/>
      <c r="CCY12" s="409"/>
      <c r="CCZ12" s="409"/>
      <c r="CDA12" s="409"/>
      <c r="CDB12" s="409"/>
      <c r="CDC12" s="409"/>
      <c r="CDD12" s="409"/>
      <c r="CDE12" s="409"/>
      <c r="CDF12" s="409"/>
      <c r="CDG12" s="409"/>
      <c r="CDH12" s="409"/>
      <c r="CDI12" s="409"/>
      <c r="CDJ12" s="409"/>
      <c r="CDK12" s="409"/>
      <c r="CDL12" s="409"/>
      <c r="CDM12" s="409"/>
      <c r="CDN12" s="409"/>
      <c r="CDO12" s="409"/>
      <c r="CDP12" s="409"/>
      <c r="CDQ12" s="409"/>
      <c r="CDR12" s="409"/>
      <c r="CDS12" s="409"/>
      <c r="CDT12" s="409"/>
      <c r="CDU12" s="409"/>
      <c r="CDV12" s="409"/>
      <c r="CDW12" s="409"/>
      <c r="CDX12" s="409"/>
      <c r="CDY12" s="409"/>
      <c r="CDZ12" s="409"/>
      <c r="CEA12" s="409"/>
      <c r="CEB12" s="409"/>
      <c r="CEC12" s="409"/>
      <c r="CED12" s="409"/>
      <c r="CEE12" s="409"/>
      <c r="CEF12" s="409"/>
      <c r="CEG12" s="409"/>
      <c r="CEH12" s="409"/>
      <c r="CEI12" s="409"/>
      <c r="CEJ12" s="409"/>
      <c r="CEK12" s="409"/>
      <c r="CEL12" s="409"/>
      <c r="CEM12" s="409"/>
      <c r="CEN12" s="409"/>
      <c r="CEO12" s="409"/>
      <c r="CEP12" s="409"/>
      <c r="CEQ12" s="409"/>
      <c r="CER12" s="409"/>
      <c r="CES12" s="409"/>
      <c r="CET12" s="409"/>
      <c r="CEU12" s="409"/>
      <c r="CEV12" s="409"/>
      <c r="CEW12" s="409"/>
      <c r="CEX12" s="409"/>
      <c r="CEY12" s="409"/>
      <c r="CEZ12" s="409"/>
      <c r="CFA12" s="409"/>
      <c r="CFB12" s="409"/>
      <c r="CFC12" s="409"/>
      <c r="CFD12" s="409"/>
      <c r="CFE12" s="409"/>
      <c r="CFF12" s="409"/>
      <c r="CFG12" s="409"/>
      <c r="CFH12" s="409"/>
      <c r="CFI12" s="409"/>
      <c r="CFJ12" s="409"/>
      <c r="CFK12" s="409"/>
      <c r="CFL12" s="409"/>
      <c r="CFM12" s="409"/>
      <c r="CFN12" s="409"/>
      <c r="CFO12" s="409"/>
      <c r="CFP12" s="409"/>
      <c r="CFQ12" s="409"/>
      <c r="CFR12" s="409"/>
      <c r="CFS12" s="409"/>
      <c r="CFT12" s="409"/>
      <c r="CFU12" s="409"/>
      <c r="CFV12" s="409"/>
      <c r="CFW12" s="409"/>
      <c r="CFX12" s="409"/>
      <c r="CFY12" s="409"/>
      <c r="CFZ12" s="409"/>
      <c r="CGA12" s="409"/>
      <c r="CGB12" s="409"/>
      <c r="CGC12" s="409"/>
      <c r="CGD12" s="409"/>
      <c r="CGE12" s="409"/>
      <c r="CGF12" s="409"/>
      <c r="CGG12" s="409"/>
      <c r="CGH12" s="409"/>
      <c r="CGI12" s="409"/>
      <c r="CGJ12" s="409"/>
      <c r="CGK12" s="409"/>
      <c r="CGL12" s="409"/>
      <c r="CGM12" s="409"/>
      <c r="CGN12" s="409"/>
      <c r="CGO12" s="409"/>
      <c r="CGP12" s="409"/>
      <c r="CGQ12" s="409"/>
      <c r="CGR12" s="409"/>
      <c r="CGS12" s="409"/>
      <c r="CGT12" s="409"/>
      <c r="CGU12" s="409"/>
      <c r="CGV12" s="409"/>
      <c r="CGW12" s="409"/>
      <c r="CGX12" s="409"/>
      <c r="CGY12" s="409"/>
      <c r="CGZ12" s="409"/>
      <c r="CHA12" s="409"/>
      <c r="CHB12" s="409"/>
      <c r="CHC12" s="409"/>
      <c r="CHD12" s="409"/>
      <c r="CHE12" s="409"/>
      <c r="CHF12" s="409"/>
      <c r="CHG12" s="409"/>
      <c r="CHH12" s="409"/>
      <c r="CHI12" s="409"/>
      <c r="CHJ12" s="409"/>
      <c r="CHK12" s="409"/>
      <c r="CHL12" s="409"/>
      <c r="CHM12" s="409"/>
      <c r="CHN12" s="409"/>
      <c r="CHO12" s="409"/>
      <c r="CHP12" s="409"/>
      <c r="CHQ12" s="409"/>
      <c r="CHR12" s="409"/>
      <c r="CHS12" s="409"/>
      <c r="CHT12" s="409"/>
      <c r="CHU12" s="409"/>
      <c r="CHV12" s="409"/>
      <c r="CHW12" s="409"/>
      <c r="CHX12" s="409"/>
      <c r="CHY12" s="409"/>
      <c r="CHZ12" s="409"/>
      <c r="CIA12" s="409"/>
      <c r="CIB12" s="409"/>
      <c r="CIC12" s="409"/>
      <c r="CID12" s="409"/>
      <c r="CIE12" s="409"/>
      <c r="CIF12" s="409"/>
      <c r="CIG12" s="409"/>
      <c r="CIH12" s="409"/>
      <c r="CII12" s="409"/>
      <c r="CIJ12" s="409"/>
      <c r="CIK12" s="409"/>
      <c r="CIL12" s="409"/>
      <c r="CIM12" s="409"/>
      <c r="CIN12" s="409"/>
      <c r="CIO12" s="409"/>
      <c r="CIP12" s="409"/>
      <c r="CIQ12" s="409"/>
      <c r="CIR12" s="409"/>
      <c r="CIS12" s="409"/>
      <c r="CIT12" s="409"/>
      <c r="CIU12" s="409"/>
      <c r="CIV12" s="409"/>
      <c r="CIW12" s="409"/>
      <c r="CIX12" s="409"/>
      <c r="CIY12" s="409"/>
      <c r="CIZ12" s="409"/>
      <c r="CJA12" s="409"/>
      <c r="CJB12" s="409"/>
      <c r="CJC12" s="409"/>
      <c r="CJD12" s="409"/>
      <c r="CJE12" s="409"/>
      <c r="CJF12" s="409"/>
      <c r="CJG12" s="409"/>
      <c r="CJH12" s="409"/>
      <c r="CJI12" s="409"/>
      <c r="CJJ12" s="409"/>
      <c r="CJK12" s="409"/>
      <c r="CJL12" s="409"/>
      <c r="CJM12" s="409"/>
      <c r="CJN12" s="409"/>
      <c r="CJO12" s="409"/>
      <c r="CJP12" s="409"/>
      <c r="CJQ12" s="409"/>
      <c r="CJR12" s="409"/>
      <c r="CJS12" s="409"/>
      <c r="CJT12" s="409"/>
      <c r="CJU12" s="409"/>
      <c r="CJV12" s="409"/>
      <c r="CJW12" s="409"/>
      <c r="CJX12" s="409"/>
      <c r="CJY12" s="409"/>
      <c r="CJZ12" s="409"/>
      <c r="CKA12" s="409"/>
      <c r="CKB12" s="409"/>
      <c r="CKC12" s="409"/>
      <c r="CKD12" s="409"/>
      <c r="CKE12" s="409"/>
      <c r="CKF12" s="409"/>
      <c r="CKG12" s="409"/>
      <c r="CKH12" s="409"/>
      <c r="CKI12" s="409"/>
      <c r="CKJ12" s="409"/>
      <c r="CKK12" s="409"/>
      <c r="CKL12" s="409"/>
      <c r="CKM12" s="409"/>
      <c r="CKN12" s="409"/>
      <c r="CKO12" s="409"/>
      <c r="CKP12" s="409"/>
      <c r="CKQ12" s="409"/>
      <c r="CKR12" s="409"/>
      <c r="CKS12" s="409"/>
      <c r="CKT12" s="409"/>
      <c r="CKU12" s="409"/>
      <c r="CKV12" s="409"/>
      <c r="CKW12" s="409"/>
      <c r="CKX12" s="409"/>
      <c r="CKY12" s="409"/>
      <c r="CKZ12" s="409"/>
      <c r="CLA12" s="409"/>
      <c r="CLB12" s="409"/>
      <c r="CLC12" s="409"/>
      <c r="CLD12" s="409"/>
      <c r="CLE12" s="409"/>
      <c r="CLF12" s="409"/>
      <c r="CLG12" s="409"/>
      <c r="CLH12" s="409"/>
      <c r="CLI12" s="409"/>
      <c r="CLJ12" s="409"/>
      <c r="CLK12" s="409"/>
      <c r="CLL12" s="409"/>
      <c r="CLM12" s="409"/>
      <c r="CLN12" s="409"/>
      <c r="CLO12" s="409"/>
      <c r="CLP12" s="409"/>
      <c r="CLQ12" s="409"/>
      <c r="CLR12" s="409"/>
      <c r="CLS12" s="409"/>
      <c r="CLT12" s="409"/>
      <c r="CLU12" s="409"/>
      <c r="CLV12" s="409"/>
      <c r="CLW12" s="409"/>
      <c r="CLX12" s="409"/>
      <c r="CLY12" s="409"/>
      <c r="CLZ12" s="409"/>
      <c r="CMA12" s="409"/>
      <c r="CMB12" s="409"/>
      <c r="CMC12" s="409"/>
      <c r="CMD12" s="409"/>
      <c r="CME12" s="409"/>
      <c r="CMF12" s="409"/>
      <c r="CMG12" s="409"/>
      <c r="CMH12" s="409"/>
      <c r="CMI12" s="409"/>
      <c r="CMJ12" s="409"/>
      <c r="CMK12" s="409"/>
      <c r="CML12" s="409"/>
      <c r="CMM12" s="409"/>
      <c r="CMN12" s="409"/>
      <c r="CMO12" s="409"/>
      <c r="CMP12" s="409"/>
      <c r="CMQ12" s="409"/>
      <c r="CMR12" s="409"/>
      <c r="CMS12" s="409"/>
      <c r="CMT12" s="409"/>
      <c r="CMU12" s="409"/>
      <c r="CMV12" s="409"/>
      <c r="CMW12" s="409"/>
      <c r="CMX12" s="409"/>
      <c r="CMY12" s="409"/>
      <c r="CMZ12" s="409"/>
      <c r="CNA12" s="409"/>
      <c r="CNB12" s="409"/>
      <c r="CNC12" s="409"/>
      <c r="CND12" s="409"/>
      <c r="CNE12" s="409"/>
      <c r="CNF12" s="409"/>
      <c r="CNG12" s="409"/>
      <c r="CNH12" s="409"/>
      <c r="CNI12" s="409"/>
      <c r="CNJ12" s="409"/>
      <c r="CNK12" s="409"/>
      <c r="CNL12" s="409"/>
      <c r="CNM12" s="409"/>
      <c r="CNN12" s="409"/>
      <c r="CNO12" s="409"/>
      <c r="CNP12" s="409"/>
      <c r="CNQ12" s="409"/>
      <c r="CNR12" s="409"/>
      <c r="CNS12" s="409"/>
      <c r="CNT12" s="409"/>
      <c r="CNU12" s="409"/>
      <c r="CNV12" s="409"/>
      <c r="CNW12" s="409"/>
      <c r="CNX12" s="409"/>
      <c r="CNY12" s="409"/>
      <c r="CNZ12" s="409"/>
      <c r="COA12" s="409"/>
      <c r="COB12" s="409"/>
      <c r="COC12" s="409"/>
      <c r="COD12" s="409"/>
      <c r="COE12" s="409"/>
      <c r="COF12" s="409"/>
      <c r="COG12" s="409"/>
      <c r="COH12" s="409"/>
      <c r="COI12" s="409"/>
      <c r="COJ12" s="409"/>
      <c r="COK12" s="409"/>
      <c r="COL12" s="409"/>
      <c r="COM12" s="409"/>
      <c r="CON12" s="409"/>
      <c r="COO12" s="409"/>
      <c r="COP12" s="409"/>
      <c r="COQ12" s="409"/>
      <c r="COR12" s="409"/>
      <c r="COS12" s="409"/>
      <c r="COT12" s="409"/>
      <c r="COU12" s="409"/>
      <c r="COV12" s="409"/>
      <c r="COW12" s="409"/>
      <c r="COX12" s="409"/>
      <c r="COY12" s="409"/>
      <c r="COZ12" s="409"/>
      <c r="CPA12" s="409"/>
      <c r="CPB12" s="409"/>
      <c r="CPC12" s="409"/>
      <c r="CPD12" s="409"/>
      <c r="CPE12" s="409"/>
      <c r="CPF12" s="409"/>
      <c r="CPG12" s="409"/>
      <c r="CPH12" s="409"/>
      <c r="CPI12" s="409"/>
      <c r="CPJ12" s="409"/>
      <c r="CPK12" s="409"/>
      <c r="CPL12" s="409"/>
      <c r="CPM12" s="409"/>
      <c r="CPN12" s="409"/>
      <c r="CPO12" s="409"/>
      <c r="CPP12" s="409"/>
      <c r="CPQ12" s="409"/>
      <c r="CPR12" s="409"/>
      <c r="CPS12" s="409"/>
      <c r="CPT12" s="409"/>
      <c r="CPU12" s="409"/>
      <c r="CPV12" s="409"/>
      <c r="CPW12" s="409"/>
      <c r="CPX12" s="409"/>
      <c r="CPY12" s="409"/>
      <c r="CPZ12" s="409"/>
      <c r="CQA12" s="409"/>
      <c r="CQB12" s="409"/>
      <c r="CQC12" s="409"/>
      <c r="CQD12" s="409"/>
      <c r="CQE12" s="409"/>
      <c r="CQF12" s="409"/>
      <c r="CQG12" s="409"/>
      <c r="CQH12" s="409"/>
      <c r="CQI12" s="409"/>
      <c r="CQJ12" s="409"/>
      <c r="CQK12" s="409"/>
      <c r="CQL12" s="409"/>
      <c r="CQM12" s="409"/>
      <c r="CQN12" s="409"/>
      <c r="CQO12" s="409"/>
      <c r="CQP12" s="409"/>
      <c r="CQQ12" s="409"/>
      <c r="CQR12" s="409"/>
      <c r="CQS12" s="409"/>
      <c r="CQT12" s="409"/>
      <c r="CQU12" s="409"/>
      <c r="CQV12" s="409"/>
      <c r="CQW12" s="409"/>
      <c r="CQX12" s="409"/>
      <c r="CQY12" s="409"/>
      <c r="CQZ12" s="409"/>
      <c r="CRA12" s="409"/>
      <c r="CRB12" s="409"/>
      <c r="CRC12" s="409"/>
      <c r="CRD12" s="409"/>
      <c r="CRE12" s="409"/>
      <c r="CRF12" s="409"/>
      <c r="CRG12" s="409"/>
      <c r="CRH12" s="409"/>
      <c r="CRI12" s="409"/>
      <c r="CRJ12" s="409"/>
      <c r="CRK12" s="409"/>
      <c r="CRL12" s="409"/>
      <c r="CRM12" s="409"/>
      <c r="CRN12" s="409"/>
      <c r="CRO12" s="409"/>
      <c r="CRP12" s="409"/>
      <c r="CRQ12" s="409"/>
      <c r="CRR12" s="409"/>
      <c r="CRS12" s="409"/>
      <c r="CRT12" s="409"/>
      <c r="CRU12" s="409"/>
      <c r="CRV12" s="409"/>
      <c r="CRW12" s="409"/>
      <c r="CRX12" s="409"/>
      <c r="CRY12" s="409"/>
      <c r="CRZ12" s="409"/>
      <c r="CSA12" s="409"/>
      <c r="CSB12" s="409"/>
      <c r="CSC12" s="409"/>
      <c r="CSD12" s="409"/>
      <c r="CSE12" s="409"/>
      <c r="CSF12" s="409"/>
      <c r="CSG12" s="409"/>
      <c r="CSH12" s="409"/>
      <c r="CSI12" s="409"/>
      <c r="CSJ12" s="409"/>
      <c r="CSK12" s="409"/>
      <c r="CSL12" s="409"/>
      <c r="CSM12" s="409"/>
      <c r="CSN12" s="409"/>
      <c r="CSO12" s="409"/>
      <c r="CSP12" s="409"/>
      <c r="CSQ12" s="409"/>
      <c r="CSR12" s="409"/>
      <c r="CSS12" s="409"/>
      <c r="CST12" s="409"/>
      <c r="CSU12" s="409"/>
      <c r="CSV12" s="409"/>
      <c r="CSW12" s="409"/>
      <c r="CSX12" s="409"/>
      <c r="CSY12" s="409"/>
      <c r="CSZ12" s="409"/>
      <c r="CTA12" s="409"/>
      <c r="CTB12" s="409"/>
      <c r="CTC12" s="409"/>
      <c r="CTD12" s="409"/>
      <c r="CTE12" s="409"/>
      <c r="CTF12" s="409"/>
      <c r="CTG12" s="409"/>
      <c r="CTH12" s="409"/>
      <c r="CTI12" s="409"/>
      <c r="CTJ12" s="409"/>
      <c r="CTK12" s="409"/>
      <c r="CTL12" s="409"/>
      <c r="CTM12" s="409"/>
      <c r="CTN12" s="409"/>
      <c r="CTO12" s="409"/>
      <c r="CTP12" s="409"/>
      <c r="CTQ12" s="409"/>
      <c r="CTR12" s="409"/>
      <c r="CTS12" s="409"/>
      <c r="CTT12" s="409"/>
      <c r="CTU12" s="409"/>
      <c r="CTV12" s="409"/>
      <c r="CTW12" s="409"/>
      <c r="CTX12" s="409"/>
      <c r="CTY12" s="409"/>
      <c r="CTZ12" s="409"/>
      <c r="CUA12" s="409"/>
      <c r="CUB12" s="409"/>
      <c r="CUC12" s="409"/>
      <c r="CUD12" s="409"/>
      <c r="CUE12" s="409"/>
      <c r="CUF12" s="409"/>
      <c r="CUG12" s="409"/>
      <c r="CUH12" s="409"/>
      <c r="CUI12" s="409"/>
      <c r="CUJ12" s="409"/>
      <c r="CUK12" s="409"/>
      <c r="CUL12" s="409"/>
      <c r="CUM12" s="409"/>
      <c r="CUN12" s="409"/>
      <c r="CUO12" s="409"/>
      <c r="CUP12" s="409"/>
      <c r="CUQ12" s="409"/>
      <c r="CUR12" s="409"/>
      <c r="CUS12" s="409"/>
      <c r="CUT12" s="409"/>
      <c r="CUU12" s="409"/>
      <c r="CUV12" s="409"/>
      <c r="CUW12" s="409"/>
      <c r="CUX12" s="409"/>
      <c r="CUY12" s="409"/>
      <c r="CUZ12" s="409"/>
      <c r="CVA12" s="409"/>
      <c r="CVB12" s="409"/>
      <c r="CVC12" s="409"/>
      <c r="CVD12" s="409"/>
      <c r="CVE12" s="409"/>
      <c r="CVF12" s="409"/>
      <c r="CVG12" s="409"/>
      <c r="CVH12" s="409"/>
      <c r="CVI12" s="409"/>
      <c r="CVJ12" s="409"/>
      <c r="CVK12" s="409"/>
      <c r="CVL12" s="409"/>
      <c r="CVM12" s="409"/>
      <c r="CVN12" s="409"/>
      <c r="CVO12" s="409"/>
      <c r="CVP12" s="409"/>
      <c r="CVQ12" s="409"/>
      <c r="CVR12" s="409"/>
      <c r="CVS12" s="409"/>
      <c r="CVT12" s="409"/>
      <c r="CVU12" s="409"/>
      <c r="CVV12" s="409"/>
      <c r="CVW12" s="409"/>
      <c r="CVX12" s="409"/>
      <c r="CVY12" s="409"/>
      <c r="CVZ12" s="409"/>
      <c r="CWA12" s="409"/>
      <c r="CWB12" s="409"/>
      <c r="CWC12" s="409"/>
      <c r="CWD12" s="409"/>
      <c r="CWE12" s="409"/>
      <c r="CWF12" s="409"/>
      <c r="CWG12" s="409"/>
      <c r="CWH12" s="409"/>
      <c r="CWI12" s="409"/>
      <c r="CWJ12" s="409"/>
      <c r="CWK12" s="409"/>
      <c r="CWL12" s="409"/>
      <c r="CWM12" s="409"/>
      <c r="CWN12" s="409"/>
      <c r="CWO12" s="409"/>
      <c r="CWP12" s="409"/>
      <c r="CWQ12" s="409"/>
      <c r="CWR12" s="409"/>
      <c r="CWS12" s="409"/>
      <c r="CWT12" s="409"/>
      <c r="CWU12" s="409"/>
      <c r="CWV12" s="409"/>
      <c r="CWW12" s="409"/>
      <c r="CWX12" s="409"/>
      <c r="CWY12" s="409"/>
      <c r="CWZ12" s="409"/>
      <c r="CXA12" s="409"/>
      <c r="CXB12" s="409"/>
      <c r="CXC12" s="409"/>
      <c r="CXD12" s="409"/>
      <c r="CXE12" s="409"/>
      <c r="CXF12" s="409"/>
      <c r="CXG12" s="409"/>
      <c r="CXH12" s="409"/>
      <c r="CXI12" s="409"/>
      <c r="CXJ12" s="409"/>
      <c r="CXK12" s="409"/>
      <c r="CXL12" s="409"/>
      <c r="CXM12" s="409"/>
      <c r="CXN12" s="409"/>
      <c r="CXO12" s="409"/>
      <c r="CXP12" s="409"/>
      <c r="CXQ12" s="409"/>
      <c r="CXR12" s="409"/>
      <c r="CXS12" s="409"/>
      <c r="CXT12" s="409"/>
      <c r="CXU12" s="409"/>
      <c r="CXV12" s="409"/>
      <c r="CXW12" s="409"/>
      <c r="CXX12" s="409"/>
      <c r="CXY12" s="409"/>
      <c r="CXZ12" s="409"/>
      <c r="CYA12" s="409"/>
      <c r="CYB12" s="409"/>
      <c r="CYC12" s="409"/>
      <c r="CYD12" s="409"/>
      <c r="CYE12" s="409"/>
      <c r="CYF12" s="409"/>
      <c r="CYG12" s="409"/>
      <c r="CYH12" s="409"/>
      <c r="CYI12" s="409"/>
      <c r="CYJ12" s="409"/>
      <c r="CYK12" s="409"/>
      <c r="CYL12" s="409"/>
      <c r="CYM12" s="409"/>
      <c r="CYN12" s="409"/>
      <c r="CYO12" s="409"/>
      <c r="CYP12" s="409"/>
      <c r="CYQ12" s="409"/>
      <c r="CYR12" s="409"/>
      <c r="CYS12" s="409"/>
      <c r="CYT12" s="409"/>
      <c r="CYU12" s="409"/>
      <c r="CYV12" s="409"/>
      <c r="CYW12" s="409"/>
      <c r="CYX12" s="409"/>
      <c r="CYY12" s="409"/>
      <c r="CYZ12" s="409"/>
      <c r="CZA12" s="409"/>
      <c r="CZB12" s="409"/>
      <c r="CZC12" s="409"/>
      <c r="CZD12" s="409"/>
      <c r="CZE12" s="409"/>
      <c r="CZF12" s="409"/>
      <c r="CZG12" s="409"/>
      <c r="CZH12" s="409"/>
      <c r="CZI12" s="409"/>
      <c r="CZJ12" s="409"/>
      <c r="CZK12" s="409"/>
      <c r="CZL12" s="409"/>
      <c r="CZM12" s="409"/>
      <c r="CZN12" s="409"/>
      <c r="CZO12" s="409"/>
      <c r="CZP12" s="409"/>
      <c r="CZQ12" s="409"/>
      <c r="CZR12" s="409"/>
      <c r="CZS12" s="409"/>
      <c r="CZT12" s="409"/>
      <c r="CZU12" s="409"/>
      <c r="CZV12" s="409"/>
      <c r="CZW12" s="409"/>
      <c r="CZX12" s="409"/>
      <c r="CZY12" s="409"/>
      <c r="CZZ12" s="409"/>
      <c r="DAA12" s="409"/>
      <c r="DAB12" s="409"/>
      <c r="DAC12" s="409"/>
      <c r="DAD12" s="409"/>
      <c r="DAE12" s="409"/>
      <c r="DAF12" s="409"/>
      <c r="DAG12" s="409"/>
      <c r="DAH12" s="409"/>
      <c r="DAI12" s="409"/>
      <c r="DAJ12" s="409"/>
      <c r="DAK12" s="409"/>
      <c r="DAL12" s="409"/>
      <c r="DAM12" s="409"/>
      <c r="DAN12" s="409"/>
      <c r="DAO12" s="409"/>
      <c r="DAP12" s="409"/>
      <c r="DAQ12" s="409"/>
      <c r="DAR12" s="409"/>
      <c r="DAS12" s="409"/>
      <c r="DAT12" s="409"/>
      <c r="DAU12" s="409"/>
      <c r="DAV12" s="409"/>
      <c r="DAW12" s="409"/>
      <c r="DAX12" s="409"/>
      <c r="DAY12" s="409"/>
      <c r="DAZ12" s="409"/>
      <c r="DBA12" s="409"/>
      <c r="DBB12" s="409"/>
      <c r="DBC12" s="409"/>
      <c r="DBD12" s="409"/>
      <c r="DBE12" s="409"/>
      <c r="DBF12" s="409"/>
      <c r="DBG12" s="409"/>
      <c r="DBH12" s="409"/>
      <c r="DBI12" s="409"/>
      <c r="DBJ12" s="409"/>
      <c r="DBK12" s="409"/>
      <c r="DBL12" s="409"/>
      <c r="DBM12" s="409"/>
      <c r="DBN12" s="409"/>
      <c r="DBO12" s="409"/>
      <c r="DBP12" s="409"/>
      <c r="DBQ12" s="409"/>
      <c r="DBR12" s="409"/>
      <c r="DBS12" s="409"/>
      <c r="DBT12" s="409"/>
      <c r="DBU12" s="409"/>
      <c r="DBV12" s="409"/>
      <c r="DBW12" s="409"/>
      <c r="DBX12" s="409"/>
      <c r="DBY12" s="409"/>
      <c r="DBZ12" s="409"/>
      <c r="DCA12" s="409"/>
      <c r="DCB12" s="409"/>
      <c r="DCC12" s="409"/>
      <c r="DCD12" s="409"/>
      <c r="DCE12" s="409"/>
      <c r="DCF12" s="409"/>
      <c r="DCG12" s="409"/>
      <c r="DCH12" s="409"/>
      <c r="DCI12" s="409"/>
      <c r="DCJ12" s="409"/>
      <c r="DCK12" s="409"/>
      <c r="DCL12" s="409"/>
      <c r="DCM12" s="409"/>
      <c r="DCN12" s="409"/>
      <c r="DCO12" s="409"/>
      <c r="DCP12" s="409"/>
      <c r="DCQ12" s="409"/>
      <c r="DCR12" s="409"/>
      <c r="DCS12" s="409"/>
      <c r="DCT12" s="409"/>
      <c r="DCU12" s="409"/>
      <c r="DCV12" s="409"/>
      <c r="DCW12" s="409"/>
      <c r="DCX12" s="409"/>
      <c r="DCY12" s="409"/>
      <c r="DCZ12" s="409"/>
      <c r="DDA12" s="409"/>
      <c r="DDB12" s="409"/>
      <c r="DDC12" s="409"/>
      <c r="DDD12" s="409"/>
      <c r="DDE12" s="409"/>
      <c r="DDF12" s="409"/>
      <c r="DDG12" s="409"/>
      <c r="DDH12" s="409"/>
      <c r="DDI12" s="409"/>
      <c r="DDJ12" s="409"/>
      <c r="DDK12" s="409"/>
      <c r="DDL12" s="409"/>
      <c r="DDM12" s="409"/>
      <c r="DDN12" s="409"/>
      <c r="DDO12" s="409"/>
      <c r="DDP12" s="409"/>
      <c r="DDQ12" s="409"/>
      <c r="DDR12" s="409"/>
      <c r="DDS12" s="409"/>
      <c r="DDT12" s="409"/>
      <c r="DDU12" s="409"/>
      <c r="DDV12" s="409"/>
      <c r="DDW12" s="409"/>
      <c r="DDX12" s="409"/>
      <c r="DDY12" s="409"/>
      <c r="DDZ12" s="409"/>
      <c r="DEA12" s="409"/>
      <c r="DEB12" s="409"/>
      <c r="DEC12" s="409"/>
      <c r="DED12" s="409"/>
      <c r="DEE12" s="409"/>
      <c r="DEF12" s="409"/>
      <c r="DEG12" s="409"/>
      <c r="DEH12" s="409"/>
      <c r="DEI12" s="409"/>
      <c r="DEJ12" s="409"/>
      <c r="DEK12" s="409"/>
      <c r="DEL12" s="409"/>
      <c r="DEM12" s="409"/>
      <c r="DEN12" s="409"/>
      <c r="DEO12" s="409"/>
      <c r="DEP12" s="409"/>
      <c r="DEQ12" s="409"/>
      <c r="DER12" s="409"/>
      <c r="DES12" s="409"/>
      <c r="DET12" s="409"/>
      <c r="DEU12" s="409"/>
      <c r="DEV12" s="409"/>
      <c r="DEW12" s="409"/>
      <c r="DEX12" s="409"/>
      <c r="DEY12" s="409"/>
      <c r="DEZ12" s="409"/>
      <c r="DFA12" s="409"/>
      <c r="DFB12" s="409"/>
      <c r="DFC12" s="409"/>
      <c r="DFD12" s="409"/>
      <c r="DFE12" s="409"/>
      <c r="DFF12" s="409"/>
      <c r="DFG12" s="409"/>
      <c r="DFH12" s="409"/>
      <c r="DFI12" s="409"/>
      <c r="DFJ12" s="409"/>
      <c r="DFK12" s="409"/>
      <c r="DFL12" s="409"/>
      <c r="DFM12" s="409"/>
      <c r="DFN12" s="409"/>
      <c r="DFO12" s="409"/>
      <c r="DFP12" s="409"/>
      <c r="DFQ12" s="409"/>
      <c r="DFR12" s="409"/>
      <c r="DFS12" s="409"/>
      <c r="DFT12" s="409"/>
      <c r="DFU12" s="409"/>
      <c r="DFV12" s="409"/>
      <c r="DFW12" s="409"/>
      <c r="DFX12" s="409"/>
      <c r="DFY12" s="409"/>
      <c r="DFZ12" s="409"/>
      <c r="DGA12" s="409"/>
      <c r="DGB12" s="409"/>
      <c r="DGC12" s="409"/>
      <c r="DGD12" s="409"/>
      <c r="DGE12" s="409"/>
      <c r="DGF12" s="409"/>
      <c r="DGG12" s="409"/>
      <c r="DGH12" s="409"/>
      <c r="DGI12" s="409"/>
      <c r="DGJ12" s="409"/>
      <c r="DGK12" s="409"/>
      <c r="DGL12" s="409"/>
      <c r="DGM12" s="409"/>
      <c r="DGN12" s="409"/>
      <c r="DGO12" s="409"/>
      <c r="DGP12" s="409"/>
      <c r="DGQ12" s="409"/>
      <c r="DGR12" s="409"/>
      <c r="DGS12" s="409"/>
      <c r="DGT12" s="409"/>
      <c r="DGU12" s="409"/>
      <c r="DGV12" s="409"/>
      <c r="DGW12" s="409"/>
      <c r="DGX12" s="409"/>
      <c r="DGY12" s="409"/>
      <c r="DGZ12" s="409"/>
      <c r="DHA12" s="409"/>
      <c r="DHB12" s="409"/>
      <c r="DHC12" s="409"/>
      <c r="DHD12" s="409"/>
      <c r="DHE12" s="409"/>
      <c r="DHF12" s="409"/>
      <c r="DHG12" s="409"/>
      <c r="DHH12" s="409"/>
      <c r="DHI12" s="409"/>
      <c r="DHJ12" s="409"/>
      <c r="DHK12" s="409"/>
      <c r="DHL12" s="409"/>
      <c r="DHM12" s="409"/>
      <c r="DHN12" s="409"/>
      <c r="DHO12" s="409"/>
      <c r="DHP12" s="409"/>
      <c r="DHQ12" s="409"/>
      <c r="DHR12" s="409"/>
      <c r="DHS12" s="409"/>
      <c r="DHT12" s="409"/>
      <c r="DHU12" s="409"/>
      <c r="DHV12" s="409"/>
      <c r="DHW12" s="409"/>
      <c r="DHX12" s="409"/>
      <c r="DHY12" s="409"/>
      <c r="DHZ12" s="409"/>
      <c r="DIA12" s="409"/>
      <c r="DIB12" s="409"/>
      <c r="DIC12" s="409"/>
      <c r="DID12" s="409"/>
      <c r="DIE12" s="409"/>
      <c r="DIF12" s="409"/>
      <c r="DIG12" s="409"/>
      <c r="DIH12" s="409"/>
      <c r="DII12" s="409"/>
      <c r="DIJ12" s="409"/>
      <c r="DIK12" s="409"/>
      <c r="DIL12" s="409"/>
      <c r="DIM12" s="409"/>
      <c r="DIN12" s="409"/>
      <c r="DIO12" s="409"/>
      <c r="DIP12" s="409"/>
      <c r="DIQ12" s="409"/>
      <c r="DIR12" s="409"/>
      <c r="DIS12" s="409"/>
      <c r="DIT12" s="409"/>
      <c r="DIU12" s="409"/>
      <c r="DIV12" s="409"/>
      <c r="DIW12" s="409"/>
      <c r="DIX12" s="409"/>
      <c r="DIY12" s="409"/>
      <c r="DIZ12" s="409"/>
      <c r="DJA12" s="409"/>
      <c r="DJB12" s="409"/>
      <c r="DJC12" s="409"/>
      <c r="DJD12" s="409"/>
      <c r="DJE12" s="409"/>
      <c r="DJF12" s="409"/>
      <c r="DJG12" s="409"/>
      <c r="DJH12" s="409"/>
      <c r="DJI12" s="409"/>
      <c r="DJJ12" s="409"/>
      <c r="DJK12" s="409"/>
      <c r="DJL12" s="409"/>
      <c r="DJM12" s="409"/>
      <c r="DJN12" s="409"/>
      <c r="DJO12" s="409"/>
      <c r="DJP12" s="409"/>
      <c r="DJQ12" s="409"/>
      <c r="DJR12" s="409"/>
      <c r="DJS12" s="409"/>
      <c r="DJT12" s="409"/>
      <c r="DJU12" s="409"/>
      <c r="DJV12" s="409"/>
      <c r="DJW12" s="409"/>
      <c r="DJX12" s="409"/>
      <c r="DJY12" s="409"/>
      <c r="DJZ12" s="409"/>
      <c r="DKA12" s="409"/>
      <c r="DKB12" s="409"/>
      <c r="DKC12" s="409"/>
      <c r="DKD12" s="409"/>
      <c r="DKE12" s="409"/>
      <c r="DKF12" s="409"/>
      <c r="DKG12" s="409"/>
      <c r="DKH12" s="409"/>
      <c r="DKI12" s="409"/>
      <c r="DKJ12" s="409"/>
      <c r="DKK12" s="409"/>
      <c r="DKL12" s="409"/>
      <c r="DKM12" s="409"/>
      <c r="DKN12" s="409"/>
      <c r="DKO12" s="409"/>
      <c r="DKP12" s="409"/>
      <c r="DKQ12" s="409"/>
      <c r="DKR12" s="409"/>
      <c r="DKS12" s="409"/>
      <c r="DKT12" s="409"/>
      <c r="DKU12" s="409"/>
      <c r="DKV12" s="409"/>
      <c r="DKW12" s="409"/>
      <c r="DKX12" s="409"/>
      <c r="DKY12" s="409"/>
      <c r="DKZ12" s="409"/>
      <c r="DLA12" s="409"/>
      <c r="DLB12" s="409"/>
      <c r="DLC12" s="409"/>
      <c r="DLD12" s="409"/>
      <c r="DLE12" s="409"/>
      <c r="DLF12" s="409"/>
      <c r="DLG12" s="409"/>
      <c r="DLH12" s="409"/>
      <c r="DLI12" s="409"/>
      <c r="DLJ12" s="409"/>
      <c r="DLK12" s="409"/>
      <c r="DLL12" s="409"/>
      <c r="DLM12" s="409"/>
      <c r="DLN12" s="409"/>
      <c r="DLO12" s="409"/>
      <c r="DLP12" s="409"/>
      <c r="DLQ12" s="409"/>
      <c r="DLR12" s="409"/>
      <c r="DLS12" s="409"/>
      <c r="DLT12" s="409"/>
      <c r="DLU12" s="409"/>
      <c r="DLV12" s="409"/>
      <c r="DLW12" s="409"/>
      <c r="DLX12" s="409"/>
      <c r="DLY12" s="409"/>
      <c r="DLZ12" s="409"/>
      <c r="DMA12" s="409"/>
      <c r="DMB12" s="409"/>
      <c r="DMC12" s="409"/>
      <c r="DMD12" s="409"/>
      <c r="DME12" s="409"/>
      <c r="DMF12" s="409"/>
      <c r="DMG12" s="409"/>
      <c r="DMH12" s="409"/>
      <c r="DMI12" s="409"/>
      <c r="DMJ12" s="409"/>
      <c r="DMK12" s="409"/>
      <c r="DML12" s="409"/>
      <c r="DMM12" s="409"/>
      <c r="DMN12" s="409"/>
      <c r="DMO12" s="409"/>
      <c r="DMP12" s="409"/>
      <c r="DMQ12" s="409"/>
      <c r="DMR12" s="409"/>
      <c r="DMS12" s="409"/>
      <c r="DMT12" s="409"/>
      <c r="DMU12" s="409"/>
      <c r="DMV12" s="409"/>
      <c r="DMW12" s="409"/>
      <c r="DMX12" s="409"/>
      <c r="DMY12" s="409"/>
      <c r="DMZ12" s="409"/>
      <c r="DNA12" s="409"/>
      <c r="DNB12" s="409"/>
      <c r="DNC12" s="409"/>
      <c r="DND12" s="409"/>
      <c r="DNE12" s="409"/>
      <c r="DNF12" s="409"/>
      <c r="DNG12" s="409"/>
      <c r="DNH12" s="409"/>
      <c r="DNI12" s="409"/>
      <c r="DNJ12" s="409"/>
      <c r="DNK12" s="409"/>
      <c r="DNL12" s="409"/>
      <c r="DNM12" s="409"/>
      <c r="DNN12" s="409"/>
      <c r="DNO12" s="409"/>
      <c r="DNP12" s="409"/>
      <c r="DNQ12" s="409"/>
      <c r="DNR12" s="409"/>
      <c r="DNS12" s="409"/>
      <c r="DNT12" s="409"/>
      <c r="DNU12" s="409"/>
      <c r="DNV12" s="409"/>
      <c r="DNW12" s="409"/>
      <c r="DNX12" s="409"/>
      <c r="DNY12" s="409"/>
      <c r="DNZ12" s="409"/>
      <c r="DOA12" s="409"/>
      <c r="DOB12" s="409"/>
      <c r="DOC12" s="409"/>
      <c r="DOD12" s="409"/>
      <c r="DOE12" s="409"/>
      <c r="DOF12" s="409"/>
      <c r="DOG12" s="409"/>
      <c r="DOH12" s="409"/>
      <c r="DOI12" s="409"/>
      <c r="DOJ12" s="409"/>
      <c r="DOK12" s="409"/>
      <c r="DOL12" s="409"/>
      <c r="DOM12" s="409"/>
      <c r="DON12" s="409"/>
      <c r="DOO12" s="409"/>
      <c r="DOP12" s="409"/>
      <c r="DOQ12" s="409"/>
      <c r="DOR12" s="409"/>
      <c r="DOS12" s="409"/>
      <c r="DOT12" s="409"/>
      <c r="DOU12" s="409"/>
      <c r="DOV12" s="409"/>
      <c r="DOW12" s="409"/>
      <c r="DOX12" s="409"/>
      <c r="DOY12" s="409"/>
      <c r="DOZ12" s="409"/>
      <c r="DPA12" s="409"/>
      <c r="DPB12" s="409"/>
      <c r="DPC12" s="409"/>
      <c r="DPD12" s="409"/>
      <c r="DPE12" s="409"/>
      <c r="DPF12" s="409"/>
      <c r="DPG12" s="409"/>
      <c r="DPH12" s="409"/>
      <c r="DPI12" s="409"/>
      <c r="DPJ12" s="409"/>
      <c r="DPK12" s="409"/>
      <c r="DPL12" s="409"/>
      <c r="DPM12" s="409"/>
      <c r="DPN12" s="409"/>
      <c r="DPO12" s="409"/>
      <c r="DPP12" s="409"/>
      <c r="DPQ12" s="409"/>
      <c r="DPR12" s="409"/>
      <c r="DPS12" s="409"/>
      <c r="DPT12" s="409"/>
      <c r="DPU12" s="409"/>
      <c r="DPV12" s="409"/>
      <c r="DPW12" s="409"/>
      <c r="DPX12" s="409"/>
      <c r="DPY12" s="409"/>
      <c r="DPZ12" s="409"/>
      <c r="DQA12" s="409"/>
      <c r="DQB12" s="409"/>
      <c r="DQC12" s="409"/>
      <c r="DQD12" s="409"/>
      <c r="DQE12" s="409"/>
      <c r="DQF12" s="409"/>
      <c r="DQG12" s="409"/>
      <c r="DQH12" s="409"/>
      <c r="DQI12" s="409"/>
      <c r="DQJ12" s="409"/>
      <c r="DQK12" s="409"/>
      <c r="DQL12" s="409"/>
      <c r="DQM12" s="409"/>
      <c r="DQN12" s="409"/>
      <c r="DQO12" s="409"/>
      <c r="DQP12" s="409"/>
      <c r="DQQ12" s="409"/>
      <c r="DQR12" s="409"/>
      <c r="DQS12" s="409"/>
      <c r="DQT12" s="409"/>
      <c r="DQU12" s="409"/>
      <c r="DQV12" s="409"/>
      <c r="DQW12" s="409"/>
      <c r="DQX12" s="409"/>
      <c r="DQY12" s="409"/>
      <c r="DQZ12" s="409"/>
      <c r="DRA12" s="409"/>
      <c r="DRB12" s="409"/>
      <c r="DRC12" s="409"/>
      <c r="DRD12" s="409"/>
      <c r="DRE12" s="409"/>
      <c r="DRF12" s="409"/>
      <c r="DRG12" s="409"/>
      <c r="DRH12" s="409"/>
      <c r="DRI12" s="409"/>
      <c r="DRJ12" s="409"/>
      <c r="DRK12" s="409"/>
      <c r="DRL12" s="409"/>
      <c r="DRM12" s="409"/>
      <c r="DRN12" s="409"/>
      <c r="DRO12" s="409"/>
      <c r="DRP12" s="409"/>
      <c r="DRQ12" s="409"/>
      <c r="DRR12" s="409"/>
      <c r="DRS12" s="409"/>
      <c r="DRT12" s="409"/>
      <c r="DRU12" s="409"/>
      <c r="DRV12" s="409"/>
      <c r="DRW12" s="409"/>
      <c r="DRX12" s="409"/>
      <c r="DRY12" s="409"/>
      <c r="DRZ12" s="409"/>
      <c r="DSA12" s="409"/>
      <c r="DSB12" s="409"/>
      <c r="DSC12" s="409"/>
      <c r="DSD12" s="409"/>
      <c r="DSE12" s="409"/>
      <c r="DSF12" s="409"/>
      <c r="DSG12" s="409"/>
      <c r="DSH12" s="409"/>
      <c r="DSI12" s="409"/>
      <c r="DSJ12" s="409"/>
      <c r="DSK12" s="409"/>
      <c r="DSL12" s="409"/>
      <c r="DSM12" s="409"/>
      <c r="DSN12" s="409"/>
      <c r="DSO12" s="409"/>
      <c r="DSP12" s="409"/>
      <c r="DSQ12" s="409"/>
      <c r="DSR12" s="409"/>
      <c r="DSS12" s="409"/>
      <c r="DST12" s="409"/>
      <c r="DSU12" s="409"/>
      <c r="DSV12" s="409"/>
      <c r="DSW12" s="409"/>
      <c r="DSX12" s="409"/>
      <c r="DSY12" s="409"/>
      <c r="DSZ12" s="409"/>
      <c r="DTA12" s="409"/>
      <c r="DTB12" s="409"/>
      <c r="DTC12" s="409"/>
      <c r="DTD12" s="409"/>
      <c r="DTE12" s="409"/>
      <c r="DTF12" s="409"/>
      <c r="DTG12" s="409"/>
      <c r="DTH12" s="409"/>
      <c r="DTI12" s="409"/>
      <c r="DTJ12" s="409"/>
      <c r="DTK12" s="409"/>
      <c r="DTL12" s="409"/>
      <c r="DTM12" s="409"/>
      <c r="DTN12" s="409"/>
      <c r="DTO12" s="409"/>
      <c r="DTP12" s="409"/>
      <c r="DTQ12" s="409"/>
      <c r="DTR12" s="409"/>
      <c r="DTS12" s="409"/>
      <c r="DTT12" s="409"/>
      <c r="DTU12" s="409"/>
      <c r="DTV12" s="409"/>
      <c r="DTW12" s="409"/>
      <c r="DTX12" s="409"/>
      <c r="DTY12" s="409"/>
      <c r="DTZ12" s="409"/>
      <c r="DUA12" s="409"/>
      <c r="DUB12" s="409"/>
      <c r="DUC12" s="409"/>
      <c r="DUD12" s="409"/>
      <c r="DUE12" s="409"/>
      <c r="DUF12" s="409"/>
      <c r="DUG12" s="409"/>
      <c r="DUH12" s="409"/>
      <c r="DUI12" s="409"/>
      <c r="DUJ12" s="409"/>
      <c r="DUK12" s="409"/>
      <c r="DUL12" s="409"/>
      <c r="DUM12" s="409"/>
      <c r="DUN12" s="409"/>
      <c r="DUO12" s="409"/>
      <c r="DUP12" s="409"/>
      <c r="DUQ12" s="409"/>
      <c r="DUR12" s="409"/>
      <c r="DUS12" s="409"/>
      <c r="DUT12" s="409"/>
      <c r="DUU12" s="409"/>
      <c r="DUV12" s="409"/>
      <c r="DUW12" s="409"/>
      <c r="DUX12" s="409"/>
      <c r="DUY12" s="409"/>
      <c r="DUZ12" s="409"/>
      <c r="DVA12" s="409"/>
      <c r="DVB12" s="409"/>
      <c r="DVC12" s="409"/>
      <c r="DVD12" s="409"/>
      <c r="DVE12" s="409"/>
      <c r="DVF12" s="409"/>
      <c r="DVG12" s="409"/>
      <c r="DVH12" s="409"/>
      <c r="DVI12" s="409"/>
      <c r="DVJ12" s="409"/>
      <c r="DVK12" s="409"/>
      <c r="DVL12" s="409"/>
      <c r="DVM12" s="409"/>
      <c r="DVN12" s="409"/>
      <c r="DVO12" s="409"/>
      <c r="DVP12" s="409"/>
      <c r="DVQ12" s="409"/>
      <c r="DVR12" s="409"/>
      <c r="DVS12" s="409"/>
      <c r="DVT12" s="409"/>
      <c r="DVU12" s="409"/>
      <c r="DVV12" s="409"/>
      <c r="DVW12" s="409"/>
      <c r="DVX12" s="409"/>
      <c r="DVY12" s="409"/>
      <c r="DVZ12" s="409"/>
      <c r="DWA12" s="409"/>
      <c r="DWB12" s="409"/>
      <c r="DWC12" s="409"/>
      <c r="DWD12" s="409"/>
      <c r="DWE12" s="409"/>
      <c r="DWF12" s="409"/>
      <c r="DWG12" s="409"/>
      <c r="DWH12" s="409"/>
      <c r="DWI12" s="409"/>
      <c r="DWJ12" s="409"/>
      <c r="DWK12" s="409"/>
      <c r="DWL12" s="409"/>
      <c r="DWM12" s="409"/>
      <c r="DWN12" s="409"/>
      <c r="DWO12" s="409"/>
      <c r="DWP12" s="409"/>
      <c r="DWQ12" s="409"/>
      <c r="DWR12" s="409"/>
      <c r="DWS12" s="409"/>
      <c r="DWT12" s="409"/>
      <c r="DWU12" s="409"/>
      <c r="DWV12" s="409"/>
      <c r="DWW12" s="409"/>
      <c r="DWX12" s="409"/>
      <c r="DWY12" s="409"/>
      <c r="DWZ12" s="409"/>
      <c r="DXA12" s="409"/>
      <c r="DXB12" s="409"/>
      <c r="DXC12" s="409"/>
      <c r="DXD12" s="409"/>
      <c r="DXE12" s="409"/>
      <c r="DXF12" s="409"/>
      <c r="DXG12" s="409"/>
      <c r="DXH12" s="409"/>
      <c r="DXI12" s="409"/>
      <c r="DXJ12" s="409"/>
      <c r="DXK12" s="409"/>
      <c r="DXL12" s="409"/>
      <c r="DXM12" s="409"/>
      <c r="DXN12" s="409"/>
      <c r="DXO12" s="409"/>
      <c r="DXP12" s="409"/>
      <c r="DXQ12" s="409"/>
      <c r="DXR12" s="409"/>
      <c r="DXS12" s="409"/>
      <c r="DXT12" s="409"/>
      <c r="DXU12" s="409"/>
      <c r="DXV12" s="409"/>
      <c r="DXW12" s="409"/>
      <c r="DXX12" s="409"/>
      <c r="DXY12" s="409"/>
      <c r="DXZ12" s="409"/>
      <c r="DYA12" s="409"/>
      <c r="DYB12" s="409"/>
      <c r="DYC12" s="409"/>
      <c r="DYD12" s="409"/>
      <c r="DYE12" s="409"/>
      <c r="DYF12" s="409"/>
      <c r="DYG12" s="409"/>
      <c r="DYH12" s="409"/>
      <c r="DYI12" s="409"/>
      <c r="DYJ12" s="409"/>
      <c r="DYK12" s="409"/>
      <c r="DYL12" s="409"/>
      <c r="DYM12" s="409"/>
      <c r="DYN12" s="409"/>
      <c r="DYO12" s="409"/>
      <c r="DYP12" s="409"/>
      <c r="DYQ12" s="409"/>
      <c r="DYR12" s="409"/>
      <c r="DYS12" s="409"/>
      <c r="DYT12" s="409"/>
      <c r="DYU12" s="409"/>
      <c r="DYV12" s="409"/>
      <c r="DYW12" s="409"/>
      <c r="DYX12" s="409"/>
      <c r="DYY12" s="409"/>
      <c r="DYZ12" s="409"/>
      <c r="DZA12" s="409"/>
      <c r="DZB12" s="409"/>
      <c r="DZC12" s="409"/>
      <c r="DZD12" s="409"/>
      <c r="DZE12" s="409"/>
      <c r="DZF12" s="409"/>
      <c r="DZG12" s="409"/>
      <c r="DZH12" s="409"/>
      <c r="DZI12" s="409"/>
      <c r="DZJ12" s="409"/>
      <c r="DZK12" s="409"/>
      <c r="DZL12" s="409"/>
      <c r="DZM12" s="409"/>
      <c r="DZN12" s="409"/>
      <c r="DZO12" s="409"/>
      <c r="DZP12" s="409"/>
      <c r="DZQ12" s="409"/>
      <c r="DZR12" s="409"/>
      <c r="DZS12" s="409"/>
      <c r="DZT12" s="409"/>
      <c r="DZU12" s="409"/>
      <c r="DZV12" s="409"/>
      <c r="DZW12" s="409"/>
      <c r="DZX12" s="409"/>
      <c r="DZY12" s="409"/>
      <c r="DZZ12" s="409"/>
      <c r="EAA12" s="409"/>
      <c r="EAB12" s="409"/>
      <c r="EAC12" s="409"/>
      <c r="EAD12" s="409"/>
      <c r="EAE12" s="409"/>
      <c r="EAF12" s="409"/>
      <c r="EAG12" s="409"/>
      <c r="EAH12" s="409"/>
      <c r="EAI12" s="409"/>
      <c r="EAJ12" s="409"/>
      <c r="EAK12" s="409"/>
      <c r="EAL12" s="409"/>
      <c r="EAM12" s="409"/>
      <c r="EAN12" s="409"/>
      <c r="EAO12" s="409"/>
      <c r="EAP12" s="409"/>
      <c r="EAQ12" s="409"/>
      <c r="EAR12" s="409"/>
      <c r="EAS12" s="409"/>
      <c r="EAT12" s="409"/>
      <c r="EAU12" s="409"/>
      <c r="EAV12" s="409"/>
      <c r="EAW12" s="409"/>
      <c r="EAX12" s="409"/>
      <c r="EAY12" s="409"/>
      <c r="EAZ12" s="409"/>
      <c r="EBA12" s="409"/>
      <c r="EBB12" s="409"/>
      <c r="EBC12" s="409"/>
      <c r="EBD12" s="409"/>
      <c r="EBE12" s="409"/>
      <c r="EBF12" s="409"/>
      <c r="EBG12" s="409"/>
      <c r="EBH12" s="409"/>
      <c r="EBI12" s="409"/>
      <c r="EBJ12" s="409"/>
      <c r="EBK12" s="409"/>
      <c r="EBL12" s="409"/>
      <c r="EBM12" s="409"/>
      <c r="EBN12" s="409"/>
      <c r="EBO12" s="409"/>
      <c r="EBP12" s="409"/>
      <c r="EBQ12" s="409"/>
      <c r="EBR12" s="409"/>
      <c r="EBS12" s="409"/>
      <c r="EBT12" s="409"/>
      <c r="EBU12" s="409"/>
      <c r="EBV12" s="409"/>
      <c r="EBW12" s="409"/>
      <c r="EBX12" s="409"/>
      <c r="EBY12" s="409"/>
      <c r="EBZ12" s="409"/>
      <c r="ECA12" s="409"/>
      <c r="ECB12" s="409"/>
      <c r="ECC12" s="409"/>
      <c r="ECD12" s="409"/>
      <c r="ECE12" s="409"/>
      <c r="ECF12" s="409"/>
      <c r="ECG12" s="409"/>
      <c r="ECH12" s="409"/>
      <c r="ECI12" s="409"/>
      <c r="ECJ12" s="409"/>
      <c r="ECK12" s="409"/>
      <c r="ECL12" s="409"/>
      <c r="ECM12" s="409"/>
      <c r="ECN12" s="409"/>
      <c r="ECO12" s="409"/>
      <c r="ECP12" s="409"/>
      <c r="ECQ12" s="409"/>
      <c r="ECR12" s="409"/>
      <c r="ECS12" s="409"/>
      <c r="ECT12" s="409"/>
      <c r="ECU12" s="409"/>
      <c r="ECV12" s="409"/>
      <c r="ECW12" s="409"/>
      <c r="ECX12" s="409"/>
      <c r="ECY12" s="409"/>
      <c r="ECZ12" s="409"/>
      <c r="EDA12" s="409"/>
      <c r="EDB12" s="409"/>
      <c r="EDC12" s="409"/>
      <c r="EDD12" s="409"/>
      <c r="EDE12" s="409"/>
      <c r="EDF12" s="409"/>
      <c r="EDG12" s="409"/>
      <c r="EDH12" s="409"/>
      <c r="EDI12" s="409"/>
      <c r="EDJ12" s="409"/>
      <c r="EDK12" s="409"/>
      <c r="EDL12" s="409"/>
      <c r="EDM12" s="409"/>
      <c r="EDN12" s="409"/>
      <c r="EDO12" s="409"/>
      <c r="EDP12" s="409"/>
      <c r="EDQ12" s="409"/>
      <c r="EDR12" s="409"/>
      <c r="EDS12" s="409"/>
      <c r="EDT12" s="409"/>
      <c r="EDU12" s="409"/>
      <c r="EDV12" s="409"/>
      <c r="EDW12" s="409"/>
      <c r="EDX12" s="409"/>
      <c r="EDY12" s="409"/>
      <c r="EDZ12" s="409"/>
      <c r="EEA12" s="409"/>
      <c r="EEB12" s="409"/>
      <c r="EEC12" s="409"/>
      <c r="EED12" s="409"/>
      <c r="EEE12" s="409"/>
      <c r="EEF12" s="409"/>
      <c r="EEG12" s="409"/>
      <c r="EEH12" s="409"/>
      <c r="EEI12" s="409"/>
      <c r="EEJ12" s="409"/>
      <c r="EEK12" s="409"/>
      <c r="EEL12" s="409"/>
      <c r="EEM12" s="409"/>
      <c r="EEN12" s="409"/>
      <c r="EEO12" s="409"/>
      <c r="EEP12" s="409"/>
      <c r="EEQ12" s="409"/>
      <c r="EER12" s="409"/>
      <c r="EES12" s="409"/>
      <c r="EET12" s="409"/>
      <c r="EEU12" s="409"/>
      <c r="EEV12" s="409"/>
      <c r="EEW12" s="409"/>
      <c r="EEX12" s="409"/>
      <c r="EEY12" s="409"/>
      <c r="EEZ12" s="409"/>
      <c r="EFA12" s="409"/>
      <c r="EFB12" s="409"/>
      <c r="EFC12" s="409"/>
      <c r="EFD12" s="409"/>
      <c r="EFE12" s="409"/>
      <c r="EFF12" s="409"/>
      <c r="EFG12" s="409"/>
      <c r="EFH12" s="409"/>
      <c r="EFI12" s="409"/>
      <c r="EFJ12" s="409"/>
      <c r="EFK12" s="409"/>
      <c r="EFL12" s="409"/>
      <c r="EFM12" s="409"/>
      <c r="EFN12" s="409"/>
      <c r="EFO12" s="409"/>
      <c r="EFP12" s="409"/>
      <c r="EFQ12" s="409"/>
      <c r="EFR12" s="409"/>
      <c r="EFS12" s="409"/>
      <c r="EFT12" s="409"/>
      <c r="EFU12" s="409"/>
      <c r="EFV12" s="409"/>
      <c r="EFW12" s="409"/>
      <c r="EFX12" s="409"/>
      <c r="EFY12" s="409"/>
      <c r="EFZ12" s="409"/>
      <c r="EGA12" s="409"/>
      <c r="EGB12" s="409"/>
      <c r="EGC12" s="409"/>
      <c r="EGD12" s="409"/>
      <c r="EGE12" s="409"/>
      <c r="EGF12" s="409"/>
      <c r="EGG12" s="409"/>
      <c r="EGH12" s="409"/>
      <c r="EGI12" s="409"/>
      <c r="EGJ12" s="409"/>
      <c r="EGK12" s="409"/>
      <c r="EGL12" s="409"/>
      <c r="EGM12" s="409"/>
      <c r="EGN12" s="409"/>
      <c r="EGO12" s="409"/>
      <c r="EGP12" s="409"/>
      <c r="EGQ12" s="409"/>
      <c r="EGR12" s="409"/>
      <c r="EGS12" s="409"/>
      <c r="EGT12" s="409"/>
      <c r="EGU12" s="409"/>
      <c r="EGV12" s="409"/>
      <c r="EGW12" s="409"/>
      <c r="EGX12" s="409"/>
      <c r="EGY12" s="409"/>
      <c r="EGZ12" s="409"/>
      <c r="EHA12" s="409"/>
      <c r="EHB12" s="409"/>
      <c r="EHC12" s="409"/>
      <c r="EHD12" s="409"/>
      <c r="EHE12" s="409"/>
      <c r="EHF12" s="409"/>
      <c r="EHG12" s="409"/>
      <c r="EHH12" s="409"/>
      <c r="EHI12" s="409"/>
      <c r="EHJ12" s="409"/>
      <c r="EHK12" s="409"/>
      <c r="EHL12" s="409"/>
      <c r="EHM12" s="409"/>
      <c r="EHN12" s="409"/>
      <c r="EHO12" s="409"/>
      <c r="EHP12" s="409"/>
      <c r="EHQ12" s="409"/>
      <c r="EHR12" s="409"/>
      <c r="EHS12" s="409"/>
      <c r="EHT12" s="409"/>
      <c r="EHU12" s="409"/>
      <c r="EHV12" s="409"/>
      <c r="EHW12" s="409"/>
      <c r="EHX12" s="409"/>
      <c r="EHY12" s="409"/>
      <c r="EHZ12" s="409"/>
      <c r="EIA12" s="409"/>
      <c r="EIB12" s="409"/>
      <c r="EIC12" s="409"/>
      <c r="EID12" s="409"/>
      <c r="EIE12" s="409"/>
      <c r="EIF12" s="409"/>
      <c r="EIG12" s="409"/>
      <c r="EIH12" s="409"/>
      <c r="EII12" s="409"/>
      <c r="EIJ12" s="409"/>
      <c r="EIK12" s="409"/>
      <c r="EIL12" s="409"/>
      <c r="EIM12" s="409"/>
      <c r="EIN12" s="409"/>
      <c r="EIO12" s="409"/>
      <c r="EIP12" s="409"/>
      <c r="EIQ12" s="409"/>
      <c r="EIR12" s="409"/>
      <c r="EIS12" s="409"/>
      <c r="EIT12" s="409"/>
      <c r="EIU12" s="409"/>
      <c r="EIV12" s="409"/>
      <c r="EIW12" s="409"/>
      <c r="EIX12" s="409"/>
      <c r="EIY12" s="409"/>
      <c r="EIZ12" s="409"/>
      <c r="EJA12" s="409"/>
      <c r="EJB12" s="409"/>
      <c r="EJC12" s="409"/>
      <c r="EJD12" s="409"/>
      <c r="EJE12" s="409"/>
      <c r="EJF12" s="409"/>
      <c r="EJG12" s="409"/>
      <c r="EJH12" s="409"/>
      <c r="EJI12" s="409"/>
      <c r="EJJ12" s="409"/>
      <c r="EJK12" s="409"/>
      <c r="EJL12" s="409"/>
      <c r="EJM12" s="409"/>
      <c r="EJN12" s="409"/>
      <c r="EJO12" s="409"/>
      <c r="EJP12" s="409"/>
      <c r="EJQ12" s="409"/>
      <c r="EJR12" s="409"/>
      <c r="EJS12" s="409"/>
      <c r="EJT12" s="409"/>
      <c r="EJU12" s="409"/>
      <c r="EJV12" s="409"/>
      <c r="EJW12" s="409"/>
      <c r="EJX12" s="409"/>
      <c r="EJY12" s="409"/>
      <c r="EJZ12" s="409"/>
      <c r="EKA12" s="409"/>
      <c r="EKB12" s="409"/>
      <c r="EKC12" s="409"/>
      <c r="EKD12" s="409"/>
      <c r="EKE12" s="409"/>
      <c r="EKF12" s="409"/>
      <c r="EKG12" s="409"/>
      <c r="EKH12" s="409"/>
      <c r="EKI12" s="409"/>
      <c r="EKJ12" s="409"/>
      <c r="EKK12" s="409"/>
      <c r="EKL12" s="409"/>
      <c r="EKM12" s="409"/>
      <c r="EKN12" s="409"/>
      <c r="EKO12" s="409"/>
      <c r="EKP12" s="409"/>
      <c r="EKQ12" s="409"/>
      <c r="EKR12" s="409"/>
      <c r="EKS12" s="409"/>
      <c r="EKT12" s="409"/>
      <c r="EKU12" s="409"/>
      <c r="EKV12" s="409"/>
      <c r="EKW12" s="409"/>
      <c r="EKX12" s="409"/>
      <c r="EKY12" s="409"/>
      <c r="EKZ12" s="409"/>
      <c r="ELA12" s="409"/>
      <c r="ELB12" s="409"/>
      <c r="ELC12" s="409"/>
      <c r="ELD12" s="409"/>
      <c r="ELE12" s="409"/>
      <c r="ELF12" s="409"/>
      <c r="ELG12" s="409"/>
      <c r="ELH12" s="409"/>
      <c r="ELI12" s="409"/>
      <c r="ELJ12" s="409"/>
      <c r="ELK12" s="409"/>
      <c r="ELL12" s="409"/>
      <c r="ELM12" s="409"/>
      <c r="ELN12" s="409"/>
      <c r="ELO12" s="409"/>
      <c r="ELP12" s="409"/>
      <c r="ELQ12" s="409"/>
      <c r="ELR12" s="409"/>
      <c r="ELS12" s="409"/>
      <c r="ELT12" s="409"/>
      <c r="ELU12" s="409"/>
      <c r="ELV12" s="409"/>
      <c r="ELW12" s="409"/>
      <c r="ELX12" s="409"/>
      <c r="ELY12" s="409"/>
      <c r="ELZ12" s="409"/>
      <c r="EMA12" s="409"/>
      <c r="EMB12" s="409"/>
      <c r="EMC12" s="409"/>
      <c r="EMD12" s="409"/>
      <c r="EME12" s="409"/>
      <c r="EMF12" s="409"/>
      <c r="EMG12" s="409"/>
      <c r="EMH12" s="409"/>
      <c r="EMI12" s="409"/>
      <c r="EMJ12" s="409"/>
      <c r="EMK12" s="409"/>
      <c r="EML12" s="409"/>
      <c r="EMM12" s="409"/>
      <c r="EMN12" s="409"/>
      <c r="EMO12" s="409"/>
      <c r="EMP12" s="409"/>
      <c r="EMQ12" s="409"/>
      <c r="EMR12" s="409"/>
      <c r="EMS12" s="409"/>
      <c r="EMT12" s="409"/>
      <c r="EMU12" s="409"/>
      <c r="EMV12" s="409"/>
      <c r="EMW12" s="409"/>
      <c r="EMX12" s="409"/>
      <c r="EMY12" s="409"/>
      <c r="EMZ12" s="409"/>
      <c r="ENA12" s="409"/>
      <c r="ENB12" s="409"/>
      <c r="ENC12" s="409"/>
      <c r="END12" s="409"/>
      <c r="ENE12" s="409"/>
      <c r="ENF12" s="409"/>
      <c r="ENG12" s="409"/>
      <c r="ENH12" s="409"/>
      <c r="ENI12" s="409"/>
      <c r="ENJ12" s="409"/>
      <c r="ENK12" s="409"/>
      <c r="ENL12" s="409"/>
      <c r="ENM12" s="409"/>
      <c r="ENN12" s="409"/>
      <c r="ENO12" s="409"/>
      <c r="ENP12" s="409"/>
      <c r="ENQ12" s="409"/>
      <c r="ENR12" s="409"/>
      <c r="ENS12" s="409"/>
      <c r="ENT12" s="409"/>
      <c r="ENU12" s="409"/>
      <c r="ENV12" s="409"/>
      <c r="ENW12" s="409"/>
      <c r="ENX12" s="409"/>
      <c r="ENY12" s="409"/>
      <c r="ENZ12" s="409"/>
      <c r="EOA12" s="409"/>
      <c r="EOB12" s="409"/>
      <c r="EOC12" s="409"/>
      <c r="EOD12" s="409"/>
      <c r="EOE12" s="409"/>
      <c r="EOF12" s="409"/>
      <c r="EOG12" s="409"/>
      <c r="EOH12" s="409"/>
      <c r="EOI12" s="409"/>
      <c r="EOJ12" s="409"/>
      <c r="EOK12" s="409"/>
      <c r="EOL12" s="409"/>
      <c r="EOM12" s="409"/>
      <c r="EON12" s="409"/>
      <c r="EOO12" s="409"/>
      <c r="EOP12" s="409"/>
      <c r="EOQ12" s="409"/>
      <c r="EOR12" s="409"/>
      <c r="EOS12" s="409"/>
      <c r="EOT12" s="409"/>
      <c r="EOU12" s="409"/>
      <c r="EOV12" s="409"/>
      <c r="EOW12" s="409"/>
      <c r="EOX12" s="409"/>
      <c r="EOY12" s="409"/>
      <c r="EOZ12" s="409"/>
      <c r="EPA12" s="409"/>
      <c r="EPB12" s="409"/>
      <c r="EPC12" s="409"/>
      <c r="EPD12" s="409"/>
      <c r="EPE12" s="409"/>
      <c r="EPF12" s="409"/>
      <c r="EPG12" s="409"/>
      <c r="EPH12" s="409"/>
      <c r="EPI12" s="409"/>
      <c r="EPJ12" s="409"/>
      <c r="EPK12" s="409"/>
      <c r="EPL12" s="409"/>
      <c r="EPM12" s="409"/>
      <c r="EPN12" s="409"/>
      <c r="EPO12" s="409"/>
      <c r="EPP12" s="409"/>
      <c r="EPQ12" s="409"/>
      <c r="EPR12" s="409"/>
      <c r="EPS12" s="409"/>
      <c r="EPT12" s="409"/>
      <c r="EPU12" s="409"/>
      <c r="EPV12" s="409"/>
      <c r="EPW12" s="409"/>
      <c r="EPX12" s="409"/>
      <c r="EPY12" s="409"/>
      <c r="EPZ12" s="409"/>
      <c r="EQA12" s="409"/>
      <c r="EQB12" s="409"/>
      <c r="EQC12" s="409"/>
      <c r="EQD12" s="409"/>
      <c r="EQE12" s="409"/>
      <c r="EQF12" s="409"/>
      <c r="EQG12" s="409"/>
      <c r="EQH12" s="409"/>
      <c r="EQI12" s="409"/>
      <c r="EQJ12" s="409"/>
      <c r="EQK12" s="409"/>
      <c r="EQL12" s="409"/>
      <c r="EQM12" s="409"/>
      <c r="EQN12" s="409"/>
      <c r="EQO12" s="409"/>
      <c r="EQP12" s="409"/>
      <c r="EQQ12" s="409"/>
      <c r="EQR12" s="409"/>
      <c r="EQS12" s="409"/>
      <c r="EQT12" s="409"/>
      <c r="EQU12" s="409"/>
      <c r="EQV12" s="409"/>
      <c r="EQW12" s="409"/>
      <c r="EQX12" s="409"/>
      <c r="EQY12" s="409"/>
      <c r="EQZ12" s="409"/>
      <c r="ERA12" s="409"/>
      <c r="ERB12" s="409"/>
      <c r="ERC12" s="409"/>
      <c r="ERD12" s="409"/>
      <c r="ERE12" s="409"/>
      <c r="ERF12" s="409"/>
      <c r="ERG12" s="409"/>
      <c r="ERH12" s="409"/>
      <c r="ERI12" s="409"/>
      <c r="ERJ12" s="409"/>
      <c r="ERK12" s="409"/>
      <c r="ERL12" s="409"/>
      <c r="ERM12" s="409"/>
      <c r="ERN12" s="409"/>
      <c r="ERO12" s="409"/>
      <c r="ERP12" s="409"/>
      <c r="ERQ12" s="409"/>
      <c r="ERR12" s="409"/>
      <c r="ERS12" s="409"/>
      <c r="ERT12" s="409"/>
      <c r="ERU12" s="409"/>
      <c r="ERV12" s="409"/>
      <c r="ERW12" s="409"/>
      <c r="ERX12" s="409"/>
      <c r="ERY12" s="409"/>
      <c r="ERZ12" s="409"/>
      <c r="ESA12" s="409"/>
      <c r="ESB12" s="409"/>
      <c r="ESC12" s="409"/>
      <c r="ESD12" s="409"/>
      <c r="ESE12" s="409"/>
      <c r="ESF12" s="409"/>
      <c r="ESG12" s="409"/>
      <c r="ESH12" s="409"/>
      <c r="ESI12" s="409"/>
      <c r="ESJ12" s="409"/>
      <c r="ESK12" s="409"/>
      <c r="ESL12" s="409"/>
      <c r="ESM12" s="409"/>
      <c r="ESN12" s="409"/>
      <c r="ESO12" s="409"/>
      <c r="ESP12" s="409"/>
      <c r="ESQ12" s="409"/>
      <c r="ESR12" s="409"/>
      <c r="ESS12" s="409"/>
      <c r="EST12" s="409"/>
      <c r="ESU12" s="409"/>
      <c r="ESV12" s="409"/>
      <c r="ESW12" s="409"/>
      <c r="ESX12" s="409"/>
      <c r="ESY12" s="409"/>
      <c r="ESZ12" s="409"/>
      <c r="ETA12" s="409"/>
      <c r="ETB12" s="409"/>
      <c r="ETC12" s="409"/>
      <c r="ETD12" s="409"/>
      <c r="ETE12" s="409"/>
      <c r="ETF12" s="409"/>
      <c r="ETG12" s="409"/>
      <c r="ETH12" s="409"/>
      <c r="ETI12" s="409"/>
      <c r="ETJ12" s="409"/>
      <c r="ETK12" s="409"/>
      <c r="ETL12" s="409"/>
      <c r="ETM12" s="409"/>
      <c r="ETN12" s="409"/>
      <c r="ETO12" s="409"/>
      <c r="ETP12" s="409"/>
      <c r="ETQ12" s="409"/>
      <c r="ETR12" s="409"/>
      <c r="ETS12" s="409"/>
      <c r="ETT12" s="409"/>
      <c r="ETU12" s="409"/>
      <c r="ETV12" s="409"/>
      <c r="ETW12" s="409"/>
      <c r="ETX12" s="409"/>
      <c r="ETY12" s="409"/>
      <c r="ETZ12" s="409"/>
      <c r="EUA12" s="409"/>
      <c r="EUB12" s="409"/>
      <c r="EUC12" s="409"/>
      <c r="EUD12" s="409"/>
      <c r="EUE12" s="409"/>
      <c r="EUF12" s="409"/>
      <c r="EUG12" s="409"/>
      <c r="EUH12" s="409"/>
      <c r="EUI12" s="409"/>
      <c r="EUJ12" s="409"/>
      <c r="EUK12" s="409"/>
      <c r="EUL12" s="409"/>
      <c r="EUM12" s="409"/>
      <c r="EUN12" s="409"/>
      <c r="EUO12" s="409"/>
      <c r="EUP12" s="409"/>
      <c r="EUQ12" s="409"/>
      <c r="EUR12" s="409"/>
      <c r="EUS12" s="409"/>
      <c r="EUT12" s="409"/>
      <c r="EUU12" s="409"/>
      <c r="EUV12" s="409"/>
      <c r="EUW12" s="409"/>
      <c r="EUX12" s="409"/>
      <c r="EUY12" s="409"/>
      <c r="EUZ12" s="409"/>
      <c r="EVA12" s="409"/>
      <c r="EVB12" s="409"/>
      <c r="EVC12" s="409"/>
      <c r="EVD12" s="409"/>
      <c r="EVE12" s="409"/>
      <c r="EVF12" s="409"/>
      <c r="EVG12" s="409"/>
      <c r="EVH12" s="409"/>
      <c r="EVI12" s="409"/>
      <c r="EVJ12" s="409"/>
      <c r="EVK12" s="409"/>
      <c r="EVL12" s="409"/>
      <c r="EVM12" s="409"/>
      <c r="EVN12" s="409"/>
      <c r="EVO12" s="409"/>
      <c r="EVP12" s="409"/>
      <c r="EVQ12" s="409"/>
      <c r="EVR12" s="409"/>
      <c r="EVS12" s="409"/>
      <c r="EVT12" s="409"/>
      <c r="EVU12" s="409"/>
      <c r="EVV12" s="409"/>
      <c r="EVW12" s="409"/>
      <c r="EVX12" s="409"/>
      <c r="EVY12" s="409"/>
      <c r="EVZ12" s="409"/>
      <c r="EWA12" s="409"/>
      <c r="EWB12" s="409"/>
      <c r="EWC12" s="409"/>
      <c r="EWD12" s="409"/>
      <c r="EWE12" s="409"/>
      <c r="EWF12" s="409"/>
      <c r="EWG12" s="409"/>
      <c r="EWH12" s="409"/>
      <c r="EWI12" s="409"/>
      <c r="EWJ12" s="409"/>
      <c r="EWK12" s="409"/>
      <c r="EWL12" s="409"/>
      <c r="EWM12" s="409"/>
      <c r="EWN12" s="409"/>
      <c r="EWO12" s="409"/>
      <c r="EWP12" s="409"/>
      <c r="EWQ12" s="409"/>
      <c r="EWR12" s="409"/>
      <c r="EWS12" s="409"/>
      <c r="EWT12" s="409"/>
      <c r="EWU12" s="409"/>
      <c r="EWV12" s="409"/>
      <c r="EWW12" s="409"/>
      <c r="EWX12" s="409"/>
      <c r="EWY12" s="409"/>
      <c r="EWZ12" s="409"/>
      <c r="EXA12" s="409"/>
      <c r="EXB12" s="409"/>
      <c r="EXC12" s="409"/>
      <c r="EXD12" s="409"/>
      <c r="EXE12" s="409"/>
      <c r="EXF12" s="409"/>
      <c r="EXG12" s="409"/>
      <c r="EXH12" s="409"/>
      <c r="EXI12" s="409"/>
      <c r="EXJ12" s="409"/>
      <c r="EXK12" s="409"/>
      <c r="EXL12" s="409"/>
      <c r="EXM12" s="409"/>
      <c r="EXN12" s="409"/>
      <c r="EXO12" s="409"/>
      <c r="EXP12" s="409"/>
      <c r="EXQ12" s="409"/>
      <c r="EXR12" s="409"/>
      <c r="EXS12" s="409"/>
      <c r="EXT12" s="409"/>
      <c r="EXU12" s="409"/>
      <c r="EXV12" s="409"/>
      <c r="EXW12" s="409"/>
      <c r="EXX12" s="409"/>
      <c r="EXY12" s="409"/>
      <c r="EXZ12" s="409"/>
      <c r="EYA12" s="409"/>
      <c r="EYB12" s="409"/>
      <c r="EYC12" s="409"/>
      <c r="EYD12" s="409"/>
      <c r="EYE12" s="409"/>
      <c r="EYF12" s="409"/>
      <c r="EYG12" s="409"/>
      <c r="EYH12" s="409"/>
      <c r="EYI12" s="409"/>
      <c r="EYJ12" s="409"/>
      <c r="EYK12" s="409"/>
      <c r="EYL12" s="409"/>
      <c r="EYM12" s="409"/>
      <c r="EYN12" s="409"/>
      <c r="EYO12" s="409"/>
      <c r="EYP12" s="409"/>
      <c r="EYQ12" s="409"/>
      <c r="EYR12" s="409"/>
      <c r="EYS12" s="409"/>
      <c r="EYT12" s="409"/>
      <c r="EYU12" s="409"/>
      <c r="EYV12" s="409"/>
      <c r="EYW12" s="409"/>
      <c r="EYX12" s="409"/>
      <c r="EYY12" s="409"/>
      <c r="EYZ12" s="409"/>
      <c r="EZA12" s="409"/>
      <c r="EZB12" s="409"/>
      <c r="EZC12" s="409"/>
      <c r="EZD12" s="409"/>
      <c r="EZE12" s="409"/>
      <c r="EZF12" s="409"/>
      <c r="EZG12" s="409"/>
      <c r="EZH12" s="409"/>
      <c r="EZI12" s="409"/>
      <c r="EZJ12" s="409"/>
      <c r="EZK12" s="409"/>
      <c r="EZL12" s="409"/>
      <c r="EZM12" s="409"/>
      <c r="EZN12" s="409"/>
      <c r="EZO12" s="409"/>
      <c r="EZP12" s="409"/>
      <c r="EZQ12" s="409"/>
      <c r="EZR12" s="409"/>
      <c r="EZS12" s="409"/>
      <c r="EZT12" s="409"/>
      <c r="EZU12" s="409"/>
      <c r="EZV12" s="409"/>
      <c r="EZW12" s="409"/>
      <c r="EZX12" s="409"/>
      <c r="EZY12" s="409"/>
      <c r="EZZ12" s="409"/>
      <c r="FAA12" s="409"/>
      <c r="FAB12" s="409"/>
      <c r="FAC12" s="409"/>
      <c r="FAD12" s="409"/>
      <c r="FAE12" s="409"/>
      <c r="FAF12" s="409"/>
      <c r="FAG12" s="409"/>
      <c r="FAH12" s="409"/>
      <c r="FAI12" s="409"/>
      <c r="FAJ12" s="409"/>
      <c r="FAK12" s="409"/>
      <c r="FAL12" s="409"/>
      <c r="FAM12" s="409"/>
      <c r="FAN12" s="409"/>
      <c r="FAO12" s="409"/>
      <c r="FAP12" s="409"/>
      <c r="FAQ12" s="409"/>
      <c r="FAR12" s="409"/>
      <c r="FAS12" s="409"/>
      <c r="FAT12" s="409"/>
      <c r="FAU12" s="409"/>
      <c r="FAV12" s="409"/>
      <c r="FAW12" s="409"/>
      <c r="FAX12" s="409"/>
      <c r="FAY12" s="409"/>
      <c r="FAZ12" s="409"/>
      <c r="FBA12" s="409"/>
      <c r="FBB12" s="409"/>
      <c r="FBC12" s="409"/>
      <c r="FBD12" s="409"/>
      <c r="FBE12" s="409"/>
      <c r="FBF12" s="409"/>
      <c r="FBG12" s="409"/>
      <c r="FBH12" s="409"/>
      <c r="FBI12" s="409"/>
      <c r="FBJ12" s="409"/>
      <c r="FBK12" s="409"/>
      <c r="FBL12" s="409"/>
      <c r="FBM12" s="409"/>
      <c r="FBN12" s="409"/>
      <c r="FBO12" s="409"/>
      <c r="FBP12" s="409"/>
      <c r="FBQ12" s="409"/>
      <c r="FBR12" s="409"/>
      <c r="FBS12" s="409"/>
      <c r="FBT12" s="409"/>
      <c r="FBU12" s="409"/>
      <c r="FBV12" s="409"/>
      <c r="FBW12" s="409"/>
      <c r="FBX12" s="409"/>
      <c r="FBY12" s="409"/>
      <c r="FBZ12" s="409"/>
      <c r="FCA12" s="409"/>
      <c r="FCB12" s="409"/>
      <c r="FCC12" s="409"/>
      <c r="FCD12" s="409"/>
      <c r="FCE12" s="409"/>
      <c r="FCF12" s="409"/>
      <c r="FCG12" s="409"/>
      <c r="FCH12" s="409"/>
      <c r="FCI12" s="409"/>
      <c r="FCJ12" s="409"/>
      <c r="FCK12" s="409"/>
      <c r="FCL12" s="409"/>
      <c r="FCM12" s="409"/>
      <c r="FCN12" s="409"/>
      <c r="FCO12" s="409"/>
      <c r="FCP12" s="409"/>
      <c r="FCQ12" s="409"/>
      <c r="FCR12" s="409"/>
      <c r="FCS12" s="409"/>
      <c r="FCT12" s="409"/>
      <c r="FCU12" s="409"/>
      <c r="FCV12" s="409"/>
      <c r="FCW12" s="409"/>
      <c r="FCX12" s="409"/>
      <c r="FCY12" s="409"/>
      <c r="FCZ12" s="409"/>
      <c r="FDA12" s="409"/>
      <c r="FDB12" s="409"/>
      <c r="FDC12" s="409"/>
      <c r="FDD12" s="409"/>
      <c r="FDE12" s="409"/>
      <c r="FDF12" s="409"/>
      <c r="FDG12" s="409"/>
      <c r="FDH12" s="409"/>
      <c r="FDI12" s="409"/>
      <c r="FDJ12" s="409"/>
      <c r="FDK12" s="409"/>
      <c r="FDL12" s="409"/>
      <c r="FDM12" s="409"/>
      <c r="FDN12" s="409"/>
      <c r="FDO12" s="409"/>
      <c r="FDP12" s="409"/>
      <c r="FDQ12" s="409"/>
      <c r="FDR12" s="409"/>
      <c r="FDS12" s="409"/>
      <c r="FDT12" s="409"/>
      <c r="FDU12" s="409"/>
      <c r="FDV12" s="409"/>
      <c r="FDW12" s="409"/>
      <c r="FDX12" s="409"/>
      <c r="FDY12" s="409"/>
      <c r="FDZ12" s="409"/>
      <c r="FEA12" s="409"/>
      <c r="FEB12" s="409"/>
      <c r="FEC12" s="409"/>
      <c r="FED12" s="409"/>
      <c r="FEE12" s="409"/>
      <c r="FEF12" s="409"/>
      <c r="FEG12" s="409"/>
      <c r="FEH12" s="409"/>
      <c r="FEI12" s="409"/>
      <c r="FEJ12" s="409"/>
      <c r="FEK12" s="409"/>
      <c r="FEL12" s="409"/>
      <c r="FEM12" s="409"/>
      <c r="FEN12" s="409"/>
      <c r="FEO12" s="409"/>
      <c r="FEP12" s="409"/>
      <c r="FEQ12" s="409"/>
      <c r="FER12" s="409"/>
      <c r="FES12" s="409"/>
      <c r="FET12" s="409"/>
      <c r="FEU12" s="409"/>
      <c r="FEV12" s="409"/>
      <c r="FEW12" s="409"/>
      <c r="FEX12" s="409"/>
      <c r="FEY12" s="409"/>
      <c r="FEZ12" s="409"/>
      <c r="FFA12" s="409"/>
      <c r="FFB12" s="409"/>
      <c r="FFC12" s="409"/>
      <c r="FFD12" s="409"/>
      <c r="FFE12" s="409"/>
      <c r="FFF12" s="409"/>
      <c r="FFG12" s="409"/>
      <c r="FFH12" s="409"/>
      <c r="FFI12" s="409"/>
      <c r="FFJ12" s="409"/>
      <c r="FFK12" s="409"/>
      <c r="FFL12" s="409"/>
      <c r="FFM12" s="409"/>
      <c r="FFN12" s="409"/>
      <c r="FFO12" s="409"/>
      <c r="FFP12" s="409"/>
      <c r="FFQ12" s="409"/>
      <c r="FFR12" s="409"/>
      <c r="FFS12" s="409"/>
      <c r="FFT12" s="409"/>
      <c r="FFU12" s="409"/>
      <c r="FFV12" s="409"/>
      <c r="FFW12" s="409"/>
      <c r="FFX12" s="409"/>
      <c r="FFY12" s="409"/>
      <c r="FFZ12" s="409"/>
      <c r="FGA12" s="409"/>
      <c r="FGB12" s="409"/>
      <c r="FGC12" s="409"/>
      <c r="FGD12" s="409"/>
      <c r="FGE12" s="409"/>
      <c r="FGF12" s="409"/>
      <c r="FGG12" s="409"/>
      <c r="FGH12" s="409"/>
      <c r="FGI12" s="409"/>
      <c r="FGJ12" s="409"/>
      <c r="FGK12" s="409"/>
      <c r="FGL12" s="409"/>
      <c r="FGM12" s="409"/>
      <c r="FGN12" s="409"/>
      <c r="FGO12" s="409"/>
      <c r="FGP12" s="409"/>
      <c r="FGQ12" s="409"/>
      <c r="FGR12" s="409"/>
      <c r="FGS12" s="409"/>
      <c r="FGT12" s="409"/>
      <c r="FGU12" s="409"/>
      <c r="FGV12" s="409"/>
      <c r="FGW12" s="409"/>
      <c r="FGX12" s="409"/>
      <c r="FGY12" s="409"/>
      <c r="FGZ12" s="409"/>
      <c r="FHA12" s="409"/>
      <c r="FHB12" s="409"/>
      <c r="FHC12" s="409"/>
      <c r="FHD12" s="409"/>
      <c r="FHE12" s="409"/>
      <c r="FHF12" s="409"/>
      <c r="FHG12" s="409"/>
      <c r="FHH12" s="409"/>
      <c r="FHI12" s="409"/>
      <c r="FHJ12" s="409"/>
      <c r="FHK12" s="409"/>
      <c r="FHL12" s="409"/>
      <c r="FHM12" s="409"/>
      <c r="FHN12" s="409"/>
      <c r="FHO12" s="409"/>
      <c r="FHP12" s="409"/>
      <c r="FHQ12" s="409"/>
      <c r="FHR12" s="409"/>
      <c r="FHS12" s="409"/>
      <c r="FHT12" s="409"/>
      <c r="FHU12" s="409"/>
      <c r="FHV12" s="409"/>
      <c r="FHW12" s="409"/>
      <c r="FHX12" s="409"/>
      <c r="FHY12" s="409"/>
      <c r="FHZ12" s="409"/>
      <c r="FIA12" s="409"/>
      <c r="FIB12" s="409"/>
      <c r="FIC12" s="409"/>
      <c r="FID12" s="409"/>
      <c r="FIE12" s="409"/>
      <c r="FIF12" s="409"/>
      <c r="FIG12" s="409"/>
      <c r="FIH12" s="409"/>
      <c r="FII12" s="409"/>
      <c r="FIJ12" s="409"/>
      <c r="FIK12" s="409"/>
      <c r="FIL12" s="409"/>
      <c r="FIM12" s="409"/>
      <c r="FIN12" s="409"/>
      <c r="FIO12" s="409"/>
      <c r="FIP12" s="409"/>
      <c r="FIQ12" s="409"/>
      <c r="FIR12" s="409"/>
      <c r="FIS12" s="409"/>
      <c r="FIT12" s="409"/>
      <c r="FIU12" s="409"/>
      <c r="FIV12" s="409"/>
      <c r="FIW12" s="409"/>
      <c r="FIX12" s="409"/>
      <c r="FIY12" s="409"/>
      <c r="FIZ12" s="409"/>
      <c r="FJA12" s="409"/>
      <c r="FJB12" s="409"/>
      <c r="FJC12" s="409"/>
      <c r="FJD12" s="409"/>
      <c r="FJE12" s="409"/>
      <c r="FJF12" s="409"/>
      <c r="FJG12" s="409"/>
      <c r="FJH12" s="409"/>
      <c r="FJI12" s="409"/>
      <c r="FJJ12" s="409"/>
      <c r="FJK12" s="409"/>
      <c r="FJL12" s="409"/>
      <c r="FJM12" s="409"/>
      <c r="FJN12" s="409"/>
      <c r="FJO12" s="409"/>
      <c r="FJP12" s="409"/>
      <c r="FJQ12" s="409"/>
      <c r="FJR12" s="409"/>
      <c r="FJS12" s="409"/>
      <c r="FJT12" s="409"/>
      <c r="FJU12" s="409"/>
      <c r="FJV12" s="409"/>
      <c r="FJW12" s="409"/>
      <c r="FJX12" s="409"/>
      <c r="FJY12" s="409"/>
      <c r="FJZ12" s="409"/>
      <c r="FKA12" s="409"/>
      <c r="FKB12" s="409"/>
      <c r="FKC12" s="409"/>
      <c r="FKD12" s="409"/>
      <c r="FKE12" s="409"/>
      <c r="FKF12" s="409"/>
      <c r="FKG12" s="409"/>
      <c r="FKH12" s="409"/>
      <c r="FKI12" s="409"/>
      <c r="FKJ12" s="409"/>
      <c r="FKK12" s="409"/>
      <c r="FKL12" s="409"/>
      <c r="FKM12" s="409"/>
      <c r="FKN12" s="409"/>
      <c r="FKO12" s="409"/>
      <c r="FKP12" s="409"/>
      <c r="FKQ12" s="409"/>
      <c r="FKR12" s="409"/>
      <c r="FKS12" s="409"/>
      <c r="FKT12" s="409"/>
      <c r="FKU12" s="409"/>
      <c r="FKV12" s="409"/>
      <c r="FKW12" s="409"/>
      <c r="FKX12" s="409"/>
      <c r="FKY12" s="409"/>
      <c r="FKZ12" s="409"/>
      <c r="FLA12" s="409"/>
      <c r="FLB12" s="409"/>
      <c r="FLC12" s="409"/>
      <c r="FLD12" s="409"/>
      <c r="FLE12" s="409"/>
      <c r="FLF12" s="409"/>
      <c r="FLG12" s="409"/>
      <c r="FLH12" s="409"/>
      <c r="FLI12" s="409"/>
      <c r="FLJ12" s="409"/>
      <c r="FLK12" s="409"/>
      <c r="FLL12" s="409"/>
      <c r="FLM12" s="409"/>
      <c r="FLN12" s="409"/>
      <c r="FLO12" s="409"/>
      <c r="FLP12" s="409"/>
      <c r="FLQ12" s="409"/>
      <c r="FLR12" s="409"/>
      <c r="FLS12" s="409"/>
      <c r="FLT12" s="409"/>
      <c r="FLU12" s="409"/>
      <c r="FLV12" s="409"/>
      <c r="FLW12" s="409"/>
      <c r="FLX12" s="409"/>
      <c r="FLY12" s="409"/>
      <c r="FLZ12" s="409"/>
      <c r="FMA12" s="409"/>
      <c r="FMB12" s="409"/>
      <c r="FMC12" s="409"/>
      <c r="FMD12" s="409"/>
      <c r="FME12" s="409"/>
      <c r="FMF12" s="409"/>
      <c r="FMG12" s="409"/>
      <c r="FMH12" s="409"/>
      <c r="FMI12" s="409"/>
      <c r="FMJ12" s="409"/>
      <c r="FMK12" s="409"/>
      <c r="FML12" s="409"/>
      <c r="FMM12" s="409"/>
      <c r="FMN12" s="409"/>
      <c r="FMO12" s="409"/>
      <c r="FMP12" s="409"/>
      <c r="FMQ12" s="409"/>
      <c r="FMR12" s="409"/>
      <c r="FMS12" s="409"/>
      <c r="FMT12" s="409"/>
      <c r="FMU12" s="409"/>
      <c r="FMV12" s="409"/>
      <c r="FMW12" s="409"/>
      <c r="FMX12" s="409"/>
      <c r="FMY12" s="409"/>
      <c r="FMZ12" s="409"/>
      <c r="FNA12" s="409"/>
      <c r="FNB12" s="409"/>
      <c r="FNC12" s="409"/>
      <c r="FND12" s="409"/>
      <c r="FNE12" s="409"/>
      <c r="FNF12" s="409"/>
      <c r="FNG12" s="409"/>
      <c r="FNH12" s="409"/>
      <c r="FNI12" s="409"/>
      <c r="FNJ12" s="409"/>
      <c r="FNK12" s="409"/>
      <c r="FNL12" s="409"/>
      <c r="FNM12" s="409"/>
      <c r="FNN12" s="409"/>
      <c r="FNO12" s="409"/>
      <c r="FNP12" s="409"/>
      <c r="FNQ12" s="409"/>
      <c r="FNR12" s="409"/>
      <c r="FNS12" s="409"/>
      <c r="FNT12" s="409"/>
      <c r="FNU12" s="409"/>
      <c r="FNV12" s="409"/>
      <c r="FNW12" s="409"/>
      <c r="FNX12" s="409"/>
      <c r="FNY12" s="409"/>
      <c r="FNZ12" s="409"/>
      <c r="FOA12" s="409"/>
      <c r="FOB12" s="409"/>
      <c r="FOC12" s="409"/>
      <c r="FOD12" s="409"/>
      <c r="FOE12" s="409"/>
      <c r="FOF12" s="409"/>
      <c r="FOG12" s="409"/>
      <c r="FOH12" s="409"/>
      <c r="FOI12" s="409"/>
      <c r="FOJ12" s="409"/>
      <c r="FOK12" s="409"/>
      <c r="FOL12" s="409"/>
      <c r="FOM12" s="409"/>
      <c r="FON12" s="409"/>
      <c r="FOO12" s="409"/>
      <c r="FOP12" s="409"/>
      <c r="FOQ12" s="409"/>
      <c r="FOR12" s="409"/>
      <c r="FOS12" s="409"/>
      <c r="FOT12" s="409"/>
      <c r="FOU12" s="409"/>
      <c r="FOV12" s="409"/>
      <c r="FOW12" s="409"/>
      <c r="FOX12" s="409"/>
      <c r="FOY12" s="409"/>
      <c r="FOZ12" s="409"/>
      <c r="FPA12" s="409"/>
      <c r="FPB12" s="409"/>
      <c r="FPC12" s="409"/>
      <c r="FPD12" s="409"/>
      <c r="FPE12" s="409"/>
      <c r="FPF12" s="409"/>
      <c r="FPG12" s="409"/>
      <c r="FPH12" s="409"/>
      <c r="FPI12" s="409"/>
      <c r="FPJ12" s="409"/>
      <c r="FPK12" s="409"/>
      <c r="FPL12" s="409"/>
      <c r="FPM12" s="409"/>
      <c r="FPN12" s="409"/>
      <c r="FPO12" s="409"/>
      <c r="FPP12" s="409"/>
      <c r="FPQ12" s="409"/>
      <c r="FPR12" s="409"/>
      <c r="FPS12" s="409"/>
      <c r="FPT12" s="409"/>
      <c r="FPU12" s="409"/>
      <c r="FPV12" s="409"/>
      <c r="FPW12" s="409"/>
      <c r="FPX12" s="409"/>
      <c r="FPY12" s="409"/>
      <c r="FPZ12" s="409"/>
      <c r="FQA12" s="409"/>
      <c r="FQB12" s="409"/>
      <c r="FQC12" s="409"/>
      <c r="FQD12" s="409"/>
      <c r="FQE12" s="409"/>
      <c r="FQF12" s="409"/>
      <c r="FQG12" s="409"/>
      <c r="FQH12" s="409"/>
      <c r="FQI12" s="409"/>
      <c r="FQJ12" s="409"/>
      <c r="FQK12" s="409"/>
      <c r="FQL12" s="409"/>
      <c r="FQM12" s="409"/>
      <c r="FQN12" s="409"/>
      <c r="FQO12" s="409"/>
      <c r="FQP12" s="409"/>
      <c r="FQQ12" s="409"/>
      <c r="FQR12" s="409"/>
      <c r="FQS12" s="409"/>
      <c r="FQT12" s="409"/>
      <c r="FQU12" s="409"/>
      <c r="FQV12" s="409"/>
      <c r="FQW12" s="409"/>
      <c r="FQX12" s="409"/>
      <c r="FQY12" s="409"/>
      <c r="FQZ12" s="409"/>
      <c r="FRA12" s="409"/>
      <c r="FRB12" s="409"/>
      <c r="FRC12" s="409"/>
      <c r="FRD12" s="409"/>
      <c r="FRE12" s="409"/>
      <c r="FRF12" s="409"/>
      <c r="FRG12" s="409"/>
      <c r="FRH12" s="409"/>
      <c r="FRI12" s="409"/>
      <c r="FRJ12" s="409"/>
      <c r="FRK12" s="409"/>
      <c r="FRL12" s="409"/>
      <c r="FRM12" s="409"/>
      <c r="FRN12" s="409"/>
      <c r="FRO12" s="409"/>
      <c r="FRP12" s="409"/>
      <c r="FRQ12" s="409"/>
      <c r="FRR12" s="409"/>
      <c r="FRS12" s="409"/>
      <c r="FRT12" s="409"/>
      <c r="FRU12" s="409"/>
      <c r="FRV12" s="409"/>
      <c r="FRW12" s="409"/>
      <c r="FRX12" s="409"/>
      <c r="FRY12" s="409"/>
      <c r="FRZ12" s="409"/>
      <c r="FSA12" s="409"/>
      <c r="FSB12" s="409"/>
      <c r="FSC12" s="409"/>
      <c r="FSD12" s="409"/>
      <c r="FSE12" s="409"/>
      <c r="FSF12" s="409"/>
      <c r="FSG12" s="409"/>
      <c r="FSH12" s="409"/>
      <c r="FSI12" s="409"/>
      <c r="FSJ12" s="409"/>
      <c r="FSK12" s="409"/>
      <c r="FSL12" s="409"/>
      <c r="FSM12" s="409"/>
      <c r="FSN12" s="409"/>
      <c r="FSO12" s="409"/>
      <c r="FSP12" s="409"/>
      <c r="FSQ12" s="409"/>
      <c r="FSR12" s="409"/>
      <c r="FSS12" s="409"/>
      <c r="FST12" s="409"/>
      <c r="FSU12" s="409"/>
      <c r="FSV12" s="409"/>
      <c r="FSW12" s="409"/>
      <c r="FSX12" s="409"/>
      <c r="FSY12" s="409"/>
      <c r="FSZ12" s="409"/>
      <c r="FTA12" s="409"/>
      <c r="FTB12" s="409"/>
      <c r="FTC12" s="409"/>
      <c r="FTD12" s="409"/>
      <c r="FTE12" s="409"/>
      <c r="FTF12" s="409"/>
      <c r="FTG12" s="409"/>
      <c r="FTH12" s="409"/>
      <c r="FTI12" s="409"/>
      <c r="FTJ12" s="409"/>
      <c r="FTK12" s="409"/>
      <c r="FTL12" s="409"/>
      <c r="FTM12" s="409"/>
      <c r="FTN12" s="409"/>
      <c r="FTO12" s="409"/>
      <c r="FTP12" s="409"/>
      <c r="FTQ12" s="409"/>
      <c r="FTR12" s="409"/>
      <c r="FTS12" s="409"/>
      <c r="FTT12" s="409"/>
      <c r="FTU12" s="409"/>
      <c r="FTV12" s="409"/>
      <c r="FTW12" s="409"/>
      <c r="FTX12" s="409"/>
      <c r="FTY12" s="409"/>
      <c r="FTZ12" s="409"/>
      <c r="FUA12" s="409"/>
      <c r="FUB12" s="409"/>
      <c r="FUC12" s="409"/>
      <c r="FUD12" s="409"/>
      <c r="FUE12" s="409"/>
      <c r="FUF12" s="409"/>
      <c r="FUG12" s="409"/>
      <c r="FUH12" s="409"/>
      <c r="FUI12" s="409"/>
      <c r="FUJ12" s="409"/>
      <c r="FUK12" s="409"/>
      <c r="FUL12" s="409"/>
      <c r="FUM12" s="409"/>
      <c r="FUN12" s="409"/>
      <c r="FUO12" s="409"/>
      <c r="FUP12" s="409"/>
      <c r="FUQ12" s="409"/>
      <c r="FUR12" s="409"/>
      <c r="FUS12" s="409"/>
      <c r="FUT12" s="409"/>
      <c r="FUU12" s="409"/>
      <c r="FUV12" s="409"/>
      <c r="FUW12" s="409"/>
      <c r="FUX12" s="409"/>
      <c r="FUY12" s="409"/>
      <c r="FUZ12" s="409"/>
      <c r="FVA12" s="409"/>
      <c r="FVB12" s="409"/>
      <c r="FVC12" s="409"/>
      <c r="FVD12" s="409"/>
      <c r="FVE12" s="409"/>
      <c r="FVF12" s="409"/>
      <c r="FVG12" s="409"/>
      <c r="FVH12" s="409"/>
      <c r="FVI12" s="409"/>
      <c r="FVJ12" s="409"/>
      <c r="FVK12" s="409"/>
      <c r="FVL12" s="409"/>
      <c r="FVM12" s="409"/>
      <c r="FVN12" s="409"/>
      <c r="FVO12" s="409"/>
      <c r="FVP12" s="409"/>
      <c r="FVQ12" s="409"/>
      <c r="FVR12" s="409"/>
      <c r="FVS12" s="409"/>
      <c r="FVT12" s="409"/>
      <c r="FVU12" s="409"/>
      <c r="FVV12" s="409"/>
      <c r="FVW12" s="409"/>
      <c r="FVX12" s="409"/>
      <c r="FVY12" s="409"/>
      <c r="FVZ12" s="409"/>
      <c r="FWA12" s="409"/>
      <c r="FWB12" s="409"/>
      <c r="FWC12" s="409"/>
      <c r="FWD12" s="409"/>
      <c r="FWE12" s="409"/>
      <c r="FWF12" s="409"/>
      <c r="FWG12" s="409"/>
      <c r="FWH12" s="409"/>
      <c r="FWI12" s="409"/>
      <c r="FWJ12" s="409"/>
      <c r="FWK12" s="409"/>
      <c r="FWL12" s="409"/>
      <c r="FWM12" s="409"/>
      <c r="FWN12" s="409"/>
      <c r="FWO12" s="409"/>
      <c r="FWP12" s="409"/>
      <c r="FWQ12" s="409"/>
      <c r="FWR12" s="409"/>
      <c r="FWS12" s="409"/>
      <c r="FWT12" s="409"/>
      <c r="FWU12" s="409"/>
      <c r="FWV12" s="409"/>
      <c r="FWW12" s="409"/>
      <c r="FWX12" s="409"/>
      <c r="FWY12" s="409"/>
      <c r="FWZ12" s="409"/>
      <c r="FXA12" s="409"/>
      <c r="FXB12" s="409"/>
      <c r="FXC12" s="409"/>
      <c r="FXD12" s="409"/>
      <c r="FXE12" s="409"/>
      <c r="FXF12" s="409"/>
      <c r="FXG12" s="409"/>
      <c r="FXH12" s="409"/>
      <c r="FXI12" s="409"/>
      <c r="FXJ12" s="409"/>
      <c r="FXK12" s="409"/>
      <c r="FXL12" s="409"/>
      <c r="FXM12" s="409"/>
      <c r="FXN12" s="409"/>
      <c r="FXO12" s="409"/>
      <c r="FXP12" s="409"/>
      <c r="FXQ12" s="409"/>
      <c r="FXR12" s="409"/>
      <c r="FXS12" s="409"/>
      <c r="FXT12" s="409"/>
      <c r="FXU12" s="409"/>
      <c r="FXV12" s="409"/>
      <c r="FXW12" s="409"/>
      <c r="FXX12" s="409"/>
      <c r="FXY12" s="409"/>
      <c r="FXZ12" s="409"/>
      <c r="FYA12" s="409"/>
      <c r="FYB12" s="409"/>
      <c r="FYC12" s="409"/>
      <c r="FYD12" s="409"/>
      <c r="FYE12" s="409"/>
      <c r="FYF12" s="409"/>
      <c r="FYG12" s="409"/>
      <c r="FYH12" s="409"/>
      <c r="FYI12" s="409"/>
      <c r="FYJ12" s="409"/>
      <c r="FYK12" s="409"/>
      <c r="FYL12" s="409"/>
      <c r="FYM12" s="409"/>
      <c r="FYN12" s="409"/>
      <c r="FYO12" s="409"/>
      <c r="FYP12" s="409"/>
      <c r="FYQ12" s="409"/>
      <c r="FYR12" s="409"/>
      <c r="FYS12" s="409"/>
      <c r="FYT12" s="409"/>
      <c r="FYU12" s="409"/>
      <c r="FYV12" s="409"/>
      <c r="FYW12" s="409"/>
      <c r="FYX12" s="409"/>
      <c r="FYY12" s="409"/>
      <c r="FYZ12" s="409"/>
      <c r="FZA12" s="409"/>
      <c r="FZB12" s="409"/>
      <c r="FZC12" s="409"/>
      <c r="FZD12" s="409"/>
      <c r="FZE12" s="409"/>
      <c r="FZF12" s="409"/>
      <c r="FZG12" s="409"/>
      <c r="FZH12" s="409"/>
      <c r="FZI12" s="409"/>
      <c r="FZJ12" s="409"/>
      <c r="FZK12" s="409"/>
      <c r="FZL12" s="409"/>
      <c r="FZM12" s="409"/>
      <c r="FZN12" s="409"/>
      <c r="FZO12" s="409"/>
      <c r="FZP12" s="409"/>
      <c r="FZQ12" s="409"/>
      <c r="FZR12" s="409"/>
      <c r="FZS12" s="409"/>
      <c r="FZT12" s="409"/>
      <c r="FZU12" s="409"/>
      <c r="FZV12" s="409"/>
      <c r="FZW12" s="409"/>
      <c r="FZX12" s="409"/>
      <c r="FZY12" s="409"/>
      <c r="FZZ12" s="409"/>
      <c r="GAA12" s="409"/>
      <c r="GAB12" s="409"/>
      <c r="GAC12" s="409"/>
      <c r="GAD12" s="409"/>
      <c r="GAE12" s="409"/>
      <c r="GAF12" s="409"/>
      <c r="GAG12" s="409"/>
      <c r="GAH12" s="409"/>
      <c r="GAI12" s="409"/>
      <c r="GAJ12" s="409"/>
      <c r="GAK12" s="409"/>
      <c r="GAL12" s="409"/>
      <c r="GAM12" s="409"/>
      <c r="GAN12" s="409"/>
      <c r="GAO12" s="409"/>
      <c r="GAP12" s="409"/>
      <c r="GAQ12" s="409"/>
      <c r="GAR12" s="409"/>
      <c r="GAS12" s="409"/>
      <c r="GAT12" s="409"/>
      <c r="GAU12" s="409"/>
      <c r="GAV12" s="409"/>
      <c r="GAW12" s="409"/>
      <c r="GAX12" s="409"/>
      <c r="GAY12" s="409"/>
      <c r="GAZ12" s="409"/>
      <c r="GBA12" s="409"/>
      <c r="GBB12" s="409"/>
      <c r="GBC12" s="409"/>
      <c r="GBD12" s="409"/>
      <c r="GBE12" s="409"/>
      <c r="GBF12" s="409"/>
      <c r="GBG12" s="409"/>
      <c r="GBH12" s="409"/>
      <c r="GBI12" s="409"/>
      <c r="GBJ12" s="409"/>
      <c r="GBK12" s="409"/>
      <c r="GBL12" s="409"/>
      <c r="GBM12" s="409"/>
      <c r="GBN12" s="409"/>
      <c r="GBO12" s="409"/>
      <c r="GBP12" s="409"/>
      <c r="GBQ12" s="409"/>
      <c r="GBR12" s="409"/>
      <c r="GBS12" s="409"/>
      <c r="GBT12" s="409"/>
      <c r="GBU12" s="409"/>
      <c r="GBV12" s="409"/>
      <c r="GBW12" s="409"/>
      <c r="GBX12" s="409"/>
      <c r="GBY12" s="409"/>
      <c r="GBZ12" s="409"/>
      <c r="GCA12" s="409"/>
      <c r="GCB12" s="409"/>
      <c r="GCC12" s="409"/>
      <c r="GCD12" s="409"/>
      <c r="GCE12" s="409"/>
      <c r="GCF12" s="409"/>
      <c r="GCG12" s="409"/>
      <c r="GCH12" s="409"/>
      <c r="GCI12" s="409"/>
      <c r="GCJ12" s="409"/>
      <c r="GCK12" s="409"/>
      <c r="GCL12" s="409"/>
      <c r="GCM12" s="409"/>
      <c r="GCN12" s="409"/>
      <c r="GCO12" s="409"/>
      <c r="GCP12" s="409"/>
      <c r="GCQ12" s="409"/>
      <c r="GCR12" s="409"/>
      <c r="GCS12" s="409"/>
      <c r="GCT12" s="409"/>
      <c r="GCU12" s="409"/>
      <c r="GCV12" s="409"/>
      <c r="GCW12" s="409"/>
      <c r="GCX12" s="409"/>
      <c r="GCY12" s="409"/>
      <c r="GCZ12" s="409"/>
      <c r="GDA12" s="409"/>
      <c r="GDB12" s="409"/>
      <c r="GDC12" s="409"/>
      <c r="GDD12" s="409"/>
      <c r="GDE12" s="409"/>
      <c r="GDF12" s="409"/>
      <c r="GDG12" s="409"/>
      <c r="GDH12" s="409"/>
      <c r="GDI12" s="409"/>
      <c r="GDJ12" s="409"/>
      <c r="GDK12" s="409"/>
      <c r="GDL12" s="409"/>
      <c r="GDM12" s="409"/>
      <c r="GDN12" s="409"/>
      <c r="GDO12" s="409"/>
      <c r="GDP12" s="409"/>
      <c r="GDQ12" s="409"/>
      <c r="GDR12" s="409"/>
      <c r="GDS12" s="409"/>
      <c r="GDT12" s="409"/>
      <c r="GDU12" s="409"/>
      <c r="GDV12" s="409"/>
      <c r="GDW12" s="409"/>
      <c r="GDX12" s="409"/>
      <c r="GDY12" s="409"/>
      <c r="GDZ12" s="409"/>
      <c r="GEA12" s="409"/>
      <c r="GEB12" s="409"/>
      <c r="GEC12" s="409"/>
      <c r="GED12" s="409"/>
      <c r="GEE12" s="409"/>
      <c r="GEF12" s="409"/>
      <c r="GEG12" s="409"/>
      <c r="GEH12" s="409"/>
      <c r="GEI12" s="409"/>
      <c r="GEJ12" s="409"/>
      <c r="GEK12" s="409"/>
      <c r="GEL12" s="409"/>
      <c r="GEM12" s="409"/>
      <c r="GEN12" s="409"/>
      <c r="GEO12" s="409"/>
      <c r="GEP12" s="409"/>
      <c r="GEQ12" s="409"/>
      <c r="GER12" s="409"/>
      <c r="GES12" s="409"/>
      <c r="GET12" s="409"/>
      <c r="GEU12" s="409"/>
      <c r="GEV12" s="409"/>
      <c r="GEW12" s="409"/>
      <c r="GEX12" s="409"/>
      <c r="GEY12" s="409"/>
      <c r="GEZ12" s="409"/>
      <c r="GFA12" s="409"/>
      <c r="GFB12" s="409"/>
      <c r="GFC12" s="409"/>
      <c r="GFD12" s="409"/>
      <c r="GFE12" s="409"/>
      <c r="GFF12" s="409"/>
      <c r="GFG12" s="409"/>
      <c r="GFH12" s="409"/>
      <c r="GFI12" s="409"/>
      <c r="GFJ12" s="409"/>
      <c r="GFK12" s="409"/>
      <c r="GFL12" s="409"/>
      <c r="GFM12" s="409"/>
      <c r="GFN12" s="409"/>
      <c r="GFO12" s="409"/>
      <c r="GFP12" s="409"/>
      <c r="GFQ12" s="409"/>
      <c r="GFR12" s="409"/>
      <c r="GFS12" s="409"/>
      <c r="GFT12" s="409"/>
      <c r="GFU12" s="409"/>
      <c r="GFV12" s="409"/>
      <c r="GFW12" s="409"/>
      <c r="GFX12" s="409"/>
      <c r="GFY12" s="409"/>
      <c r="GFZ12" s="409"/>
      <c r="GGA12" s="409"/>
      <c r="GGB12" s="409"/>
      <c r="GGC12" s="409"/>
      <c r="GGD12" s="409"/>
      <c r="GGE12" s="409"/>
      <c r="GGF12" s="409"/>
      <c r="GGG12" s="409"/>
      <c r="GGH12" s="409"/>
      <c r="GGI12" s="409"/>
      <c r="GGJ12" s="409"/>
      <c r="GGK12" s="409"/>
      <c r="GGL12" s="409"/>
      <c r="GGM12" s="409"/>
      <c r="GGN12" s="409"/>
      <c r="GGO12" s="409"/>
      <c r="GGP12" s="409"/>
      <c r="GGQ12" s="409"/>
      <c r="GGR12" s="409"/>
      <c r="GGS12" s="409"/>
      <c r="GGT12" s="409"/>
      <c r="GGU12" s="409"/>
      <c r="GGV12" s="409"/>
      <c r="GGW12" s="409"/>
      <c r="GGX12" s="409"/>
      <c r="GGY12" s="409"/>
      <c r="GGZ12" s="409"/>
      <c r="GHA12" s="409"/>
      <c r="GHB12" s="409"/>
      <c r="GHC12" s="409"/>
      <c r="GHD12" s="409"/>
      <c r="GHE12" s="409"/>
      <c r="GHF12" s="409"/>
      <c r="GHG12" s="409"/>
      <c r="GHH12" s="409"/>
      <c r="GHI12" s="409"/>
      <c r="GHJ12" s="409"/>
      <c r="GHK12" s="409"/>
      <c r="GHL12" s="409"/>
      <c r="GHM12" s="409"/>
      <c r="GHN12" s="409"/>
      <c r="GHO12" s="409"/>
      <c r="GHP12" s="409"/>
      <c r="GHQ12" s="409"/>
      <c r="GHR12" s="409"/>
      <c r="GHS12" s="409"/>
      <c r="GHT12" s="409"/>
      <c r="GHU12" s="409"/>
      <c r="GHV12" s="409"/>
      <c r="GHW12" s="409"/>
      <c r="GHX12" s="409"/>
      <c r="GHY12" s="409"/>
      <c r="GHZ12" s="409"/>
      <c r="GIA12" s="409"/>
      <c r="GIB12" s="409"/>
      <c r="GIC12" s="409"/>
      <c r="GID12" s="409"/>
      <c r="GIE12" s="409"/>
      <c r="GIF12" s="409"/>
      <c r="GIG12" s="409"/>
      <c r="GIH12" s="409"/>
      <c r="GII12" s="409"/>
      <c r="GIJ12" s="409"/>
      <c r="GIK12" s="409"/>
      <c r="GIL12" s="409"/>
      <c r="GIM12" s="409"/>
      <c r="GIN12" s="409"/>
      <c r="GIO12" s="409"/>
      <c r="GIP12" s="409"/>
      <c r="GIQ12" s="409"/>
      <c r="GIR12" s="409"/>
      <c r="GIS12" s="409"/>
      <c r="GIT12" s="409"/>
      <c r="GIU12" s="409"/>
      <c r="GIV12" s="409"/>
      <c r="GIW12" s="409"/>
      <c r="GIX12" s="409"/>
      <c r="GIY12" s="409"/>
      <c r="GIZ12" s="409"/>
      <c r="GJA12" s="409"/>
      <c r="GJB12" s="409"/>
      <c r="GJC12" s="409"/>
      <c r="GJD12" s="409"/>
      <c r="GJE12" s="409"/>
      <c r="GJF12" s="409"/>
      <c r="GJG12" s="409"/>
      <c r="GJH12" s="409"/>
      <c r="GJI12" s="409"/>
      <c r="GJJ12" s="409"/>
      <c r="GJK12" s="409"/>
      <c r="GJL12" s="409"/>
      <c r="GJM12" s="409"/>
      <c r="GJN12" s="409"/>
      <c r="GJO12" s="409"/>
      <c r="GJP12" s="409"/>
      <c r="GJQ12" s="409"/>
      <c r="GJR12" s="409"/>
      <c r="GJS12" s="409"/>
      <c r="GJT12" s="409"/>
      <c r="GJU12" s="409"/>
      <c r="GJV12" s="409"/>
      <c r="GJW12" s="409"/>
      <c r="GJX12" s="409"/>
      <c r="GJY12" s="409"/>
      <c r="GJZ12" s="409"/>
      <c r="GKA12" s="409"/>
      <c r="GKB12" s="409"/>
      <c r="GKC12" s="409"/>
      <c r="GKD12" s="409"/>
      <c r="GKE12" s="409"/>
      <c r="GKF12" s="409"/>
      <c r="GKG12" s="409"/>
      <c r="GKH12" s="409"/>
      <c r="GKI12" s="409"/>
      <c r="GKJ12" s="409"/>
      <c r="GKK12" s="409"/>
      <c r="GKL12" s="409"/>
      <c r="GKM12" s="409"/>
      <c r="GKN12" s="409"/>
      <c r="GKO12" s="409"/>
      <c r="GKP12" s="409"/>
      <c r="GKQ12" s="409"/>
      <c r="GKR12" s="409"/>
      <c r="GKS12" s="409"/>
      <c r="GKT12" s="409"/>
      <c r="GKU12" s="409"/>
      <c r="GKV12" s="409"/>
      <c r="GKW12" s="409"/>
      <c r="GKX12" s="409"/>
      <c r="GKY12" s="409"/>
      <c r="GKZ12" s="409"/>
      <c r="GLA12" s="409"/>
      <c r="GLB12" s="409"/>
      <c r="GLC12" s="409"/>
      <c r="GLD12" s="409"/>
      <c r="GLE12" s="409"/>
      <c r="GLF12" s="409"/>
      <c r="GLG12" s="409"/>
      <c r="GLH12" s="409"/>
      <c r="GLI12" s="409"/>
      <c r="GLJ12" s="409"/>
      <c r="GLK12" s="409"/>
      <c r="GLL12" s="409"/>
      <c r="GLM12" s="409"/>
      <c r="GLN12" s="409"/>
      <c r="GLO12" s="409"/>
      <c r="GLP12" s="409"/>
      <c r="GLQ12" s="409"/>
      <c r="GLR12" s="409"/>
      <c r="GLS12" s="409"/>
      <c r="GLT12" s="409"/>
      <c r="GLU12" s="409"/>
      <c r="GLV12" s="409"/>
      <c r="GLW12" s="409"/>
      <c r="GLX12" s="409"/>
      <c r="GLY12" s="409"/>
      <c r="GLZ12" s="409"/>
      <c r="GMA12" s="409"/>
      <c r="GMB12" s="409"/>
      <c r="GMC12" s="409"/>
      <c r="GMD12" s="409"/>
      <c r="GME12" s="409"/>
      <c r="GMF12" s="409"/>
      <c r="GMG12" s="409"/>
      <c r="GMH12" s="409"/>
      <c r="GMI12" s="409"/>
      <c r="GMJ12" s="409"/>
      <c r="GMK12" s="409"/>
      <c r="GML12" s="409"/>
      <c r="GMM12" s="409"/>
      <c r="GMN12" s="409"/>
      <c r="GMO12" s="409"/>
      <c r="GMP12" s="409"/>
      <c r="GMQ12" s="409"/>
      <c r="GMR12" s="409"/>
      <c r="GMS12" s="409"/>
      <c r="GMT12" s="409"/>
      <c r="GMU12" s="409"/>
      <c r="GMV12" s="409"/>
      <c r="GMW12" s="409"/>
      <c r="GMX12" s="409"/>
      <c r="GMY12" s="409"/>
      <c r="GMZ12" s="409"/>
      <c r="GNA12" s="409"/>
      <c r="GNB12" s="409"/>
      <c r="GNC12" s="409"/>
      <c r="GND12" s="409"/>
      <c r="GNE12" s="409"/>
      <c r="GNF12" s="409"/>
      <c r="GNG12" s="409"/>
      <c r="GNH12" s="409"/>
      <c r="GNI12" s="409"/>
      <c r="GNJ12" s="409"/>
      <c r="GNK12" s="409"/>
      <c r="GNL12" s="409"/>
      <c r="GNM12" s="409"/>
      <c r="GNN12" s="409"/>
      <c r="GNO12" s="409"/>
      <c r="GNP12" s="409"/>
      <c r="GNQ12" s="409"/>
      <c r="GNR12" s="409"/>
      <c r="GNS12" s="409"/>
      <c r="GNT12" s="409"/>
      <c r="GNU12" s="409"/>
      <c r="GNV12" s="409"/>
      <c r="GNW12" s="409"/>
      <c r="GNX12" s="409"/>
      <c r="GNY12" s="409"/>
      <c r="GNZ12" s="409"/>
      <c r="GOA12" s="409"/>
      <c r="GOB12" s="409"/>
      <c r="GOC12" s="409"/>
      <c r="GOD12" s="409"/>
      <c r="GOE12" s="409"/>
      <c r="GOF12" s="409"/>
      <c r="GOG12" s="409"/>
      <c r="GOH12" s="409"/>
      <c r="GOI12" s="409"/>
      <c r="GOJ12" s="409"/>
      <c r="GOK12" s="409"/>
      <c r="GOL12" s="409"/>
      <c r="GOM12" s="409"/>
      <c r="GON12" s="409"/>
      <c r="GOO12" s="409"/>
      <c r="GOP12" s="409"/>
      <c r="GOQ12" s="409"/>
      <c r="GOR12" s="409"/>
      <c r="GOS12" s="409"/>
      <c r="GOT12" s="409"/>
      <c r="GOU12" s="409"/>
      <c r="GOV12" s="409"/>
      <c r="GOW12" s="409"/>
      <c r="GOX12" s="409"/>
      <c r="GOY12" s="409"/>
      <c r="GOZ12" s="409"/>
      <c r="GPA12" s="409"/>
      <c r="GPB12" s="409"/>
      <c r="GPC12" s="409"/>
      <c r="GPD12" s="409"/>
      <c r="GPE12" s="409"/>
      <c r="GPF12" s="409"/>
      <c r="GPG12" s="409"/>
      <c r="GPH12" s="409"/>
      <c r="GPI12" s="409"/>
      <c r="GPJ12" s="409"/>
      <c r="GPK12" s="409"/>
      <c r="GPL12" s="409"/>
      <c r="GPM12" s="409"/>
      <c r="GPN12" s="409"/>
      <c r="GPO12" s="409"/>
      <c r="GPP12" s="409"/>
      <c r="GPQ12" s="409"/>
      <c r="GPR12" s="409"/>
      <c r="GPS12" s="409"/>
      <c r="GPT12" s="409"/>
      <c r="GPU12" s="409"/>
      <c r="GPV12" s="409"/>
      <c r="GPW12" s="409"/>
      <c r="GPX12" s="409"/>
      <c r="GPY12" s="409"/>
      <c r="GPZ12" s="409"/>
      <c r="GQA12" s="409"/>
      <c r="GQB12" s="409"/>
      <c r="GQC12" s="409"/>
      <c r="GQD12" s="409"/>
      <c r="GQE12" s="409"/>
      <c r="GQF12" s="409"/>
      <c r="GQG12" s="409"/>
      <c r="GQH12" s="409"/>
      <c r="GQI12" s="409"/>
      <c r="GQJ12" s="409"/>
      <c r="GQK12" s="409"/>
      <c r="GQL12" s="409"/>
      <c r="GQM12" s="409"/>
      <c r="GQN12" s="409"/>
      <c r="GQO12" s="409"/>
      <c r="GQP12" s="409"/>
      <c r="GQQ12" s="409"/>
      <c r="GQR12" s="409"/>
      <c r="GQS12" s="409"/>
      <c r="GQT12" s="409"/>
      <c r="GQU12" s="409"/>
      <c r="GQV12" s="409"/>
      <c r="GQW12" s="409"/>
      <c r="GQX12" s="409"/>
      <c r="GQY12" s="409"/>
      <c r="GQZ12" s="409"/>
      <c r="GRA12" s="409"/>
      <c r="GRB12" s="409"/>
      <c r="GRC12" s="409"/>
      <c r="GRD12" s="409"/>
      <c r="GRE12" s="409"/>
      <c r="GRF12" s="409"/>
      <c r="GRG12" s="409"/>
      <c r="GRH12" s="409"/>
      <c r="GRI12" s="409"/>
      <c r="GRJ12" s="409"/>
      <c r="GRK12" s="409"/>
      <c r="GRL12" s="409"/>
      <c r="GRM12" s="409"/>
      <c r="GRN12" s="409"/>
      <c r="GRO12" s="409"/>
      <c r="GRP12" s="409"/>
      <c r="GRQ12" s="409"/>
      <c r="GRR12" s="409"/>
      <c r="GRS12" s="409"/>
      <c r="GRT12" s="409"/>
      <c r="GRU12" s="409"/>
      <c r="GRV12" s="409"/>
      <c r="GRW12" s="409"/>
      <c r="GRX12" s="409"/>
      <c r="GRY12" s="409"/>
      <c r="GRZ12" s="409"/>
      <c r="GSA12" s="409"/>
      <c r="GSB12" s="409"/>
      <c r="GSC12" s="409"/>
      <c r="GSD12" s="409"/>
      <c r="GSE12" s="409"/>
      <c r="GSF12" s="409"/>
      <c r="GSG12" s="409"/>
      <c r="GSH12" s="409"/>
      <c r="GSI12" s="409"/>
      <c r="GSJ12" s="409"/>
      <c r="GSK12" s="409"/>
      <c r="GSL12" s="409"/>
      <c r="GSM12" s="409"/>
      <c r="GSN12" s="409"/>
      <c r="GSO12" s="409"/>
      <c r="GSP12" s="409"/>
      <c r="GSQ12" s="409"/>
      <c r="GSR12" s="409"/>
      <c r="GSS12" s="409"/>
      <c r="GST12" s="409"/>
      <c r="GSU12" s="409"/>
      <c r="GSV12" s="409"/>
      <c r="GSW12" s="409"/>
      <c r="GSX12" s="409"/>
      <c r="GSY12" s="409"/>
      <c r="GSZ12" s="409"/>
      <c r="GTA12" s="409"/>
      <c r="GTB12" s="409"/>
      <c r="GTC12" s="409"/>
      <c r="GTD12" s="409"/>
      <c r="GTE12" s="409"/>
      <c r="GTF12" s="409"/>
      <c r="GTG12" s="409"/>
      <c r="GTH12" s="409"/>
      <c r="GTI12" s="409"/>
      <c r="GTJ12" s="409"/>
      <c r="GTK12" s="409"/>
      <c r="GTL12" s="409"/>
      <c r="GTM12" s="409"/>
      <c r="GTN12" s="409"/>
      <c r="GTO12" s="409"/>
      <c r="GTP12" s="409"/>
      <c r="GTQ12" s="409"/>
      <c r="GTR12" s="409"/>
      <c r="GTS12" s="409"/>
      <c r="GTT12" s="409"/>
      <c r="GTU12" s="409"/>
      <c r="GTV12" s="409"/>
      <c r="GTW12" s="409"/>
      <c r="GTX12" s="409"/>
      <c r="GTY12" s="409"/>
      <c r="GTZ12" s="409"/>
      <c r="GUA12" s="409"/>
      <c r="GUB12" s="409"/>
      <c r="GUC12" s="409"/>
      <c r="GUD12" s="409"/>
      <c r="GUE12" s="409"/>
      <c r="GUF12" s="409"/>
      <c r="GUG12" s="409"/>
      <c r="GUH12" s="409"/>
      <c r="GUI12" s="409"/>
      <c r="GUJ12" s="409"/>
      <c r="GUK12" s="409"/>
      <c r="GUL12" s="409"/>
      <c r="GUM12" s="409"/>
      <c r="GUN12" s="409"/>
      <c r="GUO12" s="409"/>
      <c r="GUP12" s="409"/>
      <c r="GUQ12" s="409"/>
      <c r="GUR12" s="409"/>
      <c r="GUS12" s="409"/>
      <c r="GUT12" s="409"/>
      <c r="GUU12" s="409"/>
      <c r="GUV12" s="409"/>
      <c r="GUW12" s="409"/>
      <c r="GUX12" s="409"/>
      <c r="GUY12" s="409"/>
      <c r="GUZ12" s="409"/>
      <c r="GVA12" s="409"/>
      <c r="GVB12" s="409"/>
      <c r="GVC12" s="409"/>
      <c r="GVD12" s="409"/>
      <c r="GVE12" s="409"/>
      <c r="GVF12" s="409"/>
      <c r="GVG12" s="409"/>
      <c r="GVH12" s="409"/>
      <c r="GVI12" s="409"/>
      <c r="GVJ12" s="409"/>
      <c r="GVK12" s="409"/>
      <c r="GVL12" s="409"/>
      <c r="GVM12" s="409"/>
      <c r="GVN12" s="409"/>
      <c r="GVO12" s="409"/>
      <c r="GVP12" s="409"/>
      <c r="GVQ12" s="409"/>
      <c r="GVR12" s="409"/>
      <c r="GVS12" s="409"/>
      <c r="GVT12" s="409"/>
      <c r="GVU12" s="409"/>
      <c r="GVV12" s="409"/>
      <c r="GVW12" s="409"/>
      <c r="GVX12" s="409"/>
      <c r="GVY12" s="409"/>
      <c r="GVZ12" s="409"/>
      <c r="GWA12" s="409"/>
      <c r="GWB12" s="409"/>
      <c r="GWC12" s="409"/>
      <c r="GWD12" s="409"/>
      <c r="GWE12" s="409"/>
      <c r="GWF12" s="409"/>
      <c r="GWG12" s="409"/>
      <c r="GWH12" s="409"/>
      <c r="GWI12" s="409"/>
      <c r="GWJ12" s="409"/>
      <c r="GWK12" s="409"/>
      <c r="GWL12" s="409"/>
      <c r="GWM12" s="409"/>
      <c r="GWN12" s="409"/>
      <c r="GWO12" s="409"/>
      <c r="GWP12" s="409"/>
      <c r="GWQ12" s="409"/>
      <c r="GWR12" s="409"/>
      <c r="GWS12" s="409"/>
      <c r="GWT12" s="409"/>
      <c r="GWU12" s="409"/>
      <c r="GWV12" s="409"/>
      <c r="GWW12" s="409"/>
      <c r="GWX12" s="409"/>
      <c r="GWY12" s="409"/>
      <c r="GWZ12" s="409"/>
      <c r="GXA12" s="409"/>
      <c r="GXB12" s="409"/>
      <c r="GXC12" s="409"/>
      <c r="GXD12" s="409"/>
      <c r="GXE12" s="409"/>
      <c r="GXF12" s="409"/>
      <c r="GXG12" s="409"/>
      <c r="GXH12" s="409"/>
      <c r="GXI12" s="409"/>
      <c r="GXJ12" s="409"/>
      <c r="GXK12" s="409"/>
      <c r="GXL12" s="409"/>
      <c r="GXM12" s="409"/>
      <c r="GXN12" s="409"/>
      <c r="GXO12" s="409"/>
      <c r="GXP12" s="409"/>
      <c r="GXQ12" s="409"/>
      <c r="GXR12" s="409"/>
      <c r="GXS12" s="409"/>
      <c r="GXT12" s="409"/>
      <c r="GXU12" s="409"/>
      <c r="GXV12" s="409"/>
      <c r="GXW12" s="409"/>
      <c r="GXX12" s="409"/>
      <c r="GXY12" s="409"/>
      <c r="GXZ12" s="409"/>
      <c r="GYA12" s="409"/>
      <c r="GYB12" s="409"/>
      <c r="GYC12" s="409"/>
      <c r="GYD12" s="409"/>
      <c r="GYE12" s="409"/>
      <c r="GYF12" s="409"/>
      <c r="GYG12" s="409"/>
      <c r="GYH12" s="409"/>
      <c r="GYI12" s="409"/>
      <c r="GYJ12" s="409"/>
      <c r="GYK12" s="409"/>
      <c r="GYL12" s="409"/>
      <c r="GYM12" s="409"/>
      <c r="GYN12" s="409"/>
      <c r="GYO12" s="409"/>
      <c r="GYP12" s="409"/>
      <c r="GYQ12" s="409"/>
      <c r="GYR12" s="409"/>
      <c r="GYS12" s="409"/>
      <c r="GYT12" s="409"/>
      <c r="GYU12" s="409"/>
      <c r="GYV12" s="409"/>
      <c r="GYW12" s="409"/>
      <c r="GYX12" s="409"/>
      <c r="GYY12" s="409"/>
      <c r="GYZ12" s="409"/>
      <c r="GZA12" s="409"/>
      <c r="GZB12" s="409"/>
      <c r="GZC12" s="409"/>
      <c r="GZD12" s="409"/>
      <c r="GZE12" s="409"/>
      <c r="GZF12" s="409"/>
      <c r="GZG12" s="409"/>
      <c r="GZH12" s="409"/>
      <c r="GZI12" s="409"/>
      <c r="GZJ12" s="409"/>
      <c r="GZK12" s="409"/>
      <c r="GZL12" s="409"/>
      <c r="GZM12" s="409"/>
      <c r="GZN12" s="409"/>
      <c r="GZO12" s="409"/>
      <c r="GZP12" s="409"/>
      <c r="GZQ12" s="409"/>
      <c r="GZR12" s="409"/>
      <c r="GZS12" s="409"/>
      <c r="GZT12" s="409"/>
      <c r="GZU12" s="409"/>
      <c r="GZV12" s="409"/>
      <c r="GZW12" s="409"/>
      <c r="GZX12" s="409"/>
      <c r="GZY12" s="409"/>
      <c r="GZZ12" s="409"/>
      <c r="HAA12" s="409"/>
      <c r="HAB12" s="409"/>
      <c r="HAC12" s="409"/>
      <c r="HAD12" s="409"/>
      <c r="HAE12" s="409"/>
      <c r="HAF12" s="409"/>
      <c r="HAG12" s="409"/>
      <c r="HAH12" s="409"/>
      <c r="HAI12" s="409"/>
      <c r="HAJ12" s="409"/>
      <c r="HAK12" s="409"/>
      <c r="HAL12" s="409"/>
      <c r="HAM12" s="409"/>
      <c r="HAN12" s="409"/>
      <c r="HAO12" s="409"/>
      <c r="HAP12" s="409"/>
      <c r="HAQ12" s="409"/>
      <c r="HAR12" s="409"/>
      <c r="HAS12" s="409"/>
      <c r="HAT12" s="409"/>
      <c r="HAU12" s="409"/>
      <c r="HAV12" s="409"/>
      <c r="HAW12" s="409"/>
      <c r="HAX12" s="409"/>
      <c r="HAY12" s="409"/>
      <c r="HAZ12" s="409"/>
      <c r="HBA12" s="409"/>
      <c r="HBB12" s="409"/>
      <c r="HBC12" s="409"/>
      <c r="HBD12" s="409"/>
      <c r="HBE12" s="409"/>
      <c r="HBF12" s="409"/>
      <c r="HBG12" s="409"/>
      <c r="HBH12" s="409"/>
      <c r="HBI12" s="409"/>
      <c r="HBJ12" s="409"/>
      <c r="HBK12" s="409"/>
      <c r="HBL12" s="409"/>
      <c r="HBM12" s="409"/>
      <c r="HBN12" s="409"/>
      <c r="HBO12" s="409"/>
      <c r="HBP12" s="409"/>
      <c r="HBQ12" s="409"/>
      <c r="HBR12" s="409"/>
      <c r="HBS12" s="409"/>
      <c r="HBT12" s="409"/>
      <c r="HBU12" s="409"/>
      <c r="HBV12" s="409"/>
      <c r="HBW12" s="409"/>
      <c r="HBX12" s="409"/>
      <c r="HBY12" s="409"/>
      <c r="HBZ12" s="409"/>
      <c r="HCA12" s="409"/>
      <c r="HCB12" s="409"/>
      <c r="HCC12" s="409"/>
      <c r="HCD12" s="409"/>
      <c r="HCE12" s="409"/>
      <c r="HCF12" s="409"/>
      <c r="HCG12" s="409"/>
      <c r="HCH12" s="409"/>
      <c r="HCI12" s="409"/>
      <c r="HCJ12" s="409"/>
      <c r="HCK12" s="409"/>
      <c r="HCL12" s="409"/>
      <c r="HCM12" s="409"/>
      <c r="HCN12" s="409"/>
      <c r="HCO12" s="409"/>
      <c r="HCP12" s="409"/>
      <c r="HCQ12" s="409"/>
      <c r="HCR12" s="409"/>
      <c r="HCS12" s="409"/>
      <c r="HCT12" s="409"/>
      <c r="HCU12" s="409"/>
      <c r="HCV12" s="409"/>
      <c r="HCW12" s="409"/>
      <c r="HCX12" s="409"/>
      <c r="HCY12" s="409"/>
      <c r="HCZ12" s="409"/>
      <c r="HDA12" s="409"/>
      <c r="HDB12" s="409"/>
      <c r="HDC12" s="409"/>
      <c r="HDD12" s="409"/>
      <c r="HDE12" s="409"/>
      <c r="HDF12" s="409"/>
      <c r="HDG12" s="409"/>
      <c r="HDH12" s="409"/>
      <c r="HDI12" s="409"/>
      <c r="HDJ12" s="409"/>
      <c r="HDK12" s="409"/>
      <c r="HDL12" s="409"/>
      <c r="HDM12" s="409"/>
      <c r="HDN12" s="409"/>
      <c r="HDO12" s="409"/>
      <c r="HDP12" s="409"/>
      <c r="HDQ12" s="409"/>
      <c r="HDR12" s="409"/>
      <c r="HDS12" s="409"/>
      <c r="HDT12" s="409"/>
      <c r="HDU12" s="409"/>
      <c r="HDV12" s="409"/>
      <c r="HDW12" s="409"/>
      <c r="HDX12" s="409"/>
      <c r="HDY12" s="409"/>
      <c r="HDZ12" s="409"/>
      <c r="HEA12" s="409"/>
      <c r="HEB12" s="409"/>
      <c r="HEC12" s="409"/>
      <c r="HED12" s="409"/>
      <c r="HEE12" s="409"/>
      <c r="HEF12" s="409"/>
      <c r="HEG12" s="409"/>
      <c r="HEH12" s="409"/>
      <c r="HEI12" s="409"/>
      <c r="HEJ12" s="409"/>
      <c r="HEK12" s="409"/>
      <c r="HEL12" s="409"/>
      <c r="HEM12" s="409"/>
      <c r="HEN12" s="409"/>
      <c r="HEO12" s="409"/>
      <c r="HEP12" s="409"/>
      <c r="HEQ12" s="409"/>
      <c r="HER12" s="409"/>
      <c r="HES12" s="409"/>
      <c r="HET12" s="409"/>
      <c r="HEU12" s="409"/>
      <c r="HEV12" s="409"/>
      <c r="HEW12" s="409"/>
      <c r="HEX12" s="409"/>
      <c r="HEY12" s="409"/>
      <c r="HEZ12" s="409"/>
      <c r="HFA12" s="409"/>
      <c r="HFB12" s="409"/>
      <c r="HFC12" s="409"/>
      <c r="HFD12" s="409"/>
      <c r="HFE12" s="409"/>
      <c r="HFF12" s="409"/>
      <c r="HFG12" s="409"/>
      <c r="HFH12" s="409"/>
      <c r="HFI12" s="409"/>
      <c r="HFJ12" s="409"/>
      <c r="HFK12" s="409"/>
      <c r="HFL12" s="409"/>
      <c r="HFM12" s="409"/>
      <c r="HFN12" s="409"/>
      <c r="HFO12" s="409"/>
      <c r="HFP12" s="409"/>
      <c r="HFQ12" s="409"/>
      <c r="HFR12" s="409"/>
      <c r="HFS12" s="409"/>
      <c r="HFT12" s="409"/>
      <c r="HFU12" s="409"/>
      <c r="HFV12" s="409"/>
      <c r="HFW12" s="409"/>
      <c r="HFX12" s="409"/>
      <c r="HFY12" s="409"/>
      <c r="HFZ12" s="409"/>
      <c r="HGA12" s="409"/>
      <c r="HGB12" s="409"/>
      <c r="HGC12" s="409"/>
      <c r="HGD12" s="409"/>
      <c r="HGE12" s="409"/>
      <c r="HGF12" s="409"/>
      <c r="HGG12" s="409"/>
      <c r="HGH12" s="409"/>
      <c r="HGI12" s="409"/>
      <c r="HGJ12" s="409"/>
      <c r="HGK12" s="409"/>
      <c r="HGL12" s="409"/>
      <c r="HGM12" s="409"/>
      <c r="HGN12" s="409"/>
      <c r="HGO12" s="409"/>
      <c r="HGP12" s="409"/>
      <c r="HGQ12" s="409"/>
      <c r="HGR12" s="409"/>
      <c r="HGS12" s="409"/>
      <c r="HGT12" s="409"/>
      <c r="HGU12" s="409"/>
      <c r="HGV12" s="409"/>
      <c r="HGW12" s="409"/>
      <c r="HGX12" s="409"/>
      <c r="HGY12" s="409"/>
      <c r="HGZ12" s="409"/>
      <c r="HHA12" s="409"/>
      <c r="HHB12" s="409"/>
      <c r="HHC12" s="409"/>
      <c r="HHD12" s="409"/>
      <c r="HHE12" s="409"/>
      <c r="HHF12" s="409"/>
      <c r="HHG12" s="409"/>
      <c r="HHH12" s="409"/>
      <c r="HHI12" s="409"/>
      <c r="HHJ12" s="409"/>
      <c r="HHK12" s="409"/>
      <c r="HHL12" s="409"/>
      <c r="HHM12" s="409"/>
      <c r="HHN12" s="409"/>
      <c r="HHO12" s="409"/>
      <c r="HHP12" s="409"/>
      <c r="HHQ12" s="409"/>
      <c r="HHR12" s="409"/>
      <c r="HHS12" s="409"/>
      <c r="HHT12" s="409"/>
      <c r="HHU12" s="409"/>
      <c r="HHV12" s="409"/>
      <c r="HHW12" s="409"/>
      <c r="HHX12" s="409"/>
      <c r="HHY12" s="409"/>
      <c r="HHZ12" s="409"/>
      <c r="HIA12" s="409"/>
      <c r="HIB12" s="409"/>
      <c r="HIC12" s="409"/>
      <c r="HID12" s="409"/>
      <c r="HIE12" s="409"/>
      <c r="HIF12" s="409"/>
      <c r="HIG12" s="409"/>
      <c r="HIH12" s="409"/>
      <c r="HII12" s="409"/>
      <c r="HIJ12" s="409"/>
      <c r="HIK12" s="409"/>
      <c r="HIL12" s="409"/>
      <c r="HIM12" s="409"/>
      <c r="HIN12" s="409"/>
      <c r="HIO12" s="409"/>
      <c r="HIP12" s="409"/>
      <c r="HIQ12" s="409"/>
      <c r="HIR12" s="409"/>
      <c r="HIS12" s="409"/>
      <c r="HIT12" s="409"/>
      <c r="HIU12" s="409"/>
      <c r="HIV12" s="409"/>
      <c r="HIW12" s="409"/>
      <c r="HIX12" s="409"/>
      <c r="HIY12" s="409"/>
      <c r="HIZ12" s="409"/>
      <c r="HJA12" s="409"/>
      <c r="HJB12" s="409"/>
      <c r="HJC12" s="409"/>
      <c r="HJD12" s="409"/>
      <c r="HJE12" s="409"/>
      <c r="HJF12" s="409"/>
      <c r="HJG12" s="409"/>
      <c r="HJH12" s="409"/>
      <c r="HJI12" s="409"/>
      <c r="HJJ12" s="409"/>
      <c r="HJK12" s="409"/>
      <c r="HJL12" s="409"/>
      <c r="HJM12" s="409"/>
      <c r="HJN12" s="409"/>
      <c r="HJO12" s="409"/>
      <c r="HJP12" s="409"/>
      <c r="HJQ12" s="409"/>
      <c r="HJR12" s="409"/>
      <c r="HJS12" s="409"/>
      <c r="HJT12" s="409"/>
      <c r="HJU12" s="409"/>
      <c r="HJV12" s="409"/>
      <c r="HJW12" s="409"/>
      <c r="HJX12" s="409"/>
      <c r="HJY12" s="409"/>
      <c r="HJZ12" s="409"/>
      <c r="HKA12" s="409"/>
      <c r="HKB12" s="409"/>
      <c r="HKC12" s="409"/>
      <c r="HKD12" s="409"/>
      <c r="HKE12" s="409"/>
      <c r="HKF12" s="409"/>
      <c r="HKG12" s="409"/>
      <c r="HKH12" s="409"/>
      <c r="HKI12" s="409"/>
      <c r="HKJ12" s="409"/>
      <c r="HKK12" s="409"/>
      <c r="HKL12" s="409"/>
      <c r="HKM12" s="409"/>
      <c r="HKN12" s="409"/>
      <c r="HKO12" s="409"/>
      <c r="HKP12" s="409"/>
      <c r="HKQ12" s="409"/>
      <c r="HKR12" s="409"/>
      <c r="HKS12" s="409"/>
      <c r="HKT12" s="409"/>
      <c r="HKU12" s="409"/>
      <c r="HKV12" s="409"/>
      <c r="HKW12" s="409"/>
      <c r="HKX12" s="409"/>
      <c r="HKY12" s="409"/>
      <c r="HKZ12" s="409"/>
      <c r="HLA12" s="409"/>
      <c r="HLB12" s="409"/>
      <c r="HLC12" s="409"/>
      <c r="HLD12" s="409"/>
      <c r="HLE12" s="409"/>
      <c r="HLF12" s="409"/>
      <c r="HLG12" s="409"/>
      <c r="HLH12" s="409"/>
      <c r="HLI12" s="409"/>
      <c r="HLJ12" s="409"/>
      <c r="HLK12" s="409"/>
      <c r="HLL12" s="409"/>
      <c r="HLM12" s="409"/>
      <c r="HLN12" s="409"/>
      <c r="HLO12" s="409"/>
      <c r="HLP12" s="409"/>
      <c r="HLQ12" s="409"/>
      <c r="HLR12" s="409"/>
      <c r="HLS12" s="409"/>
      <c r="HLT12" s="409"/>
      <c r="HLU12" s="409"/>
      <c r="HLV12" s="409"/>
      <c r="HLW12" s="409"/>
      <c r="HLX12" s="409"/>
      <c r="HLY12" s="409"/>
      <c r="HLZ12" s="409"/>
      <c r="HMA12" s="409"/>
      <c r="HMB12" s="409"/>
      <c r="HMC12" s="409"/>
      <c r="HMD12" s="409"/>
      <c r="HME12" s="409"/>
      <c r="HMF12" s="409"/>
      <c r="HMG12" s="409"/>
      <c r="HMH12" s="409"/>
      <c r="HMI12" s="409"/>
      <c r="HMJ12" s="409"/>
      <c r="HMK12" s="409"/>
      <c r="HML12" s="409"/>
      <c r="HMM12" s="409"/>
      <c r="HMN12" s="409"/>
      <c r="HMO12" s="409"/>
      <c r="HMP12" s="409"/>
      <c r="HMQ12" s="409"/>
      <c r="HMR12" s="409"/>
      <c r="HMS12" s="409"/>
      <c r="HMT12" s="409"/>
      <c r="HMU12" s="409"/>
      <c r="HMV12" s="409"/>
      <c r="HMW12" s="409"/>
      <c r="HMX12" s="409"/>
      <c r="HMY12" s="409"/>
      <c r="HMZ12" s="409"/>
      <c r="HNA12" s="409"/>
      <c r="HNB12" s="409"/>
      <c r="HNC12" s="409"/>
      <c r="HND12" s="409"/>
      <c r="HNE12" s="409"/>
      <c r="HNF12" s="409"/>
      <c r="HNG12" s="409"/>
      <c r="HNH12" s="409"/>
      <c r="HNI12" s="409"/>
      <c r="HNJ12" s="409"/>
      <c r="HNK12" s="409"/>
      <c r="HNL12" s="409"/>
      <c r="HNM12" s="409"/>
      <c r="HNN12" s="409"/>
      <c r="HNO12" s="409"/>
      <c r="HNP12" s="409"/>
      <c r="HNQ12" s="409"/>
      <c r="HNR12" s="409"/>
      <c r="HNS12" s="409"/>
      <c r="HNT12" s="409"/>
      <c r="HNU12" s="409"/>
      <c r="HNV12" s="409"/>
      <c r="HNW12" s="409"/>
      <c r="HNX12" s="409"/>
      <c r="HNY12" s="409"/>
      <c r="HNZ12" s="409"/>
      <c r="HOA12" s="409"/>
      <c r="HOB12" s="409"/>
      <c r="HOC12" s="409"/>
      <c r="HOD12" s="409"/>
      <c r="HOE12" s="409"/>
      <c r="HOF12" s="409"/>
      <c r="HOG12" s="409"/>
      <c r="HOH12" s="409"/>
      <c r="HOI12" s="409"/>
      <c r="HOJ12" s="409"/>
      <c r="HOK12" s="409"/>
      <c r="HOL12" s="409"/>
      <c r="HOM12" s="409"/>
      <c r="HON12" s="409"/>
      <c r="HOO12" s="409"/>
      <c r="HOP12" s="409"/>
      <c r="HOQ12" s="409"/>
      <c r="HOR12" s="409"/>
      <c r="HOS12" s="409"/>
      <c r="HOT12" s="409"/>
      <c r="HOU12" s="409"/>
      <c r="HOV12" s="409"/>
      <c r="HOW12" s="409"/>
      <c r="HOX12" s="409"/>
      <c r="HOY12" s="409"/>
      <c r="HOZ12" s="409"/>
      <c r="HPA12" s="409"/>
      <c r="HPB12" s="409"/>
      <c r="HPC12" s="409"/>
      <c r="HPD12" s="409"/>
      <c r="HPE12" s="409"/>
      <c r="HPF12" s="409"/>
      <c r="HPG12" s="409"/>
      <c r="HPH12" s="409"/>
      <c r="HPI12" s="409"/>
      <c r="HPJ12" s="409"/>
      <c r="HPK12" s="409"/>
      <c r="HPL12" s="409"/>
      <c r="HPM12" s="409"/>
      <c r="HPN12" s="409"/>
      <c r="HPO12" s="409"/>
      <c r="HPP12" s="409"/>
      <c r="HPQ12" s="409"/>
      <c r="HPR12" s="409"/>
      <c r="HPS12" s="409"/>
      <c r="HPT12" s="409"/>
      <c r="HPU12" s="409"/>
      <c r="HPV12" s="409"/>
      <c r="HPW12" s="409"/>
      <c r="HPX12" s="409"/>
      <c r="HPY12" s="409"/>
      <c r="HPZ12" s="409"/>
      <c r="HQA12" s="409"/>
      <c r="HQB12" s="409"/>
      <c r="HQC12" s="409"/>
      <c r="HQD12" s="409"/>
      <c r="HQE12" s="409"/>
      <c r="HQF12" s="409"/>
      <c r="HQG12" s="409"/>
      <c r="HQH12" s="409"/>
      <c r="HQI12" s="409"/>
      <c r="HQJ12" s="409"/>
      <c r="HQK12" s="409"/>
      <c r="HQL12" s="409"/>
      <c r="HQM12" s="409"/>
      <c r="HQN12" s="409"/>
      <c r="HQO12" s="409"/>
      <c r="HQP12" s="409"/>
      <c r="HQQ12" s="409"/>
      <c r="HQR12" s="409"/>
      <c r="HQS12" s="409"/>
      <c r="HQT12" s="409"/>
      <c r="HQU12" s="409"/>
      <c r="HQV12" s="409"/>
      <c r="HQW12" s="409"/>
      <c r="HQX12" s="409"/>
      <c r="HQY12" s="409"/>
      <c r="HQZ12" s="409"/>
      <c r="HRA12" s="409"/>
      <c r="HRB12" s="409"/>
      <c r="HRC12" s="409"/>
      <c r="HRD12" s="409"/>
      <c r="HRE12" s="409"/>
      <c r="HRF12" s="409"/>
      <c r="HRG12" s="409"/>
      <c r="HRH12" s="409"/>
      <c r="HRI12" s="409"/>
      <c r="HRJ12" s="409"/>
      <c r="HRK12" s="409"/>
      <c r="HRL12" s="409"/>
      <c r="HRM12" s="409"/>
      <c r="HRN12" s="409"/>
      <c r="HRO12" s="409"/>
      <c r="HRP12" s="409"/>
      <c r="HRQ12" s="409"/>
      <c r="HRR12" s="409"/>
      <c r="HRS12" s="409"/>
      <c r="HRT12" s="409"/>
      <c r="HRU12" s="409"/>
      <c r="HRV12" s="409"/>
      <c r="HRW12" s="409"/>
      <c r="HRX12" s="409"/>
      <c r="HRY12" s="409"/>
      <c r="HRZ12" s="409"/>
      <c r="HSA12" s="409"/>
      <c r="HSB12" s="409"/>
      <c r="HSC12" s="409"/>
      <c r="HSD12" s="409"/>
      <c r="HSE12" s="409"/>
      <c r="HSF12" s="409"/>
      <c r="HSG12" s="409"/>
      <c r="HSH12" s="409"/>
      <c r="HSI12" s="409"/>
      <c r="HSJ12" s="409"/>
      <c r="HSK12" s="409"/>
      <c r="HSL12" s="409"/>
      <c r="HSM12" s="409"/>
      <c r="HSN12" s="409"/>
      <c r="HSO12" s="409"/>
      <c r="HSP12" s="409"/>
      <c r="HSQ12" s="409"/>
      <c r="HSR12" s="409"/>
      <c r="HSS12" s="409"/>
      <c r="HST12" s="409"/>
      <c r="HSU12" s="409"/>
      <c r="HSV12" s="409"/>
      <c r="HSW12" s="409"/>
      <c r="HSX12" s="409"/>
      <c r="HSY12" s="409"/>
      <c r="HSZ12" s="409"/>
      <c r="HTA12" s="409"/>
      <c r="HTB12" s="409"/>
      <c r="HTC12" s="409"/>
      <c r="HTD12" s="409"/>
      <c r="HTE12" s="409"/>
      <c r="HTF12" s="409"/>
      <c r="HTG12" s="409"/>
      <c r="HTH12" s="409"/>
      <c r="HTI12" s="409"/>
      <c r="HTJ12" s="409"/>
      <c r="HTK12" s="409"/>
      <c r="HTL12" s="409"/>
      <c r="HTM12" s="409"/>
      <c r="HTN12" s="409"/>
      <c r="HTO12" s="409"/>
      <c r="HTP12" s="409"/>
      <c r="HTQ12" s="409"/>
      <c r="HTR12" s="409"/>
      <c r="HTS12" s="409"/>
      <c r="HTT12" s="409"/>
      <c r="HTU12" s="409"/>
      <c r="HTV12" s="409"/>
      <c r="HTW12" s="409"/>
      <c r="HTX12" s="409"/>
      <c r="HTY12" s="409"/>
      <c r="HTZ12" s="409"/>
      <c r="HUA12" s="409"/>
      <c r="HUB12" s="409"/>
      <c r="HUC12" s="409"/>
      <c r="HUD12" s="409"/>
      <c r="HUE12" s="409"/>
      <c r="HUF12" s="409"/>
      <c r="HUG12" s="409"/>
      <c r="HUH12" s="409"/>
      <c r="HUI12" s="409"/>
      <c r="HUJ12" s="409"/>
      <c r="HUK12" s="409"/>
      <c r="HUL12" s="409"/>
      <c r="HUM12" s="409"/>
      <c r="HUN12" s="409"/>
      <c r="HUO12" s="409"/>
      <c r="HUP12" s="409"/>
      <c r="HUQ12" s="409"/>
      <c r="HUR12" s="409"/>
      <c r="HUS12" s="409"/>
      <c r="HUT12" s="409"/>
      <c r="HUU12" s="409"/>
      <c r="HUV12" s="409"/>
      <c r="HUW12" s="409"/>
      <c r="HUX12" s="409"/>
      <c r="HUY12" s="409"/>
      <c r="HUZ12" s="409"/>
      <c r="HVA12" s="409"/>
      <c r="HVB12" s="409"/>
      <c r="HVC12" s="409"/>
      <c r="HVD12" s="409"/>
      <c r="HVE12" s="409"/>
      <c r="HVF12" s="409"/>
      <c r="HVG12" s="409"/>
      <c r="HVH12" s="409"/>
      <c r="HVI12" s="409"/>
      <c r="HVJ12" s="409"/>
      <c r="HVK12" s="409"/>
      <c r="HVL12" s="409"/>
      <c r="HVM12" s="409"/>
      <c r="HVN12" s="409"/>
      <c r="HVO12" s="409"/>
      <c r="HVP12" s="409"/>
      <c r="HVQ12" s="409"/>
      <c r="HVR12" s="409"/>
      <c r="HVS12" s="409"/>
      <c r="HVT12" s="409"/>
      <c r="HVU12" s="409"/>
      <c r="HVV12" s="409"/>
      <c r="HVW12" s="409"/>
      <c r="HVX12" s="409"/>
      <c r="HVY12" s="409"/>
      <c r="HVZ12" s="409"/>
      <c r="HWA12" s="409"/>
      <c r="HWB12" s="409"/>
      <c r="HWC12" s="409"/>
      <c r="HWD12" s="409"/>
      <c r="HWE12" s="409"/>
      <c r="HWF12" s="409"/>
      <c r="HWG12" s="409"/>
      <c r="HWH12" s="409"/>
      <c r="HWI12" s="409"/>
      <c r="HWJ12" s="409"/>
      <c r="HWK12" s="409"/>
      <c r="HWL12" s="409"/>
      <c r="HWM12" s="409"/>
      <c r="HWN12" s="409"/>
      <c r="HWO12" s="409"/>
      <c r="HWP12" s="409"/>
      <c r="HWQ12" s="409"/>
      <c r="HWR12" s="409"/>
      <c r="HWS12" s="409"/>
      <c r="HWT12" s="409"/>
      <c r="HWU12" s="409"/>
      <c r="HWV12" s="409"/>
      <c r="HWW12" s="409"/>
      <c r="HWX12" s="409"/>
      <c r="HWY12" s="409"/>
      <c r="HWZ12" s="409"/>
      <c r="HXA12" s="409"/>
      <c r="HXB12" s="409"/>
      <c r="HXC12" s="409"/>
      <c r="HXD12" s="409"/>
      <c r="HXE12" s="409"/>
      <c r="HXF12" s="409"/>
      <c r="HXG12" s="409"/>
      <c r="HXH12" s="409"/>
      <c r="HXI12" s="409"/>
      <c r="HXJ12" s="409"/>
      <c r="HXK12" s="409"/>
      <c r="HXL12" s="409"/>
      <c r="HXM12" s="409"/>
      <c r="HXN12" s="409"/>
      <c r="HXO12" s="409"/>
    </row>
    <row r="13" spans="1:6047" ht="9.9499999999999993" customHeight="1" x14ac:dyDescent="0.25">
      <c r="A13" s="449" t="s">
        <v>256</v>
      </c>
      <c r="B13" s="883" t="e">
        <f>SUM(#REF!,#REF!,B14,#REF!)</f>
        <v>#REF!</v>
      </c>
      <c r="C13" s="883" t="e">
        <f>SUM(#REF!,#REF!,C14,#REF!)</f>
        <v>#REF!</v>
      </c>
      <c r="D13" s="883" t="e">
        <f>SUM(#REF!,#REF!,D14,#REF!)</f>
        <v>#REF!</v>
      </c>
      <c r="E13" s="883" t="e">
        <f>SUM(#REF!,#REF!,E14,#REF!)</f>
        <v>#REF!</v>
      </c>
      <c r="F13" s="883" t="e">
        <f>SUM(#REF!,#REF!,F14,#REF!)</f>
        <v>#REF!</v>
      </c>
      <c r="G13" s="883" t="e">
        <f>SUM(#REF!,#REF!,G14,#REF!)</f>
        <v>#REF!</v>
      </c>
      <c r="H13" s="902" t="e">
        <f t="shared" si="26"/>
        <v>#REF!</v>
      </c>
      <c r="I13" s="902" t="e">
        <f t="shared" si="27"/>
        <v>#REF!</v>
      </c>
      <c r="J13" s="902" t="e">
        <f t="shared" si="28"/>
        <v>#REF!</v>
      </c>
      <c r="K13" s="883" t="e">
        <f>SUM(#REF!,#REF!,K14,#REF!)</f>
        <v>#REF!</v>
      </c>
      <c r="L13" s="883" t="e">
        <f>SUM(#REF!,#REF!,L14,#REF!)</f>
        <v>#REF!</v>
      </c>
      <c r="M13" s="883" t="e">
        <f>SUM(#REF!,#REF!,M14,#REF!)</f>
        <v>#REF!</v>
      </c>
      <c r="N13" s="883" t="e">
        <f>SUM(#REF!,#REF!,N14,#REF!)</f>
        <v>#REF!</v>
      </c>
      <c r="O13" s="883" t="e">
        <f>SUM(#REF!,#REF!,O14,#REF!)</f>
        <v>#REF!</v>
      </c>
      <c r="P13" s="883" t="e">
        <f>SUM(#REF!,#REF!,P14,#REF!)</f>
        <v>#REF!</v>
      </c>
      <c r="Q13" s="902" t="e">
        <f t="shared" si="29"/>
        <v>#REF!</v>
      </c>
      <c r="R13" s="902" t="e">
        <f t="shared" si="29"/>
        <v>#REF!</v>
      </c>
      <c r="S13" s="902" t="e">
        <f t="shared" si="29"/>
        <v>#REF!</v>
      </c>
      <c r="T13" s="883" t="e">
        <f>SUM(#REF!,#REF!,T14,#REF!)</f>
        <v>#REF!</v>
      </c>
      <c r="U13" s="883" t="e">
        <f>SUM(#REF!,#REF!,U14,#REF!)</f>
        <v>#REF!</v>
      </c>
      <c r="V13" s="883" t="e">
        <f>SUM(#REF!,#REF!,V14,#REF!)</f>
        <v>#REF!</v>
      </c>
      <c r="W13" s="883" t="e">
        <f>SUM(#REF!,#REF!,W14,#REF!)</f>
        <v>#REF!</v>
      </c>
      <c r="X13" s="883" t="e">
        <f>SUM(#REF!,#REF!,X14,#REF!)</f>
        <v>#REF!</v>
      </c>
      <c r="Y13" s="883" t="e">
        <f>SUM(#REF!,#REF!,Y14,#REF!)</f>
        <v>#REF!</v>
      </c>
      <c r="Z13" s="902" t="e">
        <f t="shared" si="30"/>
        <v>#REF!</v>
      </c>
      <c r="AA13" s="902" t="e">
        <f t="shared" si="31"/>
        <v>#REF!</v>
      </c>
      <c r="AB13" s="902" t="e">
        <f t="shared" si="32"/>
        <v>#REF!</v>
      </c>
      <c r="AC13" s="883" t="e">
        <f>SUM(#REF!,#REF!,AC14,#REF!)</f>
        <v>#REF!</v>
      </c>
      <c r="AD13" s="883" t="e">
        <f>SUM(#REF!,#REF!,AD14,#REF!)</f>
        <v>#REF!</v>
      </c>
      <c r="AE13" s="883" t="e">
        <f>SUM(#REF!,#REF!,AE14,#REF!)</f>
        <v>#REF!</v>
      </c>
      <c r="AF13" s="883" t="e">
        <f>SUM(#REF!,#REF!,AF14,#REF!)</f>
        <v>#REF!</v>
      </c>
      <c r="AG13" s="883" t="e">
        <f>SUM(#REF!,#REF!,AG14,#REF!)</f>
        <v>#REF!</v>
      </c>
      <c r="AH13" s="883" t="e">
        <f>SUM(#REF!,#REF!,AH14,#REF!)</f>
        <v>#REF!</v>
      </c>
      <c r="AI13" s="902" t="e">
        <f t="shared" si="33"/>
        <v>#REF!</v>
      </c>
      <c r="AJ13" s="902" t="e">
        <f t="shared" si="34"/>
        <v>#REF!</v>
      </c>
      <c r="AK13" s="902" t="e">
        <f t="shared" si="35"/>
        <v>#REF!</v>
      </c>
      <c r="AL13" s="883" t="e">
        <f>SUM(#REF!,#REF!,AL14,#REF!)</f>
        <v>#REF!</v>
      </c>
      <c r="AM13" s="883" t="e">
        <f>SUM(#REF!,#REF!,AM14,#REF!)</f>
        <v>#REF!</v>
      </c>
      <c r="AN13" s="883" t="e">
        <f>SUM(#REF!,#REF!,AN14,#REF!)</f>
        <v>#REF!</v>
      </c>
      <c r="AO13" s="883" t="e">
        <f>SUM(#REF!,#REF!,AO14,#REF!)</f>
        <v>#REF!</v>
      </c>
      <c r="AP13" s="883" t="e">
        <f>SUM(#REF!,#REF!,AP14,#REF!)</f>
        <v>#REF!</v>
      </c>
      <c r="AQ13" s="883" t="e">
        <f>SUM(#REF!,#REF!,AQ14,#REF!)</f>
        <v>#REF!</v>
      </c>
      <c r="AR13" s="902" t="e">
        <f t="shared" si="9"/>
        <v>#REF!</v>
      </c>
      <c r="AS13" s="902" t="e">
        <f t="shared" si="10"/>
        <v>#REF!</v>
      </c>
      <c r="AT13" s="902" t="e">
        <f t="shared" si="11"/>
        <v>#REF!</v>
      </c>
      <c r="AU13" s="433" t="e">
        <f>#REF!+#REF!+AU14+#REF!</f>
        <v>#REF!</v>
      </c>
      <c r="AV13" s="433" t="e">
        <f>#REF!+#REF!+AV14+#REF!</f>
        <v>#REF!</v>
      </c>
      <c r="AW13" s="450" t="e">
        <f t="shared" si="12"/>
        <v>#REF!</v>
      </c>
      <c r="AX13" s="433" t="e">
        <f>#REF!+#REF!+AX14+#REF!</f>
        <v>#REF!</v>
      </c>
      <c r="AY13" s="433" t="e">
        <f>#REF!+#REF!+AY14+#REF!</f>
        <v>#REF!</v>
      </c>
      <c r="AZ13" s="450" t="e">
        <f>AY13/AX13*100</f>
        <v>#REF!</v>
      </c>
      <c r="BA13" s="433" t="e">
        <f>#REF!+#REF!+BA14+#REF!</f>
        <v>#REF!</v>
      </c>
      <c r="BB13" s="433" t="e">
        <f>#REF!+#REF!+BB14+#REF!</f>
        <v>#REF!</v>
      </c>
      <c r="BC13" s="450" t="e">
        <f>BB13/BA13*100</f>
        <v>#REF!</v>
      </c>
      <c r="BD13" s="433"/>
      <c r="BE13" s="433"/>
      <c r="BF13" s="450"/>
      <c r="BG13" s="433" t="e">
        <f>#REF!+#REF!+BG14+#REF!</f>
        <v>#REF!</v>
      </c>
      <c r="BH13" s="433" t="e">
        <f>#REF!+#REF!+BH14+#REF!</f>
        <v>#REF!</v>
      </c>
      <c r="BI13" s="450" t="e">
        <f>BH13/BG13*100</f>
        <v>#REF!</v>
      </c>
      <c r="BJ13" s="433" t="e">
        <f>#REF!+#REF!+BJ14+#REF!</f>
        <v>#REF!</v>
      </c>
      <c r="BK13" s="433" t="e">
        <f>#REF!+#REF!+BK14+#REF!</f>
        <v>#REF!</v>
      </c>
      <c r="BL13" s="462" t="e">
        <f t="shared" ref="BL13:BL25" si="36">BK13/BJ13*100</f>
        <v>#REF!</v>
      </c>
      <c r="BM13" s="433" t="e">
        <f>#REF!+#REF!+BM14+#REF!</f>
        <v>#REF!</v>
      </c>
      <c r="BN13" s="433" t="e">
        <f>#REF!+#REF!+BN14+#REF!</f>
        <v>#REF!</v>
      </c>
      <c r="BO13" s="462" t="e">
        <f t="shared" ref="BO13:BO25" si="37">BN13/BM13*100</f>
        <v>#REF!</v>
      </c>
      <c r="BP13" s="433" t="e">
        <f>#REF!+#REF!+BP14+#REF!</f>
        <v>#REF!</v>
      </c>
      <c r="BQ13" s="433" t="e">
        <f>#REF!+#REF!+BQ14+#REF!</f>
        <v>#REF!</v>
      </c>
      <c r="BR13" s="462" t="e">
        <f>BQ13/BP13*100</f>
        <v>#REF!</v>
      </c>
      <c r="BS13" s="433"/>
      <c r="BT13" s="433"/>
      <c r="BU13" s="462"/>
      <c r="BV13" s="433" t="e">
        <f>#REF!+#REF!+BV14+#REF!</f>
        <v>#REF!</v>
      </c>
      <c r="BW13" s="433" t="e">
        <f>#REF!+#REF!+BW14+#REF!</f>
        <v>#REF!</v>
      </c>
      <c r="BX13" s="462" t="e">
        <f t="shared" ref="BX13:BX25" si="38">BW13/BV13*100</f>
        <v>#REF!</v>
      </c>
      <c r="BY13" s="433" t="e">
        <f>#REF!+#REF!+BY14+#REF!</f>
        <v>#REF!</v>
      </c>
      <c r="BZ13" s="433" t="e">
        <f>#REF!+#REF!+BZ14+#REF!</f>
        <v>#REF!</v>
      </c>
      <c r="CA13" s="462" t="e">
        <f t="shared" si="20"/>
        <v>#REF!</v>
      </c>
      <c r="CB13" s="433" t="e">
        <f>#REF!+#REF!+CB14+#REF!</f>
        <v>#REF!</v>
      </c>
      <c r="CC13" s="433" t="e">
        <f>#REF!+#REF!+CC14+#REF!</f>
        <v>#REF!</v>
      </c>
      <c r="CD13" s="462" t="e">
        <f t="shared" ref="CD13:CD24" si="39">CC13/CB13*100</f>
        <v>#REF!</v>
      </c>
      <c r="CE13" s="433" t="e">
        <f>#REF!+#REF!+CE14+#REF!</f>
        <v>#REF!</v>
      </c>
      <c r="CF13" s="433" t="e">
        <f>#REF!+#REF!+CF14+#REF!</f>
        <v>#REF!</v>
      </c>
      <c r="CG13" s="462" t="e">
        <f>CF13/CE13*100</f>
        <v>#REF!</v>
      </c>
      <c r="CH13" s="433" t="e">
        <f>#REF!+#REF!+CH14+#REF!</f>
        <v>#REF!</v>
      </c>
      <c r="CI13" s="433" t="e">
        <f>#REF!+#REF!+CI14+#REF!</f>
        <v>#REF!</v>
      </c>
      <c r="CJ13" s="462">
        <v>0</v>
      </c>
      <c r="CK13" s="433" t="e">
        <f>#REF!+#REF!+CK14+#REF!</f>
        <v>#REF!</v>
      </c>
      <c r="CL13" s="433" t="e">
        <f>#REF!+#REF!+CL14+#REF!</f>
        <v>#REF!</v>
      </c>
      <c r="CM13" s="462" t="e">
        <f t="shared" ref="CM13:CM25" si="40">CL13/CK13*100</f>
        <v>#REF!</v>
      </c>
      <c r="CN13" s="433" t="e">
        <f>#REF!+#REF!+CN14+#REF!</f>
        <v>#REF!</v>
      </c>
      <c r="CO13" s="433" t="e">
        <f>#REF!+#REF!+CO14+#REF!</f>
        <v>#REF!</v>
      </c>
      <c r="CP13" s="462" t="e">
        <f t="shared" si="21"/>
        <v>#REF!</v>
      </c>
      <c r="CQ13" s="433" t="e">
        <f>#REF!+#REF!+CQ14+#REF!</f>
        <v>#REF!</v>
      </c>
      <c r="CR13" s="433" t="e">
        <f>#REF!+#REF!+CR14+#REF!</f>
        <v>#REF!</v>
      </c>
      <c r="CS13" s="462" t="e">
        <f t="shared" si="22"/>
        <v>#REF!</v>
      </c>
      <c r="CT13" s="433" t="e">
        <f>#REF!+#REF!+CT14+#REF!</f>
        <v>#REF!</v>
      </c>
      <c r="CU13" s="433" t="e">
        <f>#REF!+#REF!+CU14+#REF!</f>
        <v>#REF!</v>
      </c>
      <c r="CV13" s="462" t="e">
        <f>CU13/CT13*100</f>
        <v>#REF!</v>
      </c>
      <c r="CW13" s="433"/>
      <c r="CX13" s="433"/>
      <c r="CY13" s="433"/>
      <c r="CZ13" s="433" t="e">
        <f>#REF!+#REF!+CZ14+#REF!</f>
        <v>#REF!</v>
      </c>
      <c r="DA13" s="463" t="e">
        <f>CO13+CR13+CU13+CX13</f>
        <v>#REF!</v>
      </c>
      <c r="DB13" s="464" t="e">
        <f t="shared" ref="DB13:DB25" si="41">DA13/CZ13*100</f>
        <v>#REF!</v>
      </c>
      <c r="DC13" s="433" t="e">
        <f>#REF!+#REF!+DC14+#REF!</f>
        <v>#REF!</v>
      </c>
      <c r="DD13" s="433" t="e">
        <f>#REF!+#REF!+DD14+#REF!</f>
        <v>#REF!</v>
      </c>
      <c r="DE13" s="462" t="e">
        <f t="shared" si="23"/>
        <v>#REF!</v>
      </c>
      <c r="DF13" s="433" t="e">
        <f>#REF!+#REF!+DF14+#REF!</f>
        <v>#REF!</v>
      </c>
      <c r="DG13" s="433" t="e">
        <f>#REF!+#REF!+DG14+#REF!</f>
        <v>#REF!</v>
      </c>
      <c r="DH13" s="462" t="e">
        <f t="shared" si="24"/>
        <v>#REF!</v>
      </c>
      <c r="DI13" s="433" t="e">
        <f>#REF!+#REF!+DI14+#REF!</f>
        <v>#REF!</v>
      </c>
      <c r="DJ13" s="433" t="e">
        <f>#REF!+#REF!+DJ14+#REF!</f>
        <v>#REF!</v>
      </c>
      <c r="DK13" s="462" t="e">
        <f>DJ13/DI13*100</f>
        <v>#REF!</v>
      </c>
      <c r="DL13" s="433"/>
      <c r="DM13" s="433"/>
      <c r="DN13" s="433"/>
      <c r="DO13" s="433" t="e">
        <f>#REF!+#REF!+DO14+#REF!</f>
        <v>#REF!</v>
      </c>
      <c r="DP13" s="463" t="e">
        <f>DD13+DG13+DJ13+DM13</f>
        <v>#REF!</v>
      </c>
      <c r="DQ13" s="464" t="e">
        <f t="shared" ref="DQ13:DQ22" si="42">DP13/DO13*100</f>
        <v>#REF!</v>
      </c>
      <c r="DR13" s="433" t="e">
        <f>#REF!+#REF!+DR14+#REF!</f>
        <v>#REF!</v>
      </c>
      <c r="DS13" s="433" t="e">
        <f>#REF!+#REF!+DS14+#REF!</f>
        <v>#REF!</v>
      </c>
      <c r="DT13" s="462" t="e">
        <f t="shared" si="25"/>
        <v>#REF!</v>
      </c>
      <c r="DU13" s="433" t="e">
        <f>#REF!+#REF!+DU14+#REF!</f>
        <v>#REF!</v>
      </c>
      <c r="DV13" s="433" t="e">
        <f>#REF!+#REF!+DV14+#REF!</f>
        <v>#REF!</v>
      </c>
      <c r="DW13" s="462" t="e">
        <f>DV13/DU13*100</f>
        <v>#REF!</v>
      </c>
      <c r="DX13" s="433" t="e">
        <f>#REF!+#REF!+DX14+#REF!</f>
        <v>#REF!</v>
      </c>
      <c r="DY13" s="433" t="e">
        <f>#REF!+#REF!+DY14+#REF!</f>
        <v>#REF!</v>
      </c>
      <c r="DZ13" s="462" t="e">
        <f>DY13/DX13*100</f>
        <v>#REF!</v>
      </c>
      <c r="EA13" s="433"/>
      <c r="EB13" s="433"/>
      <c r="EC13" s="433"/>
      <c r="ED13" s="463" t="e">
        <f>DR13+DU13+DX13+EA13</f>
        <v>#REF!</v>
      </c>
      <c r="EE13" s="463" t="e">
        <f>DS13+DV13+DY13+EB13</f>
        <v>#REF!</v>
      </c>
      <c r="EF13" s="462" t="e">
        <f t="shared" ref="EF13:EF22" si="43">EE13/ED13*100</f>
        <v>#REF!</v>
      </c>
      <c r="EG13" s="433" t="e">
        <f>#REF!+#REF!+EG14+#REF!</f>
        <v>#REF!</v>
      </c>
      <c r="EH13" s="433" t="e">
        <f>#REF!+#REF!+EH14+#REF!</f>
        <v>#REF!</v>
      </c>
      <c r="EI13" s="462" t="e">
        <f t="shared" ref="EI13:EI20" si="44">EH13/EG13*100</f>
        <v>#REF!</v>
      </c>
      <c r="EJ13" s="433" t="e">
        <f>#REF!+EJ14+#REF!</f>
        <v>#REF!</v>
      </c>
      <c r="EK13" s="433" t="e">
        <f>#REF!+EK14+#REF!</f>
        <v>#REF!</v>
      </c>
      <c r="EL13" s="462" t="e">
        <f t="shared" ref="EL13:EL18" si="45">EK13/EJ13*100</f>
        <v>#REF!</v>
      </c>
      <c r="EM13" s="433" t="e">
        <f>#REF!+EM14+#REF!</f>
        <v>#REF!</v>
      </c>
      <c r="EN13" s="433" t="e">
        <f>#REF!+EN14+#REF!</f>
        <v>#REF!</v>
      </c>
      <c r="EO13" s="462" t="e">
        <f>EN13/EM13*100</f>
        <v>#REF!</v>
      </c>
      <c r="EP13" s="433" t="e">
        <f>#REF!+EP14+#REF!</f>
        <v>#REF!</v>
      </c>
      <c r="EQ13" s="433" t="e">
        <f>#REF!+EQ14+#REF!</f>
        <v>#REF!</v>
      </c>
      <c r="ER13" s="433"/>
      <c r="ES13" s="463" t="e">
        <f>EG13+EJ13+EM13+EP13</f>
        <v>#REF!</v>
      </c>
      <c r="ET13" s="463" t="e">
        <f>EH13+EK13+EN13+EQ13</f>
        <v>#REF!</v>
      </c>
      <c r="EU13" s="462" t="e">
        <f t="shared" ref="EU13:EU19" si="46">ET13/ES13*100</f>
        <v>#REF!</v>
      </c>
      <c r="EV13" s="57"/>
    </row>
    <row r="14" spans="1:6047" ht="9.9499999999999993" customHeight="1" x14ac:dyDescent="0.25">
      <c r="A14" s="457" t="s">
        <v>56</v>
      </c>
      <c r="B14" s="880">
        <f t="shared" ref="B14:G14" si="47">SUM(B15:B17)</f>
        <v>83</v>
      </c>
      <c r="C14" s="880">
        <f t="shared" si="47"/>
        <v>18</v>
      </c>
      <c r="D14" s="880">
        <f t="shared" si="47"/>
        <v>101</v>
      </c>
      <c r="E14" s="880">
        <f t="shared" si="47"/>
        <v>8</v>
      </c>
      <c r="F14" s="880">
        <f t="shared" si="47"/>
        <v>0</v>
      </c>
      <c r="G14" s="880">
        <f t="shared" si="47"/>
        <v>8</v>
      </c>
      <c r="H14" s="881">
        <f t="shared" si="26"/>
        <v>9.6385542168674704E-2</v>
      </c>
      <c r="I14" s="881">
        <f t="shared" si="27"/>
        <v>0</v>
      </c>
      <c r="J14" s="881">
        <f t="shared" si="28"/>
        <v>7.9207920792079209E-2</v>
      </c>
      <c r="K14" s="880">
        <f t="shared" ref="K14:P14" si="48">SUM(K15:K17)</f>
        <v>31</v>
      </c>
      <c r="L14" s="880">
        <f t="shared" si="48"/>
        <v>15</v>
      </c>
      <c r="M14" s="880">
        <f t="shared" si="48"/>
        <v>46</v>
      </c>
      <c r="N14" s="880">
        <f t="shared" si="48"/>
        <v>6</v>
      </c>
      <c r="O14" s="880">
        <f t="shared" si="48"/>
        <v>0</v>
      </c>
      <c r="P14" s="880">
        <f t="shared" si="48"/>
        <v>6</v>
      </c>
      <c r="Q14" s="881">
        <f t="shared" si="29"/>
        <v>0.19354838709677419</v>
      </c>
      <c r="R14" s="881">
        <f t="shared" si="29"/>
        <v>0</v>
      </c>
      <c r="S14" s="881">
        <f t="shared" si="29"/>
        <v>0.13043478260869565</v>
      </c>
      <c r="T14" s="880">
        <f t="shared" ref="T14:Y14" si="49">SUM(T15:T17)</f>
        <v>64</v>
      </c>
      <c r="U14" s="880">
        <f t="shared" si="49"/>
        <v>13</v>
      </c>
      <c r="V14" s="880">
        <f t="shared" si="49"/>
        <v>77</v>
      </c>
      <c r="W14" s="880">
        <f t="shared" si="49"/>
        <v>5</v>
      </c>
      <c r="X14" s="880">
        <f t="shared" si="49"/>
        <v>0</v>
      </c>
      <c r="Y14" s="880">
        <f t="shared" si="49"/>
        <v>5</v>
      </c>
      <c r="Z14" s="881">
        <f t="shared" si="30"/>
        <v>7.8125E-2</v>
      </c>
      <c r="AA14" s="881">
        <f t="shared" si="31"/>
        <v>0</v>
      </c>
      <c r="AB14" s="881">
        <f t="shared" si="32"/>
        <v>6.4935064935064929E-2</v>
      </c>
      <c r="AC14" s="880">
        <f t="shared" ref="AC14:AH14" si="50">SUM(AC15:AC17)</f>
        <v>0</v>
      </c>
      <c r="AD14" s="880">
        <f t="shared" si="50"/>
        <v>0</v>
      </c>
      <c r="AE14" s="880">
        <f t="shared" si="50"/>
        <v>0</v>
      </c>
      <c r="AF14" s="880">
        <f t="shared" si="50"/>
        <v>0</v>
      </c>
      <c r="AG14" s="880">
        <f t="shared" si="50"/>
        <v>0</v>
      </c>
      <c r="AH14" s="880">
        <f t="shared" si="50"/>
        <v>0</v>
      </c>
      <c r="AI14" s="881" t="e">
        <f t="shared" si="33"/>
        <v>#DIV/0!</v>
      </c>
      <c r="AJ14" s="881" t="e">
        <f t="shared" si="34"/>
        <v>#DIV/0!</v>
      </c>
      <c r="AK14" s="881" t="e">
        <f t="shared" si="35"/>
        <v>#DIV/0!</v>
      </c>
      <c r="AL14" s="880">
        <f t="shared" ref="AL14:AQ14" si="51">SUM(AL15:AL17)</f>
        <v>178</v>
      </c>
      <c r="AM14" s="880">
        <f t="shared" si="51"/>
        <v>46</v>
      </c>
      <c r="AN14" s="880">
        <f t="shared" si="51"/>
        <v>224</v>
      </c>
      <c r="AO14" s="880">
        <f t="shared" si="51"/>
        <v>19</v>
      </c>
      <c r="AP14" s="880">
        <f t="shared" si="51"/>
        <v>0</v>
      </c>
      <c r="AQ14" s="880">
        <f t="shared" si="51"/>
        <v>19</v>
      </c>
      <c r="AR14" s="881">
        <f t="shared" si="9"/>
        <v>0.10674157303370786</v>
      </c>
      <c r="AS14" s="881">
        <f t="shared" si="10"/>
        <v>0</v>
      </c>
      <c r="AT14" s="881">
        <f t="shared" si="11"/>
        <v>8.4821428571428575E-2</v>
      </c>
      <c r="AU14" s="434">
        <f>SUM(AU15:AU17)</f>
        <v>99</v>
      </c>
      <c r="AV14" s="434">
        <f>SUM(AV15:AV17)</f>
        <v>14</v>
      </c>
      <c r="AW14" s="451">
        <f t="shared" si="12"/>
        <v>14.14141414141414</v>
      </c>
      <c r="AX14" s="434">
        <f>SUM(AX15:AX17)</f>
        <v>96</v>
      </c>
      <c r="AY14" s="434">
        <f>SUM(AY15:AY17)</f>
        <v>24</v>
      </c>
      <c r="AZ14" s="451">
        <f>AY14/AX14*100</f>
        <v>25</v>
      </c>
      <c r="BA14" s="434">
        <f>SUM(BA15:BA17)</f>
        <v>70</v>
      </c>
      <c r="BB14" s="434">
        <f>SUM(BB15:BB17)</f>
        <v>10</v>
      </c>
      <c r="BC14" s="451">
        <f>BB14/BA14*100</f>
        <v>14.285714285714285</v>
      </c>
      <c r="BD14" s="434"/>
      <c r="BE14" s="434"/>
      <c r="BF14" s="451"/>
      <c r="BG14" s="434">
        <f>SUM(BG15:BG17)</f>
        <v>265</v>
      </c>
      <c r="BH14" s="434">
        <f>SUM(BH15:BH17)</f>
        <v>48</v>
      </c>
      <c r="BI14" s="451">
        <f>BH14/BG14*100</f>
        <v>18.113207547169811</v>
      </c>
      <c r="BJ14" s="434">
        <f>SUM(BJ15:BJ17)</f>
        <v>134</v>
      </c>
      <c r="BK14" s="434">
        <f>SUM(BK15:BK17)</f>
        <v>18</v>
      </c>
      <c r="BL14" s="465">
        <f t="shared" si="36"/>
        <v>13.432835820895523</v>
      </c>
      <c r="BM14" s="434">
        <f>SUM(BM15:BM17)</f>
        <v>104</v>
      </c>
      <c r="BN14" s="434">
        <f>SUM(BN15:BN17)</f>
        <v>30</v>
      </c>
      <c r="BO14" s="465">
        <f t="shared" si="37"/>
        <v>28.846153846153843</v>
      </c>
      <c r="BP14" s="434">
        <f>SUM(BP15:BP17)</f>
        <v>121</v>
      </c>
      <c r="BQ14" s="434">
        <f>SUM(BQ15:BQ17)</f>
        <v>3</v>
      </c>
      <c r="BR14" s="465">
        <f>BQ14/BP14*100</f>
        <v>2.4793388429752068</v>
      </c>
      <c r="BS14" s="434"/>
      <c r="BT14" s="434"/>
      <c r="BU14" s="465"/>
      <c r="BV14" s="434">
        <f>SUM(BV15:BV17)</f>
        <v>359</v>
      </c>
      <c r="BW14" s="434">
        <f>SUM(BW15:BW17)</f>
        <v>51</v>
      </c>
      <c r="BX14" s="465">
        <f t="shared" si="38"/>
        <v>14.206128133704734</v>
      </c>
      <c r="BY14" s="434">
        <f>SUM(BY16:BY17)</f>
        <v>102</v>
      </c>
      <c r="BZ14" s="434">
        <f>SUM(BZ16:BZ17)</f>
        <v>7</v>
      </c>
      <c r="CA14" s="465">
        <f t="shared" si="20"/>
        <v>6.8627450980392162</v>
      </c>
      <c r="CB14" s="434">
        <f>SUM(CB16:CB17)</f>
        <v>77</v>
      </c>
      <c r="CC14" s="434">
        <f>SUM(CC16:CC17)</f>
        <v>19</v>
      </c>
      <c r="CD14" s="465">
        <f t="shared" si="39"/>
        <v>24.675324675324674</v>
      </c>
      <c r="CE14" s="434">
        <f>SUM(CE16:CE17)</f>
        <v>48</v>
      </c>
      <c r="CF14" s="434">
        <f>SUM(CF16:CF17)</f>
        <v>0</v>
      </c>
      <c r="CG14" s="434">
        <f>CF14/CE14</f>
        <v>0</v>
      </c>
      <c r="CH14" s="434">
        <f>SUM(CH16:CH17)</f>
        <v>0</v>
      </c>
      <c r="CI14" s="434">
        <f>SUM(CI16:CI17)</f>
        <v>0</v>
      </c>
      <c r="CJ14" s="434">
        <v>0</v>
      </c>
      <c r="CK14" s="434">
        <f>BY14+CB14+CE14+CH14</f>
        <v>227</v>
      </c>
      <c r="CL14" s="434">
        <f>BZ14+CC14+CF14+CI14</f>
        <v>26</v>
      </c>
      <c r="CM14" s="465">
        <f t="shared" si="40"/>
        <v>11.453744493392071</v>
      </c>
      <c r="CN14" s="434">
        <f>SUM(CN15:CN17)</f>
        <v>233</v>
      </c>
      <c r="CO14" s="434">
        <f>SUM(CO15:CO17)</f>
        <v>18</v>
      </c>
      <c r="CP14" s="465">
        <f t="shared" si="21"/>
        <v>7.7253218884120178</v>
      </c>
      <c r="CQ14" s="434">
        <f>SUM(CQ15:CQ17)</f>
        <v>169</v>
      </c>
      <c r="CR14" s="434">
        <f>SUM(CR15:CR17)</f>
        <v>39</v>
      </c>
      <c r="CS14" s="465">
        <f t="shared" si="22"/>
        <v>23.076923076923077</v>
      </c>
      <c r="CT14" s="434">
        <f>SUM(CT15:CT17)</f>
        <v>112</v>
      </c>
      <c r="CU14" s="434">
        <f>SUM(CU15:CU17)</f>
        <v>0</v>
      </c>
      <c r="CV14" s="465">
        <f>CU14/CT14*100</f>
        <v>0</v>
      </c>
      <c r="CW14" s="434"/>
      <c r="CX14" s="434"/>
      <c r="CY14" s="434"/>
      <c r="CZ14" s="434">
        <f>CN14+CQ14+CT14+CW14</f>
        <v>514</v>
      </c>
      <c r="DA14" s="434">
        <f>CO14+CR14+CU14+CX14</f>
        <v>57</v>
      </c>
      <c r="DB14" s="465">
        <f t="shared" si="41"/>
        <v>11.089494163424124</v>
      </c>
      <c r="DC14" s="434">
        <f>SUM(DC15:DC17)</f>
        <v>206</v>
      </c>
      <c r="DD14" s="434">
        <f>SUM(DD15:DD17)</f>
        <v>13</v>
      </c>
      <c r="DE14" s="465">
        <f t="shared" si="23"/>
        <v>6.3106796116504853</v>
      </c>
      <c r="DF14" s="434">
        <f>SUM(DF15:DF17)</f>
        <v>123</v>
      </c>
      <c r="DG14" s="434">
        <f>SUM(DG15:DG17)</f>
        <v>22</v>
      </c>
      <c r="DH14" s="465">
        <f t="shared" si="24"/>
        <v>17.886178861788618</v>
      </c>
      <c r="DI14" s="434">
        <f>SUM(DI15:DI17)</f>
        <v>158</v>
      </c>
      <c r="DJ14" s="434">
        <f>SUM(DJ15:DJ17)</f>
        <v>0</v>
      </c>
      <c r="DK14" s="465">
        <f>DJ14/DI14*100</f>
        <v>0</v>
      </c>
      <c r="DL14" s="434"/>
      <c r="DM14" s="434"/>
      <c r="DN14" s="434"/>
      <c r="DO14" s="434">
        <f>DC14+DF14+DI14+DL14</f>
        <v>487</v>
      </c>
      <c r="DP14" s="434">
        <f>DD14+DG14+DJ14+DM14</f>
        <v>35</v>
      </c>
      <c r="DQ14" s="465">
        <f t="shared" si="42"/>
        <v>7.1868583162217652</v>
      </c>
      <c r="DR14" s="434">
        <f>SUM(DR15:DR17)</f>
        <v>225</v>
      </c>
      <c r="DS14" s="434">
        <f>SUM(DS15:DS17)</f>
        <v>14</v>
      </c>
      <c r="DT14" s="465">
        <f t="shared" si="25"/>
        <v>6.2222222222222223</v>
      </c>
      <c r="DU14" s="434">
        <f>SUM(DU15:DU17)</f>
        <v>200</v>
      </c>
      <c r="DV14" s="434">
        <f>SUM(DV15:DV17)</f>
        <v>35</v>
      </c>
      <c r="DW14" s="465">
        <f>DV14/DU14*100</f>
        <v>17.5</v>
      </c>
      <c r="DX14" s="434">
        <f>SUM(DX15:DX17)</f>
        <v>105</v>
      </c>
      <c r="DY14" s="434">
        <f>SUM(DY15:DY17)</f>
        <v>0</v>
      </c>
      <c r="DZ14" s="465">
        <f>DY14/DX14*100</f>
        <v>0</v>
      </c>
      <c r="EA14" s="434"/>
      <c r="EB14" s="434"/>
      <c r="EC14" s="434"/>
      <c r="ED14" s="434">
        <f>DR14+DU14+DX14+EA14</f>
        <v>530</v>
      </c>
      <c r="EE14" s="434">
        <f>DS14+DV14+DY14+EB14</f>
        <v>49</v>
      </c>
      <c r="EF14" s="465">
        <f t="shared" si="43"/>
        <v>9.2452830188679247</v>
      </c>
      <c r="EG14" s="434">
        <f>SUM(EG15:EG17)</f>
        <v>264</v>
      </c>
      <c r="EH14" s="434">
        <f>SUM(EH15:EH17)</f>
        <v>27</v>
      </c>
      <c r="EI14" s="465">
        <f t="shared" si="44"/>
        <v>10.227272727272728</v>
      </c>
      <c r="EJ14" s="434">
        <f>SUM(EJ15:EJ17)</f>
        <v>163</v>
      </c>
      <c r="EK14" s="434">
        <f>SUM(EK15:EK17)</f>
        <v>23</v>
      </c>
      <c r="EL14" s="465">
        <f t="shared" si="45"/>
        <v>14.110429447852759</v>
      </c>
      <c r="EM14" s="434">
        <f>SUM(EM15:EM17)</f>
        <v>113</v>
      </c>
      <c r="EN14" s="434">
        <f>SUM(EN15:EN17)</f>
        <v>0</v>
      </c>
      <c r="EO14" s="434">
        <f>EN14/EM14</f>
        <v>0</v>
      </c>
      <c r="EP14" s="434"/>
      <c r="EQ14" s="434"/>
      <c r="ER14" s="434"/>
      <c r="ES14" s="434">
        <f>EG14+EJ14+EM14+EP14</f>
        <v>540</v>
      </c>
      <c r="ET14" s="434">
        <f>EH14+EK14+EN14+EQ14</f>
        <v>50</v>
      </c>
      <c r="EU14" s="465">
        <f t="shared" si="46"/>
        <v>9.2592592592592595</v>
      </c>
      <c r="EV14" s="57"/>
    </row>
    <row r="15" spans="1:6047" s="408" customFormat="1" ht="9.9499999999999993" customHeight="1" x14ac:dyDescent="0.25">
      <c r="A15" s="452" t="s">
        <v>136</v>
      </c>
      <c r="B15" s="882">
        <v>0</v>
      </c>
      <c r="C15" s="882">
        <v>12</v>
      </c>
      <c r="D15" s="882">
        <f>SUM(B15:C15)</f>
        <v>12</v>
      </c>
      <c r="E15" s="882">
        <v>0</v>
      </c>
      <c r="F15" s="882">
        <v>0</v>
      </c>
      <c r="G15" s="882">
        <f>SUM(E15:F15)</f>
        <v>0</v>
      </c>
      <c r="H15" s="771" t="e">
        <f t="shared" si="26"/>
        <v>#DIV/0!</v>
      </c>
      <c r="I15" s="771">
        <f t="shared" si="27"/>
        <v>0</v>
      </c>
      <c r="J15" s="771">
        <f t="shared" si="28"/>
        <v>0</v>
      </c>
      <c r="K15" s="882">
        <v>0</v>
      </c>
      <c r="L15" s="882">
        <v>15</v>
      </c>
      <c r="M15" s="882">
        <f>SUM(K15:L15)</f>
        <v>15</v>
      </c>
      <c r="N15" s="882">
        <v>0</v>
      </c>
      <c r="O15" s="882">
        <v>0</v>
      </c>
      <c r="P15" s="882">
        <f>SUM(N15:O15)</f>
        <v>0</v>
      </c>
      <c r="Q15" s="771" t="e">
        <f t="shared" si="29"/>
        <v>#DIV/0!</v>
      </c>
      <c r="R15" s="771">
        <f t="shared" si="29"/>
        <v>0</v>
      </c>
      <c r="S15" s="771">
        <f t="shared" si="29"/>
        <v>0</v>
      </c>
      <c r="T15" s="882">
        <v>0</v>
      </c>
      <c r="U15" s="882">
        <v>13</v>
      </c>
      <c r="V15" s="882">
        <f>SUM(T15:U15)</f>
        <v>13</v>
      </c>
      <c r="W15" s="882">
        <v>2</v>
      </c>
      <c r="X15" s="882">
        <v>0</v>
      </c>
      <c r="Y15" s="882">
        <f>SUM(W15:X15)</f>
        <v>2</v>
      </c>
      <c r="Z15" s="771" t="e">
        <f t="shared" si="30"/>
        <v>#DIV/0!</v>
      </c>
      <c r="AA15" s="771">
        <f t="shared" si="31"/>
        <v>0</v>
      </c>
      <c r="AB15" s="771">
        <f t="shared" si="32"/>
        <v>0.15384615384615385</v>
      </c>
      <c r="AC15" s="882"/>
      <c r="AD15" s="882"/>
      <c r="AE15" s="882">
        <f>SUM(AC15:AD15)</f>
        <v>0</v>
      </c>
      <c r="AF15" s="882"/>
      <c r="AG15" s="882"/>
      <c r="AH15" s="882">
        <f>SUM(AF15:AG15)</f>
        <v>0</v>
      </c>
      <c r="AI15" s="771" t="e">
        <f t="shared" si="33"/>
        <v>#DIV/0!</v>
      </c>
      <c r="AJ15" s="771" t="e">
        <f t="shared" si="34"/>
        <v>#DIV/0!</v>
      </c>
      <c r="AK15" s="771" t="e">
        <f t="shared" si="35"/>
        <v>#DIV/0!</v>
      </c>
      <c r="AL15" s="882">
        <f t="shared" ref="AL15:AM17" si="52">SUM(B15,K15,T15,AC15)</f>
        <v>0</v>
      </c>
      <c r="AM15" s="882">
        <f t="shared" si="52"/>
        <v>40</v>
      </c>
      <c r="AN15" s="882">
        <f>SUM(AL15:AM15)</f>
        <v>40</v>
      </c>
      <c r="AO15" s="882">
        <f t="shared" ref="AO15:AP17" si="53">SUM(E15,N15,W15,AF15)</f>
        <v>2</v>
      </c>
      <c r="AP15" s="882">
        <f t="shared" si="53"/>
        <v>0</v>
      </c>
      <c r="AQ15" s="882">
        <f>SUM(AO15:AP15)</f>
        <v>2</v>
      </c>
      <c r="AR15" s="771" t="e">
        <f t="shared" si="9"/>
        <v>#DIV/0!</v>
      </c>
      <c r="AS15" s="771">
        <f t="shared" si="10"/>
        <v>0</v>
      </c>
      <c r="AT15" s="771">
        <f t="shared" si="11"/>
        <v>0.05</v>
      </c>
      <c r="AU15" s="435">
        <v>20</v>
      </c>
      <c r="AV15" s="435">
        <v>0</v>
      </c>
      <c r="AW15" s="453">
        <f t="shared" si="12"/>
        <v>0</v>
      </c>
      <c r="AX15" s="435">
        <v>21</v>
      </c>
      <c r="AY15" s="435">
        <v>9</v>
      </c>
      <c r="AZ15" s="453">
        <v>42.85</v>
      </c>
      <c r="BA15" s="435">
        <v>21</v>
      </c>
      <c r="BB15" s="435">
        <v>9</v>
      </c>
      <c r="BC15" s="453">
        <f>BB15/BA15*100</f>
        <v>42.857142857142854</v>
      </c>
      <c r="BD15" s="435"/>
      <c r="BE15" s="435"/>
      <c r="BF15" s="453"/>
      <c r="BG15" s="435">
        <v>62</v>
      </c>
      <c r="BH15" s="435">
        <v>18</v>
      </c>
      <c r="BI15" s="453">
        <v>29</v>
      </c>
      <c r="BJ15" s="435">
        <v>25</v>
      </c>
      <c r="BK15" s="435">
        <v>3</v>
      </c>
      <c r="BL15" s="439">
        <f t="shared" si="36"/>
        <v>12</v>
      </c>
      <c r="BM15" s="435">
        <v>49</v>
      </c>
      <c r="BN15" s="435">
        <v>15</v>
      </c>
      <c r="BO15" s="439">
        <f t="shared" si="37"/>
        <v>30.612244897959183</v>
      </c>
      <c r="BP15" s="435">
        <v>65</v>
      </c>
      <c r="BQ15" s="435">
        <v>2</v>
      </c>
      <c r="BR15" s="439">
        <f>BQ15/BP15*100</f>
        <v>3.0769230769230771</v>
      </c>
      <c r="BS15" s="435"/>
      <c r="BT15" s="435"/>
      <c r="BU15" s="439"/>
      <c r="BV15" s="435">
        <f t="shared" ref="BV15:BW17" si="54">BJ15+BM15+BP15+BS15</f>
        <v>139</v>
      </c>
      <c r="BW15" s="435">
        <f t="shared" si="54"/>
        <v>20</v>
      </c>
      <c r="BX15" s="439">
        <f t="shared" si="38"/>
        <v>14.388489208633093</v>
      </c>
      <c r="BY15" s="473">
        <v>76</v>
      </c>
      <c r="BZ15" s="473">
        <v>2</v>
      </c>
      <c r="CA15" s="479">
        <f t="shared" si="20"/>
        <v>2.6315789473684208</v>
      </c>
      <c r="CB15" s="473">
        <v>75</v>
      </c>
      <c r="CC15" s="473">
        <v>16</v>
      </c>
      <c r="CD15" s="467">
        <f t="shared" si="39"/>
        <v>21.333333333333336</v>
      </c>
      <c r="CE15" s="473">
        <v>59</v>
      </c>
      <c r="CF15" s="473">
        <v>0</v>
      </c>
      <c r="CG15" s="441">
        <f>CF15/CE15*100</f>
        <v>0</v>
      </c>
      <c r="CH15" s="473"/>
      <c r="CI15" s="473"/>
      <c r="CJ15" s="474" t="s">
        <v>68</v>
      </c>
      <c r="CK15" s="473">
        <f t="shared" ref="CK15:CL17" si="55">BY15+CB15+CE15+CH15</f>
        <v>210</v>
      </c>
      <c r="CL15" s="473">
        <f t="shared" si="55"/>
        <v>18</v>
      </c>
      <c r="CM15" s="479">
        <f t="shared" si="40"/>
        <v>8.5714285714285712</v>
      </c>
      <c r="CN15" s="441">
        <v>97</v>
      </c>
      <c r="CO15" s="441">
        <v>5</v>
      </c>
      <c r="CP15" s="467">
        <f t="shared" si="21"/>
        <v>5.1546391752577314</v>
      </c>
      <c r="CQ15" s="441">
        <v>83</v>
      </c>
      <c r="CR15" s="441">
        <v>21</v>
      </c>
      <c r="CS15" s="467">
        <f t="shared" si="22"/>
        <v>25.301204819277107</v>
      </c>
      <c r="CT15" s="441">
        <v>58</v>
      </c>
      <c r="CU15" s="441"/>
      <c r="CV15" s="467">
        <f>CU15/CT15*100</f>
        <v>0</v>
      </c>
      <c r="CW15" s="441"/>
      <c r="CX15" s="441"/>
      <c r="CY15" s="441"/>
      <c r="CZ15" s="441">
        <f t="shared" ref="CZ15:DA17" si="56">SUM(CT15+CQ15+CN15)</f>
        <v>238</v>
      </c>
      <c r="DA15" s="441">
        <f t="shared" si="56"/>
        <v>26</v>
      </c>
      <c r="DB15" s="467">
        <f t="shared" si="41"/>
        <v>10.92436974789916</v>
      </c>
      <c r="DC15" s="441">
        <v>74</v>
      </c>
      <c r="DD15" s="441">
        <v>3</v>
      </c>
      <c r="DE15" s="467">
        <f t="shared" si="23"/>
        <v>4.0540540540540544</v>
      </c>
      <c r="DF15" s="441">
        <v>40</v>
      </c>
      <c r="DG15" s="441">
        <v>7</v>
      </c>
      <c r="DH15" s="467">
        <f t="shared" si="24"/>
        <v>17.5</v>
      </c>
      <c r="DI15" s="441">
        <v>58</v>
      </c>
      <c r="DJ15" s="441">
        <v>0</v>
      </c>
      <c r="DK15" s="467">
        <f>DJ15/DI15*100</f>
        <v>0</v>
      </c>
      <c r="DL15" s="441"/>
      <c r="DM15" s="441"/>
      <c r="DN15" s="441"/>
      <c r="DO15" s="441">
        <f t="shared" ref="DO15:DP17" si="57">SUM(DI15+DF15+DC15)</f>
        <v>172</v>
      </c>
      <c r="DP15" s="441">
        <f t="shared" si="57"/>
        <v>10</v>
      </c>
      <c r="DQ15" s="467">
        <f t="shared" si="42"/>
        <v>5.8139534883720927</v>
      </c>
      <c r="DR15" s="441">
        <v>75</v>
      </c>
      <c r="DS15" s="441">
        <v>5</v>
      </c>
      <c r="DT15" s="467">
        <f t="shared" si="25"/>
        <v>6.666666666666667</v>
      </c>
      <c r="DU15" s="441">
        <v>60</v>
      </c>
      <c r="DV15" s="441">
        <v>7</v>
      </c>
      <c r="DW15" s="467">
        <f>DV15/DU15*100</f>
        <v>11.666666666666666</v>
      </c>
      <c r="DX15" s="441">
        <v>29</v>
      </c>
      <c r="DY15" s="441">
        <v>0</v>
      </c>
      <c r="DZ15" s="467">
        <f>DY15/DX15*100</f>
        <v>0</v>
      </c>
      <c r="EA15" s="441"/>
      <c r="EB15" s="441"/>
      <c r="EC15" s="441"/>
      <c r="ED15" s="441">
        <f t="shared" ref="ED15:EE17" si="58">SUM(DX15+DU15+DR15)</f>
        <v>164</v>
      </c>
      <c r="EE15" s="441">
        <f t="shared" si="58"/>
        <v>12</v>
      </c>
      <c r="EF15" s="467">
        <f t="shared" si="43"/>
        <v>7.3170731707317067</v>
      </c>
      <c r="EG15" s="441">
        <v>77</v>
      </c>
      <c r="EH15" s="441">
        <v>7</v>
      </c>
      <c r="EI15" s="467">
        <f t="shared" si="44"/>
        <v>9.0909090909090917</v>
      </c>
      <c r="EJ15" s="441">
        <v>45</v>
      </c>
      <c r="EK15" s="441">
        <v>2</v>
      </c>
      <c r="EL15" s="467">
        <f t="shared" si="45"/>
        <v>4.4444444444444446</v>
      </c>
      <c r="EM15" s="441">
        <v>40</v>
      </c>
      <c r="EN15" s="441">
        <v>0</v>
      </c>
      <c r="EO15" s="467">
        <f>EN15/EM15*100</f>
        <v>0</v>
      </c>
      <c r="EP15" s="441"/>
      <c r="EQ15" s="441"/>
      <c r="ER15" s="441"/>
      <c r="ES15" s="441">
        <f t="shared" ref="ES15:ET17" si="59">SUM(EG15,EJ15)</f>
        <v>122</v>
      </c>
      <c r="ET15" s="441">
        <f t="shared" si="59"/>
        <v>9</v>
      </c>
      <c r="EU15" s="467">
        <f t="shared" si="46"/>
        <v>7.3770491803278686</v>
      </c>
      <c r="EV15" s="415"/>
      <c r="EW15" s="409"/>
      <c r="EX15" s="409"/>
      <c r="EY15" s="409"/>
      <c r="EZ15" s="409"/>
      <c r="FA15" s="409"/>
      <c r="FB15" s="409"/>
      <c r="FC15" s="409"/>
      <c r="FD15" s="409"/>
      <c r="FE15" s="409"/>
      <c r="FF15" s="409"/>
      <c r="FG15" s="409"/>
      <c r="FH15" s="409"/>
      <c r="FI15" s="409"/>
      <c r="FJ15" s="409"/>
      <c r="FK15" s="409"/>
      <c r="FL15" s="409"/>
      <c r="FM15" s="409"/>
      <c r="FN15" s="409"/>
      <c r="FO15" s="409"/>
      <c r="FP15" s="409"/>
      <c r="FQ15" s="409"/>
      <c r="FR15" s="409"/>
      <c r="FS15" s="409"/>
      <c r="FT15" s="409"/>
      <c r="FU15" s="409"/>
      <c r="FV15" s="409"/>
      <c r="FW15" s="409"/>
      <c r="FX15" s="409"/>
      <c r="FY15" s="409"/>
      <c r="FZ15" s="409"/>
      <c r="GA15" s="409"/>
      <c r="GB15" s="409"/>
      <c r="GC15" s="409"/>
      <c r="GD15" s="409"/>
      <c r="GE15" s="409"/>
      <c r="GF15" s="409"/>
      <c r="GG15" s="409"/>
      <c r="GH15" s="409"/>
      <c r="GI15" s="409"/>
      <c r="GJ15" s="409"/>
      <c r="GK15" s="409"/>
      <c r="GL15" s="409"/>
      <c r="GM15" s="409"/>
      <c r="GN15" s="409"/>
      <c r="GO15" s="409"/>
      <c r="GP15" s="409"/>
      <c r="GQ15" s="409"/>
      <c r="GR15" s="409"/>
      <c r="GS15" s="409"/>
      <c r="GT15" s="409"/>
      <c r="GU15" s="409"/>
      <c r="GV15" s="409"/>
      <c r="GW15" s="409"/>
      <c r="GX15" s="409"/>
      <c r="GY15" s="409"/>
      <c r="GZ15" s="409"/>
      <c r="HA15" s="409"/>
      <c r="HB15" s="409"/>
      <c r="HC15" s="409"/>
      <c r="HD15" s="409"/>
      <c r="HE15" s="409"/>
      <c r="HF15" s="409"/>
      <c r="HG15" s="409"/>
      <c r="HH15" s="409"/>
      <c r="HI15" s="409"/>
      <c r="HJ15" s="409"/>
      <c r="HK15" s="409"/>
      <c r="HL15" s="409"/>
      <c r="HM15" s="409"/>
      <c r="HN15" s="409"/>
      <c r="HO15" s="409"/>
      <c r="HP15" s="409"/>
      <c r="HQ15" s="409"/>
      <c r="HR15" s="409"/>
      <c r="HS15" s="409"/>
      <c r="HT15" s="409"/>
      <c r="HU15" s="409"/>
      <c r="HV15" s="409"/>
      <c r="HW15" s="409"/>
      <c r="HX15" s="409"/>
      <c r="HY15" s="409"/>
      <c r="HZ15" s="409"/>
      <c r="IA15" s="409"/>
      <c r="IB15" s="409"/>
      <c r="IC15" s="409"/>
      <c r="ID15" s="409"/>
      <c r="IE15" s="409"/>
      <c r="IF15" s="409"/>
      <c r="IG15" s="409"/>
      <c r="IH15" s="409"/>
      <c r="II15" s="409"/>
      <c r="IJ15" s="409"/>
      <c r="IK15" s="409"/>
      <c r="IL15" s="409"/>
      <c r="IM15" s="409"/>
      <c r="IN15" s="409"/>
      <c r="IO15" s="409"/>
      <c r="IP15" s="409"/>
      <c r="IQ15" s="409"/>
      <c r="IR15" s="409"/>
      <c r="IS15" s="409"/>
      <c r="IT15" s="409"/>
      <c r="IU15" s="409"/>
      <c r="IV15" s="409"/>
      <c r="IW15" s="409"/>
      <c r="IX15" s="409"/>
      <c r="IY15" s="409"/>
      <c r="IZ15" s="409"/>
      <c r="JA15" s="409"/>
      <c r="JB15" s="409"/>
      <c r="JC15" s="409"/>
      <c r="JD15" s="409"/>
      <c r="JE15" s="409"/>
      <c r="JF15" s="409"/>
      <c r="JG15" s="409"/>
      <c r="JH15" s="409"/>
      <c r="JI15" s="409"/>
      <c r="JJ15" s="409"/>
      <c r="JK15" s="409"/>
      <c r="JL15" s="409"/>
      <c r="JM15" s="409"/>
      <c r="JN15" s="409"/>
      <c r="JO15" s="409"/>
      <c r="JP15" s="409"/>
      <c r="JQ15" s="409"/>
      <c r="JR15" s="409"/>
      <c r="JS15" s="409"/>
      <c r="JT15" s="409"/>
      <c r="JU15" s="409"/>
      <c r="JV15" s="409"/>
      <c r="JW15" s="409"/>
      <c r="JX15" s="409"/>
      <c r="JY15" s="409"/>
      <c r="JZ15" s="409"/>
      <c r="KA15" s="409"/>
      <c r="KB15" s="409"/>
      <c r="KC15" s="409"/>
      <c r="KD15" s="409"/>
      <c r="KE15" s="409"/>
      <c r="KF15" s="409"/>
      <c r="KG15" s="409"/>
      <c r="KH15" s="409"/>
      <c r="KI15" s="409"/>
      <c r="KJ15" s="409"/>
      <c r="KK15" s="409"/>
      <c r="KL15" s="409"/>
      <c r="KM15" s="409"/>
      <c r="KN15" s="409"/>
      <c r="KO15" s="409"/>
      <c r="KP15" s="409"/>
      <c r="KQ15" s="409"/>
      <c r="KR15" s="409"/>
      <c r="KS15" s="409"/>
      <c r="KT15" s="409"/>
      <c r="KU15" s="409"/>
      <c r="KV15" s="409"/>
      <c r="KW15" s="409"/>
      <c r="KX15" s="409"/>
      <c r="KY15" s="409"/>
      <c r="KZ15" s="409"/>
      <c r="LA15" s="409"/>
      <c r="LB15" s="409"/>
      <c r="LC15" s="409"/>
      <c r="LD15" s="409"/>
      <c r="LE15" s="409"/>
      <c r="LF15" s="409"/>
      <c r="LG15" s="409"/>
      <c r="LH15" s="409"/>
      <c r="LI15" s="409"/>
      <c r="LJ15" s="409"/>
      <c r="LK15" s="409"/>
      <c r="LL15" s="409"/>
      <c r="LM15" s="409"/>
      <c r="LN15" s="409"/>
      <c r="LO15" s="409"/>
      <c r="LP15" s="409"/>
      <c r="LQ15" s="409"/>
      <c r="LR15" s="409"/>
      <c r="LS15" s="409"/>
      <c r="LT15" s="409"/>
      <c r="LU15" s="409"/>
      <c r="LV15" s="409"/>
      <c r="LW15" s="409"/>
      <c r="LX15" s="409"/>
      <c r="LY15" s="409"/>
      <c r="LZ15" s="409"/>
      <c r="MA15" s="409"/>
      <c r="MB15" s="409"/>
      <c r="MC15" s="409"/>
      <c r="MD15" s="409"/>
      <c r="ME15" s="409"/>
      <c r="MF15" s="409"/>
      <c r="MG15" s="409"/>
      <c r="MH15" s="409"/>
      <c r="MI15" s="409"/>
      <c r="MJ15" s="409"/>
      <c r="MK15" s="409"/>
      <c r="ML15" s="409"/>
      <c r="MM15" s="409"/>
      <c r="MN15" s="409"/>
      <c r="MO15" s="409"/>
      <c r="MP15" s="409"/>
      <c r="MQ15" s="409"/>
      <c r="MR15" s="409"/>
      <c r="MS15" s="409"/>
      <c r="MT15" s="409"/>
      <c r="MU15" s="409"/>
      <c r="MV15" s="409"/>
      <c r="MW15" s="409"/>
      <c r="MX15" s="409"/>
      <c r="MY15" s="409"/>
      <c r="MZ15" s="409"/>
      <c r="NA15" s="409"/>
      <c r="NB15" s="409"/>
      <c r="NC15" s="409"/>
      <c r="ND15" s="409"/>
      <c r="NE15" s="409"/>
      <c r="NF15" s="409"/>
      <c r="NG15" s="409"/>
      <c r="NH15" s="409"/>
      <c r="NI15" s="409"/>
      <c r="NJ15" s="409"/>
      <c r="NK15" s="409"/>
      <c r="NL15" s="409"/>
      <c r="NM15" s="409"/>
      <c r="NN15" s="409"/>
      <c r="NO15" s="409"/>
      <c r="NP15" s="409"/>
      <c r="NQ15" s="409"/>
      <c r="NR15" s="409"/>
      <c r="NS15" s="409"/>
      <c r="NT15" s="409"/>
      <c r="NU15" s="409"/>
      <c r="NV15" s="409"/>
      <c r="NW15" s="409"/>
      <c r="NX15" s="409"/>
      <c r="NY15" s="409"/>
      <c r="NZ15" s="409"/>
      <c r="OA15" s="409"/>
      <c r="OB15" s="409"/>
      <c r="OC15" s="409"/>
      <c r="OD15" s="409"/>
      <c r="OE15" s="409"/>
      <c r="OF15" s="409"/>
      <c r="OG15" s="409"/>
      <c r="OH15" s="409"/>
      <c r="OI15" s="409"/>
      <c r="OJ15" s="409"/>
      <c r="OK15" s="409"/>
      <c r="OL15" s="409"/>
      <c r="OM15" s="409"/>
      <c r="ON15" s="409"/>
      <c r="OO15" s="409"/>
      <c r="OP15" s="409"/>
      <c r="OQ15" s="409"/>
      <c r="OR15" s="409"/>
      <c r="OS15" s="409"/>
      <c r="OT15" s="409"/>
      <c r="OU15" s="409"/>
      <c r="OV15" s="409"/>
      <c r="OW15" s="409"/>
      <c r="OX15" s="409"/>
      <c r="OY15" s="409"/>
      <c r="OZ15" s="409"/>
      <c r="PA15" s="409"/>
      <c r="PB15" s="409"/>
      <c r="PC15" s="409"/>
      <c r="PD15" s="409"/>
      <c r="PE15" s="409"/>
      <c r="PF15" s="409"/>
      <c r="PG15" s="409"/>
      <c r="PH15" s="409"/>
      <c r="PI15" s="409"/>
      <c r="PJ15" s="409"/>
      <c r="PK15" s="409"/>
      <c r="PL15" s="409"/>
      <c r="PM15" s="409"/>
      <c r="PN15" s="409"/>
      <c r="PO15" s="409"/>
      <c r="PP15" s="409"/>
      <c r="PQ15" s="409"/>
      <c r="PR15" s="409"/>
      <c r="PS15" s="409"/>
      <c r="PT15" s="409"/>
      <c r="PU15" s="409"/>
      <c r="PV15" s="409"/>
      <c r="PW15" s="409"/>
      <c r="PX15" s="409"/>
      <c r="PY15" s="409"/>
      <c r="PZ15" s="409"/>
      <c r="QA15" s="409"/>
      <c r="QB15" s="409"/>
      <c r="QC15" s="409"/>
      <c r="QD15" s="409"/>
      <c r="QE15" s="409"/>
      <c r="QF15" s="409"/>
      <c r="QG15" s="409"/>
      <c r="QH15" s="409"/>
      <c r="QI15" s="409"/>
      <c r="QJ15" s="409"/>
      <c r="QK15" s="409"/>
      <c r="QL15" s="409"/>
      <c r="QM15" s="409"/>
      <c r="QN15" s="409"/>
      <c r="QO15" s="409"/>
      <c r="QP15" s="409"/>
      <c r="QQ15" s="409"/>
      <c r="QR15" s="409"/>
      <c r="QS15" s="409"/>
      <c r="QT15" s="409"/>
      <c r="QU15" s="409"/>
      <c r="QV15" s="409"/>
      <c r="QW15" s="409"/>
      <c r="QX15" s="409"/>
      <c r="QY15" s="409"/>
      <c r="QZ15" s="409"/>
      <c r="RA15" s="409"/>
      <c r="RB15" s="409"/>
      <c r="RC15" s="409"/>
      <c r="RD15" s="409"/>
      <c r="RE15" s="409"/>
      <c r="RF15" s="409"/>
      <c r="RG15" s="409"/>
      <c r="RH15" s="409"/>
      <c r="RI15" s="409"/>
      <c r="RJ15" s="409"/>
      <c r="RK15" s="409"/>
      <c r="RL15" s="409"/>
      <c r="RM15" s="409"/>
      <c r="RN15" s="409"/>
      <c r="RO15" s="409"/>
      <c r="RP15" s="409"/>
      <c r="RQ15" s="409"/>
      <c r="RR15" s="409"/>
      <c r="RS15" s="409"/>
      <c r="RT15" s="409"/>
      <c r="RU15" s="409"/>
      <c r="RV15" s="409"/>
      <c r="RW15" s="409"/>
      <c r="RX15" s="409"/>
      <c r="RY15" s="409"/>
      <c r="RZ15" s="409"/>
      <c r="SA15" s="409"/>
      <c r="SB15" s="409"/>
      <c r="SC15" s="409"/>
      <c r="SD15" s="409"/>
      <c r="SE15" s="409"/>
      <c r="SF15" s="409"/>
      <c r="SG15" s="409"/>
      <c r="SH15" s="409"/>
      <c r="SI15" s="409"/>
      <c r="SJ15" s="409"/>
      <c r="SK15" s="409"/>
      <c r="SL15" s="409"/>
      <c r="SM15" s="409"/>
      <c r="SN15" s="409"/>
      <c r="SO15" s="409"/>
      <c r="SP15" s="409"/>
      <c r="SQ15" s="409"/>
      <c r="SR15" s="409"/>
      <c r="SS15" s="409"/>
      <c r="ST15" s="409"/>
      <c r="SU15" s="409"/>
      <c r="SV15" s="409"/>
      <c r="SW15" s="409"/>
      <c r="SX15" s="409"/>
      <c r="SY15" s="409"/>
      <c r="SZ15" s="409"/>
      <c r="TA15" s="409"/>
      <c r="TB15" s="409"/>
      <c r="TC15" s="409"/>
      <c r="TD15" s="409"/>
      <c r="TE15" s="409"/>
      <c r="TF15" s="409"/>
      <c r="TG15" s="409"/>
      <c r="TH15" s="409"/>
      <c r="TI15" s="409"/>
      <c r="TJ15" s="409"/>
      <c r="TK15" s="409"/>
      <c r="TL15" s="409"/>
      <c r="TM15" s="409"/>
      <c r="TN15" s="409"/>
      <c r="TO15" s="409"/>
      <c r="TP15" s="409"/>
      <c r="TQ15" s="409"/>
      <c r="TR15" s="409"/>
      <c r="TS15" s="409"/>
      <c r="TT15" s="409"/>
      <c r="TU15" s="409"/>
      <c r="TV15" s="409"/>
      <c r="TW15" s="409"/>
      <c r="TX15" s="409"/>
      <c r="TY15" s="409"/>
      <c r="TZ15" s="409"/>
      <c r="UA15" s="409"/>
      <c r="UB15" s="409"/>
      <c r="UC15" s="409"/>
      <c r="UD15" s="409"/>
      <c r="UE15" s="409"/>
      <c r="UF15" s="409"/>
      <c r="UG15" s="409"/>
      <c r="UH15" s="409"/>
      <c r="UI15" s="409"/>
      <c r="UJ15" s="409"/>
      <c r="UK15" s="409"/>
      <c r="UL15" s="409"/>
      <c r="UM15" s="409"/>
      <c r="UN15" s="409"/>
      <c r="UO15" s="409"/>
      <c r="UP15" s="409"/>
      <c r="UQ15" s="409"/>
      <c r="UR15" s="409"/>
      <c r="US15" s="409"/>
      <c r="UT15" s="409"/>
      <c r="UU15" s="409"/>
      <c r="UV15" s="409"/>
      <c r="UW15" s="409"/>
      <c r="UX15" s="409"/>
      <c r="UY15" s="409"/>
      <c r="UZ15" s="409"/>
      <c r="VA15" s="409"/>
      <c r="VB15" s="409"/>
      <c r="VC15" s="409"/>
      <c r="VD15" s="409"/>
      <c r="VE15" s="409"/>
      <c r="VF15" s="409"/>
      <c r="VG15" s="409"/>
      <c r="VH15" s="409"/>
      <c r="VI15" s="409"/>
      <c r="VJ15" s="409"/>
      <c r="VK15" s="409"/>
      <c r="VL15" s="409"/>
      <c r="VM15" s="409"/>
      <c r="VN15" s="409"/>
      <c r="VO15" s="409"/>
      <c r="VP15" s="409"/>
      <c r="VQ15" s="409"/>
      <c r="VR15" s="409"/>
      <c r="VS15" s="409"/>
      <c r="VT15" s="409"/>
      <c r="VU15" s="409"/>
      <c r="VV15" s="409"/>
      <c r="VW15" s="409"/>
      <c r="VX15" s="409"/>
      <c r="VY15" s="409"/>
      <c r="VZ15" s="409"/>
      <c r="WA15" s="409"/>
      <c r="WB15" s="409"/>
      <c r="WC15" s="409"/>
      <c r="WD15" s="409"/>
      <c r="WE15" s="409"/>
      <c r="WF15" s="409"/>
      <c r="WG15" s="409"/>
      <c r="WH15" s="409"/>
      <c r="WI15" s="409"/>
      <c r="WJ15" s="409"/>
      <c r="WK15" s="409"/>
      <c r="WL15" s="409"/>
      <c r="WM15" s="409"/>
      <c r="WN15" s="409"/>
      <c r="WO15" s="409"/>
      <c r="WP15" s="409"/>
      <c r="WQ15" s="409"/>
      <c r="WR15" s="409"/>
      <c r="WS15" s="409"/>
      <c r="WT15" s="409"/>
      <c r="WU15" s="409"/>
      <c r="WV15" s="409"/>
      <c r="WW15" s="409"/>
      <c r="WX15" s="409"/>
      <c r="WY15" s="409"/>
      <c r="WZ15" s="409"/>
      <c r="XA15" s="409"/>
      <c r="XB15" s="409"/>
      <c r="XC15" s="409"/>
      <c r="XD15" s="409"/>
      <c r="XE15" s="409"/>
      <c r="XF15" s="409"/>
      <c r="XG15" s="409"/>
      <c r="XH15" s="409"/>
      <c r="XI15" s="409"/>
      <c r="XJ15" s="409"/>
      <c r="XK15" s="409"/>
      <c r="XL15" s="409"/>
      <c r="XM15" s="409"/>
      <c r="XN15" s="409"/>
      <c r="XO15" s="409"/>
      <c r="XP15" s="409"/>
      <c r="XQ15" s="409"/>
      <c r="XR15" s="409"/>
      <c r="XS15" s="409"/>
      <c r="XT15" s="409"/>
      <c r="XU15" s="409"/>
      <c r="XV15" s="409"/>
      <c r="XW15" s="409"/>
      <c r="XX15" s="409"/>
      <c r="XY15" s="409"/>
      <c r="XZ15" s="409"/>
      <c r="YA15" s="409"/>
      <c r="YB15" s="409"/>
      <c r="YC15" s="409"/>
      <c r="YD15" s="409"/>
      <c r="YE15" s="409"/>
      <c r="YF15" s="409"/>
      <c r="YG15" s="409"/>
      <c r="YH15" s="409"/>
      <c r="YI15" s="409"/>
      <c r="YJ15" s="409"/>
      <c r="YK15" s="409"/>
      <c r="YL15" s="409"/>
      <c r="YM15" s="409"/>
      <c r="YN15" s="409"/>
      <c r="YO15" s="409"/>
      <c r="YP15" s="409"/>
      <c r="YQ15" s="409"/>
      <c r="YR15" s="409"/>
      <c r="YS15" s="409"/>
      <c r="YT15" s="409"/>
      <c r="YU15" s="409"/>
      <c r="YV15" s="409"/>
      <c r="YW15" s="409"/>
      <c r="YX15" s="409"/>
      <c r="YY15" s="409"/>
      <c r="YZ15" s="409"/>
      <c r="ZA15" s="409"/>
      <c r="ZB15" s="409"/>
      <c r="ZC15" s="409"/>
      <c r="ZD15" s="409"/>
      <c r="ZE15" s="409"/>
      <c r="ZF15" s="409"/>
      <c r="ZG15" s="409"/>
      <c r="ZH15" s="409"/>
      <c r="ZI15" s="409"/>
      <c r="ZJ15" s="409"/>
      <c r="ZK15" s="409"/>
      <c r="ZL15" s="409"/>
      <c r="ZM15" s="409"/>
      <c r="ZN15" s="409"/>
      <c r="ZO15" s="409"/>
      <c r="ZP15" s="409"/>
      <c r="ZQ15" s="409"/>
      <c r="ZR15" s="409"/>
      <c r="ZS15" s="409"/>
      <c r="ZT15" s="409"/>
      <c r="ZU15" s="409"/>
      <c r="ZV15" s="409"/>
      <c r="ZW15" s="409"/>
      <c r="ZX15" s="409"/>
      <c r="ZY15" s="409"/>
      <c r="ZZ15" s="409"/>
      <c r="AAA15" s="409"/>
      <c r="AAB15" s="409"/>
      <c r="AAC15" s="409"/>
      <c r="AAD15" s="409"/>
      <c r="AAE15" s="409"/>
      <c r="AAF15" s="409"/>
      <c r="AAG15" s="409"/>
      <c r="AAH15" s="409"/>
      <c r="AAI15" s="409"/>
      <c r="AAJ15" s="409"/>
      <c r="AAK15" s="409"/>
      <c r="AAL15" s="409"/>
      <c r="AAM15" s="409"/>
      <c r="AAN15" s="409"/>
      <c r="AAO15" s="409"/>
      <c r="AAP15" s="409"/>
      <c r="AAQ15" s="409"/>
      <c r="AAR15" s="409"/>
      <c r="AAS15" s="409"/>
      <c r="AAT15" s="409"/>
      <c r="AAU15" s="409"/>
      <c r="AAV15" s="409"/>
      <c r="AAW15" s="409"/>
      <c r="AAX15" s="409"/>
      <c r="AAY15" s="409"/>
      <c r="AAZ15" s="409"/>
      <c r="ABA15" s="409"/>
      <c r="ABB15" s="409"/>
      <c r="ABC15" s="409"/>
      <c r="ABD15" s="409"/>
      <c r="ABE15" s="409"/>
      <c r="ABF15" s="409"/>
      <c r="ABG15" s="409"/>
      <c r="ABH15" s="409"/>
      <c r="ABI15" s="409"/>
      <c r="ABJ15" s="409"/>
      <c r="ABK15" s="409"/>
      <c r="ABL15" s="409"/>
      <c r="ABM15" s="409"/>
      <c r="ABN15" s="409"/>
      <c r="ABO15" s="409"/>
      <c r="ABP15" s="409"/>
      <c r="ABQ15" s="409"/>
      <c r="ABR15" s="409"/>
      <c r="ABS15" s="409"/>
      <c r="ABT15" s="409"/>
      <c r="ABU15" s="409"/>
      <c r="ABV15" s="409"/>
      <c r="ABW15" s="409"/>
      <c r="ABX15" s="409"/>
      <c r="ABY15" s="409"/>
      <c r="ABZ15" s="409"/>
      <c r="ACA15" s="409"/>
      <c r="ACB15" s="409"/>
      <c r="ACC15" s="409"/>
      <c r="ACD15" s="409"/>
      <c r="ACE15" s="409"/>
      <c r="ACF15" s="409"/>
      <c r="ACG15" s="409"/>
      <c r="ACH15" s="409"/>
      <c r="ACI15" s="409"/>
      <c r="ACJ15" s="409"/>
      <c r="ACK15" s="409"/>
      <c r="ACL15" s="409"/>
      <c r="ACM15" s="409"/>
      <c r="ACN15" s="409"/>
      <c r="ACO15" s="409"/>
      <c r="ACP15" s="409"/>
      <c r="ACQ15" s="409"/>
      <c r="ACR15" s="409"/>
      <c r="ACS15" s="409"/>
      <c r="ACT15" s="409"/>
      <c r="ACU15" s="409"/>
      <c r="ACV15" s="409"/>
      <c r="ACW15" s="409"/>
      <c r="ACX15" s="409"/>
      <c r="ACY15" s="409"/>
      <c r="ACZ15" s="409"/>
      <c r="ADA15" s="409"/>
      <c r="ADB15" s="409"/>
      <c r="ADC15" s="409"/>
      <c r="ADD15" s="409"/>
      <c r="ADE15" s="409"/>
      <c r="ADF15" s="409"/>
      <c r="ADG15" s="409"/>
      <c r="ADH15" s="409"/>
      <c r="ADI15" s="409"/>
      <c r="ADJ15" s="409"/>
      <c r="ADK15" s="409"/>
      <c r="ADL15" s="409"/>
      <c r="ADM15" s="409"/>
      <c r="ADN15" s="409"/>
      <c r="ADO15" s="409"/>
      <c r="ADP15" s="409"/>
      <c r="ADQ15" s="409"/>
      <c r="ADR15" s="409"/>
      <c r="ADS15" s="409"/>
      <c r="ADT15" s="409"/>
      <c r="ADU15" s="409"/>
      <c r="ADV15" s="409"/>
      <c r="ADW15" s="409"/>
      <c r="ADX15" s="409"/>
      <c r="ADY15" s="409"/>
      <c r="ADZ15" s="409"/>
      <c r="AEA15" s="409"/>
      <c r="AEB15" s="409"/>
      <c r="AEC15" s="409"/>
      <c r="AED15" s="409"/>
      <c r="AEE15" s="409"/>
      <c r="AEF15" s="409"/>
      <c r="AEG15" s="409"/>
      <c r="AEH15" s="409"/>
      <c r="AEI15" s="409"/>
      <c r="AEJ15" s="409"/>
      <c r="AEK15" s="409"/>
      <c r="AEL15" s="409"/>
      <c r="AEM15" s="409"/>
      <c r="AEN15" s="409"/>
      <c r="AEO15" s="409"/>
      <c r="AEP15" s="409"/>
      <c r="AEQ15" s="409"/>
      <c r="AER15" s="409"/>
      <c r="AES15" s="409"/>
      <c r="AET15" s="409"/>
      <c r="AEU15" s="409"/>
      <c r="AEV15" s="409"/>
      <c r="AEW15" s="409"/>
      <c r="AEX15" s="409"/>
      <c r="AEY15" s="409"/>
      <c r="AEZ15" s="409"/>
      <c r="AFA15" s="409"/>
      <c r="AFB15" s="409"/>
      <c r="AFC15" s="409"/>
      <c r="AFD15" s="409"/>
      <c r="AFE15" s="409"/>
      <c r="AFF15" s="409"/>
      <c r="AFG15" s="409"/>
      <c r="AFH15" s="409"/>
      <c r="AFI15" s="409"/>
      <c r="AFJ15" s="409"/>
      <c r="AFK15" s="409"/>
      <c r="AFL15" s="409"/>
      <c r="AFM15" s="409"/>
      <c r="AFN15" s="409"/>
      <c r="AFO15" s="409"/>
      <c r="AFP15" s="409"/>
      <c r="AFQ15" s="409"/>
      <c r="AFR15" s="409"/>
      <c r="AFS15" s="409"/>
      <c r="AFT15" s="409"/>
      <c r="AFU15" s="409"/>
      <c r="AFV15" s="409"/>
      <c r="AFW15" s="409"/>
      <c r="AFX15" s="409"/>
      <c r="AFY15" s="409"/>
      <c r="AFZ15" s="409"/>
      <c r="AGA15" s="409"/>
      <c r="AGB15" s="409"/>
      <c r="AGC15" s="409"/>
      <c r="AGD15" s="409"/>
      <c r="AGE15" s="409"/>
      <c r="AGF15" s="409"/>
      <c r="AGG15" s="409"/>
      <c r="AGH15" s="409"/>
      <c r="AGI15" s="409"/>
      <c r="AGJ15" s="409"/>
      <c r="AGK15" s="409"/>
      <c r="AGL15" s="409"/>
      <c r="AGM15" s="409"/>
      <c r="AGN15" s="409"/>
      <c r="AGO15" s="409"/>
      <c r="AGP15" s="409"/>
      <c r="AGQ15" s="409"/>
      <c r="AGR15" s="409"/>
      <c r="AGS15" s="409"/>
      <c r="AGT15" s="409"/>
      <c r="AGU15" s="409"/>
      <c r="AGV15" s="409"/>
      <c r="AGW15" s="409"/>
      <c r="AGX15" s="409"/>
      <c r="AGY15" s="409"/>
      <c r="AGZ15" s="409"/>
      <c r="AHA15" s="409"/>
      <c r="AHB15" s="409"/>
      <c r="AHC15" s="409"/>
      <c r="AHD15" s="409"/>
      <c r="AHE15" s="409"/>
      <c r="AHF15" s="409"/>
      <c r="AHG15" s="409"/>
      <c r="AHH15" s="409"/>
      <c r="AHI15" s="409"/>
      <c r="AHJ15" s="409"/>
      <c r="AHK15" s="409"/>
      <c r="AHL15" s="409"/>
      <c r="AHM15" s="409"/>
      <c r="AHN15" s="409"/>
      <c r="AHO15" s="409"/>
      <c r="AHP15" s="409"/>
      <c r="AHQ15" s="409"/>
      <c r="AHR15" s="409"/>
      <c r="AHS15" s="409"/>
      <c r="AHT15" s="409"/>
      <c r="AHU15" s="409"/>
      <c r="AHV15" s="409"/>
      <c r="AHW15" s="409"/>
      <c r="AHX15" s="409"/>
      <c r="AHY15" s="409"/>
      <c r="AHZ15" s="409"/>
      <c r="AIA15" s="409"/>
      <c r="AIB15" s="409"/>
      <c r="AIC15" s="409"/>
      <c r="AID15" s="409"/>
      <c r="AIE15" s="409"/>
      <c r="AIF15" s="409"/>
      <c r="AIG15" s="409"/>
      <c r="AIH15" s="409"/>
      <c r="AII15" s="409"/>
      <c r="AIJ15" s="409"/>
      <c r="AIK15" s="409"/>
      <c r="AIL15" s="409"/>
      <c r="AIM15" s="409"/>
      <c r="AIN15" s="409"/>
      <c r="AIO15" s="409"/>
      <c r="AIP15" s="409"/>
      <c r="AIQ15" s="409"/>
      <c r="AIR15" s="409"/>
      <c r="AIS15" s="409"/>
      <c r="AIT15" s="409"/>
      <c r="AIU15" s="409"/>
      <c r="AIV15" s="409"/>
      <c r="AIW15" s="409"/>
      <c r="AIX15" s="409"/>
      <c r="AIY15" s="409"/>
      <c r="AIZ15" s="409"/>
      <c r="AJA15" s="409"/>
      <c r="AJB15" s="409"/>
      <c r="AJC15" s="409"/>
      <c r="AJD15" s="409"/>
      <c r="AJE15" s="409"/>
      <c r="AJF15" s="409"/>
      <c r="AJG15" s="409"/>
      <c r="AJH15" s="409"/>
      <c r="AJI15" s="409"/>
      <c r="AJJ15" s="409"/>
      <c r="AJK15" s="409"/>
      <c r="AJL15" s="409"/>
      <c r="AJM15" s="409"/>
      <c r="AJN15" s="409"/>
      <c r="AJO15" s="409"/>
      <c r="AJP15" s="409"/>
      <c r="AJQ15" s="409"/>
      <c r="AJR15" s="409"/>
      <c r="AJS15" s="409"/>
      <c r="AJT15" s="409"/>
      <c r="AJU15" s="409"/>
      <c r="AJV15" s="409"/>
      <c r="AJW15" s="409"/>
      <c r="AJX15" s="409"/>
      <c r="AJY15" s="409"/>
      <c r="AJZ15" s="409"/>
      <c r="AKA15" s="409"/>
      <c r="AKB15" s="409"/>
      <c r="AKC15" s="409"/>
      <c r="AKD15" s="409"/>
      <c r="AKE15" s="409"/>
      <c r="AKF15" s="409"/>
      <c r="AKG15" s="409"/>
      <c r="AKH15" s="409"/>
      <c r="AKI15" s="409"/>
      <c r="AKJ15" s="409"/>
      <c r="AKK15" s="409"/>
      <c r="AKL15" s="409"/>
      <c r="AKM15" s="409"/>
      <c r="AKN15" s="409"/>
      <c r="AKO15" s="409"/>
      <c r="AKP15" s="409"/>
      <c r="AKQ15" s="409"/>
      <c r="AKR15" s="409"/>
      <c r="AKS15" s="409"/>
      <c r="AKT15" s="409"/>
      <c r="AKU15" s="409"/>
      <c r="AKV15" s="409"/>
      <c r="AKW15" s="409"/>
      <c r="AKX15" s="409"/>
      <c r="AKY15" s="409"/>
      <c r="AKZ15" s="409"/>
      <c r="ALA15" s="409"/>
      <c r="ALB15" s="409"/>
      <c r="ALC15" s="409"/>
      <c r="ALD15" s="409"/>
      <c r="ALE15" s="409"/>
      <c r="ALF15" s="409"/>
      <c r="ALG15" s="409"/>
      <c r="ALH15" s="409"/>
      <c r="ALI15" s="409"/>
      <c r="ALJ15" s="409"/>
      <c r="ALK15" s="409"/>
      <c r="ALL15" s="409"/>
      <c r="ALM15" s="409"/>
      <c r="ALN15" s="409"/>
      <c r="ALO15" s="409"/>
      <c r="ALP15" s="409"/>
      <c r="ALQ15" s="409"/>
      <c r="ALR15" s="409"/>
      <c r="ALS15" s="409"/>
      <c r="ALT15" s="409"/>
      <c r="ALU15" s="409"/>
      <c r="ALV15" s="409"/>
      <c r="ALW15" s="409"/>
      <c r="ALX15" s="409"/>
      <c r="ALY15" s="409"/>
      <c r="ALZ15" s="409"/>
      <c r="AMA15" s="409"/>
      <c r="AMB15" s="409"/>
      <c r="AMC15" s="409"/>
      <c r="AMD15" s="409"/>
      <c r="AME15" s="409"/>
      <c r="AMF15" s="409"/>
      <c r="AMG15" s="409"/>
      <c r="AMH15" s="409"/>
      <c r="AMI15" s="409"/>
      <c r="AMJ15" s="409"/>
      <c r="AMK15" s="409"/>
      <c r="AML15" s="409"/>
      <c r="AMM15" s="409"/>
      <c r="AMN15" s="409"/>
      <c r="AMO15" s="409"/>
      <c r="AMP15" s="409"/>
      <c r="AMQ15" s="409"/>
      <c r="AMR15" s="409"/>
      <c r="AMS15" s="409"/>
      <c r="AMT15" s="409"/>
      <c r="AMU15" s="409"/>
      <c r="AMV15" s="409"/>
      <c r="AMW15" s="409"/>
      <c r="AMX15" s="409"/>
      <c r="AMY15" s="409"/>
      <c r="AMZ15" s="409"/>
      <c r="ANA15" s="409"/>
      <c r="ANB15" s="409"/>
      <c r="ANC15" s="409"/>
      <c r="AND15" s="409"/>
      <c r="ANE15" s="409"/>
      <c r="ANF15" s="409"/>
      <c r="ANG15" s="409"/>
      <c r="ANH15" s="409"/>
      <c r="ANI15" s="409"/>
      <c r="ANJ15" s="409"/>
      <c r="ANK15" s="409"/>
      <c r="ANL15" s="409"/>
      <c r="ANM15" s="409"/>
      <c r="ANN15" s="409"/>
      <c r="ANO15" s="409"/>
      <c r="ANP15" s="409"/>
      <c r="ANQ15" s="409"/>
      <c r="ANR15" s="409"/>
      <c r="ANS15" s="409"/>
      <c r="ANT15" s="409"/>
      <c r="ANU15" s="409"/>
      <c r="ANV15" s="409"/>
      <c r="ANW15" s="409"/>
      <c r="ANX15" s="409"/>
      <c r="ANY15" s="409"/>
      <c r="ANZ15" s="409"/>
      <c r="AOA15" s="409"/>
      <c r="AOB15" s="409"/>
      <c r="AOC15" s="409"/>
      <c r="AOD15" s="409"/>
      <c r="AOE15" s="409"/>
      <c r="AOF15" s="409"/>
      <c r="AOG15" s="409"/>
      <c r="AOH15" s="409"/>
      <c r="AOI15" s="409"/>
      <c r="AOJ15" s="409"/>
      <c r="AOK15" s="409"/>
      <c r="AOL15" s="409"/>
      <c r="AOM15" s="409"/>
      <c r="AON15" s="409"/>
      <c r="AOO15" s="409"/>
      <c r="AOP15" s="409"/>
      <c r="AOQ15" s="409"/>
      <c r="AOR15" s="409"/>
      <c r="AOS15" s="409"/>
      <c r="AOT15" s="409"/>
      <c r="AOU15" s="409"/>
      <c r="AOV15" s="409"/>
      <c r="AOW15" s="409"/>
      <c r="AOX15" s="409"/>
      <c r="AOY15" s="409"/>
      <c r="AOZ15" s="409"/>
      <c r="APA15" s="409"/>
      <c r="APB15" s="409"/>
      <c r="APC15" s="409"/>
      <c r="APD15" s="409"/>
      <c r="APE15" s="409"/>
      <c r="APF15" s="409"/>
      <c r="APG15" s="409"/>
      <c r="APH15" s="409"/>
      <c r="API15" s="409"/>
      <c r="APJ15" s="409"/>
      <c r="APK15" s="409"/>
      <c r="APL15" s="409"/>
      <c r="APM15" s="409"/>
      <c r="APN15" s="409"/>
      <c r="APO15" s="409"/>
      <c r="APP15" s="409"/>
      <c r="APQ15" s="409"/>
      <c r="APR15" s="409"/>
      <c r="APS15" s="409"/>
      <c r="APT15" s="409"/>
      <c r="APU15" s="409"/>
      <c r="APV15" s="409"/>
      <c r="APW15" s="409"/>
      <c r="APX15" s="409"/>
      <c r="APY15" s="409"/>
      <c r="APZ15" s="409"/>
      <c r="AQA15" s="409"/>
      <c r="AQB15" s="409"/>
      <c r="AQC15" s="409"/>
      <c r="AQD15" s="409"/>
      <c r="AQE15" s="409"/>
      <c r="AQF15" s="409"/>
      <c r="AQG15" s="409"/>
      <c r="AQH15" s="409"/>
      <c r="AQI15" s="409"/>
      <c r="AQJ15" s="409"/>
      <c r="AQK15" s="409"/>
      <c r="AQL15" s="409"/>
      <c r="AQM15" s="409"/>
      <c r="AQN15" s="409"/>
      <c r="AQO15" s="409"/>
      <c r="AQP15" s="409"/>
      <c r="AQQ15" s="409"/>
      <c r="AQR15" s="409"/>
      <c r="AQS15" s="409"/>
      <c r="AQT15" s="409"/>
      <c r="AQU15" s="409"/>
      <c r="AQV15" s="409"/>
      <c r="AQW15" s="409"/>
      <c r="AQX15" s="409"/>
      <c r="AQY15" s="409"/>
      <c r="AQZ15" s="409"/>
      <c r="ARA15" s="409"/>
      <c r="ARB15" s="409"/>
      <c r="ARC15" s="409"/>
      <c r="ARD15" s="409"/>
      <c r="ARE15" s="409"/>
      <c r="ARF15" s="409"/>
      <c r="ARG15" s="409"/>
      <c r="ARH15" s="409"/>
      <c r="ARI15" s="409"/>
      <c r="ARJ15" s="409"/>
      <c r="ARK15" s="409"/>
      <c r="ARL15" s="409"/>
      <c r="ARM15" s="409"/>
      <c r="ARN15" s="409"/>
      <c r="ARO15" s="409"/>
      <c r="ARP15" s="409"/>
      <c r="ARQ15" s="409"/>
      <c r="ARR15" s="409"/>
      <c r="ARS15" s="409"/>
      <c r="ART15" s="409"/>
      <c r="ARU15" s="409"/>
      <c r="ARV15" s="409"/>
      <c r="ARW15" s="409"/>
      <c r="ARX15" s="409"/>
      <c r="ARY15" s="409"/>
      <c r="ARZ15" s="409"/>
      <c r="ASA15" s="409"/>
      <c r="ASB15" s="409"/>
      <c r="ASC15" s="409"/>
      <c r="ASD15" s="409"/>
      <c r="ASE15" s="409"/>
      <c r="ASF15" s="409"/>
      <c r="ASG15" s="409"/>
      <c r="ASH15" s="409"/>
      <c r="ASI15" s="409"/>
      <c r="ASJ15" s="409"/>
      <c r="ASK15" s="409"/>
      <c r="ASL15" s="409"/>
      <c r="ASM15" s="409"/>
      <c r="ASN15" s="409"/>
      <c r="ASO15" s="409"/>
      <c r="ASP15" s="409"/>
      <c r="ASQ15" s="409"/>
      <c r="ASR15" s="409"/>
      <c r="ASS15" s="409"/>
      <c r="AST15" s="409"/>
      <c r="ASU15" s="409"/>
      <c r="ASV15" s="409"/>
      <c r="ASW15" s="409"/>
      <c r="ASX15" s="409"/>
      <c r="ASY15" s="409"/>
      <c r="ASZ15" s="409"/>
      <c r="ATA15" s="409"/>
      <c r="ATB15" s="409"/>
      <c r="ATC15" s="409"/>
      <c r="ATD15" s="409"/>
      <c r="ATE15" s="409"/>
      <c r="ATF15" s="409"/>
      <c r="ATG15" s="409"/>
      <c r="ATH15" s="409"/>
      <c r="ATI15" s="409"/>
      <c r="ATJ15" s="409"/>
      <c r="ATK15" s="409"/>
      <c r="ATL15" s="409"/>
      <c r="ATM15" s="409"/>
      <c r="ATN15" s="409"/>
      <c r="ATO15" s="409"/>
      <c r="ATP15" s="409"/>
      <c r="ATQ15" s="409"/>
      <c r="ATR15" s="409"/>
      <c r="ATS15" s="409"/>
      <c r="ATT15" s="409"/>
      <c r="ATU15" s="409"/>
      <c r="ATV15" s="409"/>
      <c r="ATW15" s="409"/>
      <c r="ATX15" s="409"/>
      <c r="ATY15" s="409"/>
      <c r="ATZ15" s="409"/>
      <c r="AUA15" s="409"/>
      <c r="AUB15" s="409"/>
      <c r="AUC15" s="409"/>
      <c r="AUD15" s="409"/>
      <c r="AUE15" s="409"/>
      <c r="AUF15" s="409"/>
      <c r="AUG15" s="409"/>
      <c r="AUH15" s="409"/>
      <c r="AUI15" s="409"/>
      <c r="AUJ15" s="409"/>
      <c r="AUK15" s="409"/>
      <c r="AUL15" s="409"/>
      <c r="AUM15" s="409"/>
      <c r="AUN15" s="409"/>
      <c r="AUO15" s="409"/>
      <c r="AUP15" s="409"/>
      <c r="AUQ15" s="409"/>
      <c r="AUR15" s="409"/>
      <c r="AUS15" s="409"/>
      <c r="AUT15" s="409"/>
      <c r="AUU15" s="409"/>
      <c r="AUV15" s="409"/>
      <c r="AUW15" s="409"/>
      <c r="AUX15" s="409"/>
      <c r="AUY15" s="409"/>
      <c r="AUZ15" s="409"/>
      <c r="AVA15" s="409"/>
      <c r="AVB15" s="409"/>
      <c r="AVC15" s="409"/>
      <c r="AVD15" s="409"/>
      <c r="AVE15" s="409"/>
      <c r="AVF15" s="409"/>
      <c r="AVG15" s="409"/>
      <c r="AVH15" s="409"/>
      <c r="AVI15" s="409"/>
      <c r="AVJ15" s="409"/>
      <c r="AVK15" s="409"/>
      <c r="AVL15" s="409"/>
      <c r="AVM15" s="409"/>
      <c r="AVN15" s="409"/>
      <c r="AVO15" s="409"/>
      <c r="AVP15" s="409"/>
      <c r="AVQ15" s="409"/>
      <c r="AVR15" s="409"/>
      <c r="AVS15" s="409"/>
      <c r="AVT15" s="409"/>
      <c r="AVU15" s="409"/>
      <c r="AVV15" s="409"/>
      <c r="AVW15" s="409"/>
      <c r="AVX15" s="409"/>
      <c r="AVY15" s="409"/>
      <c r="AVZ15" s="409"/>
      <c r="AWA15" s="409"/>
      <c r="AWB15" s="409"/>
      <c r="AWC15" s="409"/>
      <c r="AWD15" s="409"/>
      <c r="AWE15" s="409"/>
      <c r="AWF15" s="409"/>
      <c r="AWG15" s="409"/>
      <c r="AWH15" s="409"/>
      <c r="AWI15" s="409"/>
      <c r="AWJ15" s="409"/>
      <c r="AWK15" s="409"/>
      <c r="AWL15" s="409"/>
      <c r="AWM15" s="409"/>
      <c r="AWN15" s="409"/>
      <c r="AWO15" s="409"/>
      <c r="AWP15" s="409"/>
      <c r="AWQ15" s="409"/>
      <c r="AWR15" s="409"/>
      <c r="AWS15" s="409"/>
      <c r="AWT15" s="409"/>
      <c r="AWU15" s="409"/>
      <c r="AWV15" s="409"/>
      <c r="AWW15" s="409"/>
      <c r="AWX15" s="409"/>
      <c r="AWY15" s="409"/>
      <c r="AWZ15" s="409"/>
      <c r="AXA15" s="409"/>
      <c r="AXB15" s="409"/>
      <c r="AXC15" s="409"/>
      <c r="AXD15" s="409"/>
      <c r="AXE15" s="409"/>
      <c r="AXF15" s="409"/>
      <c r="AXG15" s="409"/>
      <c r="AXH15" s="409"/>
      <c r="AXI15" s="409"/>
      <c r="AXJ15" s="409"/>
      <c r="AXK15" s="409"/>
      <c r="AXL15" s="409"/>
      <c r="AXM15" s="409"/>
      <c r="AXN15" s="409"/>
      <c r="AXO15" s="409"/>
      <c r="AXP15" s="409"/>
      <c r="AXQ15" s="409"/>
      <c r="AXR15" s="409"/>
      <c r="AXS15" s="409"/>
      <c r="AXT15" s="409"/>
      <c r="AXU15" s="409"/>
      <c r="AXV15" s="409"/>
      <c r="AXW15" s="409"/>
      <c r="AXX15" s="409"/>
      <c r="AXY15" s="409"/>
      <c r="AXZ15" s="409"/>
      <c r="AYA15" s="409"/>
      <c r="AYB15" s="409"/>
      <c r="AYC15" s="409"/>
      <c r="AYD15" s="409"/>
      <c r="AYE15" s="409"/>
      <c r="AYF15" s="409"/>
      <c r="AYG15" s="409"/>
      <c r="AYH15" s="409"/>
      <c r="AYI15" s="409"/>
      <c r="AYJ15" s="409"/>
      <c r="AYK15" s="409"/>
      <c r="AYL15" s="409"/>
      <c r="AYM15" s="409"/>
      <c r="AYN15" s="409"/>
      <c r="AYO15" s="409"/>
      <c r="AYP15" s="409"/>
      <c r="AYQ15" s="409"/>
      <c r="AYR15" s="409"/>
      <c r="AYS15" s="409"/>
      <c r="AYT15" s="409"/>
      <c r="AYU15" s="409"/>
      <c r="AYV15" s="409"/>
      <c r="AYW15" s="409"/>
      <c r="AYX15" s="409"/>
      <c r="AYY15" s="409"/>
      <c r="AYZ15" s="409"/>
      <c r="AZA15" s="409"/>
      <c r="AZB15" s="409"/>
      <c r="AZC15" s="409"/>
      <c r="AZD15" s="409"/>
      <c r="AZE15" s="409"/>
      <c r="AZF15" s="409"/>
      <c r="AZG15" s="409"/>
      <c r="AZH15" s="409"/>
      <c r="AZI15" s="409"/>
      <c r="AZJ15" s="409"/>
      <c r="AZK15" s="409"/>
      <c r="AZL15" s="409"/>
      <c r="AZM15" s="409"/>
      <c r="AZN15" s="409"/>
      <c r="AZO15" s="409"/>
      <c r="AZP15" s="409"/>
      <c r="AZQ15" s="409"/>
      <c r="AZR15" s="409"/>
      <c r="AZS15" s="409"/>
      <c r="AZT15" s="409"/>
      <c r="AZU15" s="409"/>
      <c r="AZV15" s="409"/>
      <c r="AZW15" s="409"/>
      <c r="AZX15" s="409"/>
      <c r="AZY15" s="409"/>
      <c r="AZZ15" s="409"/>
      <c r="BAA15" s="409"/>
      <c r="BAB15" s="409"/>
      <c r="BAC15" s="409"/>
      <c r="BAD15" s="409"/>
      <c r="BAE15" s="409"/>
      <c r="BAF15" s="409"/>
      <c r="BAG15" s="409"/>
      <c r="BAH15" s="409"/>
      <c r="BAI15" s="409"/>
      <c r="BAJ15" s="409"/>
      <c r="BAK15" s="409"/>
      <c r="BAL15" s="409"/>
      <c r="BAM15" s="409"/>
      <c r="BAN15" s="409"/>
      <c r="BAO15" s="409"/>
      <c r="BAP15" s="409"/>
      <c r="BAQ15" s="409"/>
      <c r="BAR15" s="409"/>
      <c r="BAS15" s="409"/>
      <c r="BAT15" s="409"/>
      <c r="BAU15" s="409"/>
      <c r="BAV15" s="409"/>
      <c r="BAW15" s="409"/>
      <c r="BAX15" s="409"/>
      <c r="BAY15" s="409"/>
      <c r="BAZ15" s="409"/>
      <c r="BBA15" s="409"/>
      <c r="BBB15" s="409"/>
      <c r="BBC15" s="409"/>
      <c r="BBD15" s="409"/>
      <c r="BBE15" s="409"/>
      <c r="BBF15" s="409"/>
      <c r="BBG15" s="409"/>
      <c r="BBH15" s="409"/>
      <c r="BBI15" s="409"/>
      <c r="BBJ15" s="409"/>
      <c r="BBK15" s="409"/>
      <c r="BBL15" s="409"/>
      <c r="BBM15" s="409"/>
      <c r="BBN15" s="409"/>
      <c r="BBO15" s="409"/>
      <c r="BBP15" s="409"/>
      <c r="BBQ15" s="409"/>
      <c r="BBR15" s="409"/>
      <c r="BBS15" s="409"/>
      <c r="BBT15" s="409"/>
      <c r="BBU15" s="409"/>
      <c r="BBV15" s="409"/>
      <c r="BBW15" s="409"/>
      <c r="BBX15" s="409"/>
      <c r="BBY15" s="409"/>
      <c r="BBZ15" s="409"/>
      <c r="BCA15" s="409"/>
      <c r="BCB15" s="409"/>
      <c r="BCC15" s="409"/>
      <c r="BCD15" s="409"/>
      <c r="BCE15" s="409"/>
      <c r="BCF15" s="409"/>
      <c r="BCG15" s="409"/>
      <c r="BCH15" s="409"/>
      <c r="BCI15" s="409"/>
      <c r="BCJ15" s="409"/>
      <c r="BCK15" s="409"/>
      <c r="BCL15" s="409"/>
      <c r="BCM15" s="409"/>
      <c r="BCN15" s="409"/>
      <c r="BCO15" s="409"/>
      <c r="BCP15" s="409"/>
      <c r="BCQ15" s="409"/>
      <c r="BCR15" s="409"/>
      <c r="BCS15" s="409"/>
      <c r="BCT15" s="409"/>
      <c r="BCU15" s="409"/>
      <c r="BCV15" s="409"/>
      <c r="BCW15" s="409"/>
      <c r="BCX15" s="409"/>
      <c r="BCY15" s="409"/>
      <c r="BCZ15" s="409"/>
      <c r="BDA15" s="409"/>
      <c r="BDB15" s="409"/>
      <c r="BDC15" s="409"/>
      <c r="BDD15" s="409"/>
      <c r="BDE15" s="409"/>
      <c r="BDF15" s="409"/>
      <c r="BDG15" s="409"/>
      <c r="BDH15" s="409"/>
      <c r="BDI15" s="409"/>
      <c r="BDJ15" s="409"/>
      <c r="BDK15" s="409"/>
      <c r="BDL15" s="409"/>
      <c r="BDM15" s="409"/>
      <c r="BDN15" s="409"/>
      <c r="BDO15" s="409"/>
      <c r="BDP15" s="409"/>
      <c r="BDQ15" s="409"/>
      <c r="BDR15" s="409"/>
      <c r="BDS15" s="409"/>
      <c r="BDT15" s="409"/>
      <c r="BDU15" s="409"/>
      <c r="BDV15" s="409"/>
      <c r="BDW15" s="409"/>
      <c r="BDX15" s="409"/>
      <c r="BDY15" s="409"/>
      <c r="BDZ15" s="409"/>
      <c r="BEA15" s="409"/>
      <c r="BEB15" s="409"/>
      <c r="BEC15" s="409"/>
      <c r="BED15" s="409"/>
      <c r="BEE15" s="409"/>
      <c r="BEF15" s="409"/>
      <c r="BEG15" s="409"/>
      <c r="BEH15" s="409"/>
      <c r="BEI15" s="409"/>
      <c r="BEJ15" s="409"/>
      <c r="BEK15" s="409"/>
      <c r="BEL15" s="409"/>
      <c r="BEM15" s="409"/>
      <c r="BEN15" s="409"/>
      <c r="BEO15" s="409"/>
      <c r="BEP15" s="409"/>
      <c r="BEQ15" s="409"/>
      <c r="BER15" s="409"/>
      <c r="BES15" s="409"/>
      <c r="BET15" s="409"/>
      <c r="BEU15" s="409"/>
      <c r="BEV15" s="409"/>
      <c r="BEW15" s="409"/>
      <c r="BEX15" s="409"/>
      <c r="BEY15" s="409"/>
      <c r="BEZ15" s="409"/>
      <c r="BFA15" s="409"/>
      <c r="BFB15" s="409"/>
      <c r="BFC15" s="409"/>
      <c r="BFD15" s="409"/>
      <c r="BFE15" s="409"/>
      <c r="BFF15" s="409"/>
      <c r="BFG15" s="409"/>
      <c r="BFH15" s="409"/>
      <c r="BFI15" s="409"/>
      <c r="BFJ15" s="409"/>
      <c r="BFK15" s="409"/>
      <c r="BFL15" s="409"/>
      <c r="BFM15" s="409"/>
      <c r="BFN15" s="409"/>
      <c r="BFO15" s="409"/>
      <c r="BFP15" s="409"/>
      <c r="BFQ15" s="409"/>
      <c r="BFR15" s="409"/>
      <c r="BFS15" s="409"/>
      <c r="BFT15" s="409"/>
      <c r="BFU15" s="409"/>
      <c r="BFV15" s="409"/>
      <c r="BFW15" s="409"/>
      <c r="BFX15" s="409"/>
      <c r="BFY15" s="409"/>
      <c r="BFZ15" s="409"/>
      <c r="BGA15" s="409"/>
      <c r="BGB15" s="409"/>
      <c r="BGC15" s="409"/>
      <c r="BGD15" s="409"/>
      <c r="BGE15" s="409"/>
      <c r="BGF15" s="409"/>
      <c r="BGG15" s="409"/>
      <c r="BGH15" s="409"/>
      <c r="BGI15" s="409"/>
      <c r="BGJ15" s="409"/>
      <c r="BGK15" s="409"/>
      <c r="BGL15" s="409"/>
      <c r="BGM15" s="409"/>
      <c r="BGN15" s="409"/>
      <c r="BGO15" s="409"/>
      <c r="BGP15" s="409"/>
      <c r="BGQ15" s="409"/>
      <c r="BGR15" s="409"/>
      <c r="BGS15" s="409"/>
      <c r="BGT15" s="409"/>
      <c r="BGU15" s="409"/>
      <c r="BGV15" s="409"/>
      <c r="BGW15" s="409"/>
      <c r="BGX15" s="409"/>
      <c r="BGY15" s="409"/>
      <c r="BGZ15" s="409"/>
      <c r="BHA15" s="409"/>
      <c r="BHB15" s="409"/>
      <c r="BHC15" s="409"/>
      <c r="BHD15" s="409"/>
      <c r="BHE15" s="409"/>
      <c r="BHF15" s="409"/>
      <c r="BHG15" s="409"/>
      <c r="BHH15" s="409"/>
      <c r="BHI15" s="409"/>
      <c r="BHJ15" s="409"/>
      <c r="BHK15" s="409"/>
      <c r="BHL15" s="409"/>
      <c r="BHM15" s="409"/>
      <c r="BHN15" s="409"/>
      <c r="BHO15" s="409"/>
      <c r="BHP15" s="409"/>
      <c r="BHQ15" s="409"/>
      <c r="BHR15" s="409"/>
      <c r="BHS15" s="409"/>
      <c r="BHT15" s="409"/>
      <c r="BHU15" s="409"/>
      <c r="BHV15" s="409"/>
      <c r="BHW15" s="409"/>
      <c r="BHX15" s="409"/>
      <c r="BHY15" s="409"/>
      <c r="BHZ15" s="409"/>
      <c r="BIA15" s="409"/>
      <c r="BIB15" s="409"/>
      <c r="BIC15" s="409"/>
      <c r="BID15" s="409"/>
      <c r="BIE15" s="409"/>
      <c r="BIF15" s="409"/>
      <c r="BIG15" s="409"/>
      <c r="BIH15" s="409"/>
      <c r="BII15" s="409"/>
      <c r="BIJ15" s="409"/>
      <c r="BIK15" s="409"/>
      <c r="BIL15" s="409"/>
      <c r="BIM15" s="409"/>
      <c r="BIN15" s="409"/>
      <c r="BIO15" s="409"/>
      <c r="BIP15" s="409"/>
      <c r="BIQ15" s="409"/>
      <c r="BIR15" s="409"/>
      <c r="BIS15" s="409"/>
      <c r="BIT15" s="409"/>
      <c r="BIU15" s="409"/>
      <c r="BIV15" s="409"/>
      <c r="BIW15" s="409"/>
      <c r="BIX15" s="409"/>
      <c r="BIY15" s="409"/>
      <c r="BIZ15" s="409"/>
      <c r="BJA15" s="409"/>
      <c r="BJB15" s="409"/>
      <c r="BJC15" s="409"/>
      <c r="BJD15" s="409"/>
      <c r="BJE15" s="409"/>
      <c r="BJF15" s="409"/>
      <c r="BJG15" s="409"/>
      <c r="BJH15" s="409"/>
      <c r="BJI15" s="409"/>
      <c r="BJJ15" s="409"/>
      <c r="BJK15" s="409"/>
      <c r="BJL15" s="409"/>
      <c r="BJM15" s="409"/>
      <c r="BJN15" s="409"/>
      <c r="BJO15" s="409"/>
      <c r="BJP15" s="409"/>
      <c r="BJQ15" s="409"/>
      <c r="BJR15" s="409"/>
      <c r="BJS15" s="409"/>
      <c r="BJT15" s="409"/>
      <c r="BJU15" s="409"/>
      <c r="BJV15" s="409"/>
      <c r="BJW15" s="409"/>
      <c r="BJX15" s="409"/>
      <c r="BJY15" s="409"/>
      <c r="BJZ15" s="409"/>
      <c r="BKA15" s="409"/>
      <c r="BKB15" s="409"/>
      <c r="BKC15" s="409"/>
      <c r="BKD15" s="409"/>
      <c r="BKE15" s="409"/>
      <c r="BKF15" s="409"/>
      <c r="BKG15" s="409"/>
      <c r="BKH15" s="409"/>
      <c r="BKI15" s="409"/>
      <c r="BKJ15" s="409"/>
      <c r="BKK15" s="409"/>
      <c r="BKL15" s="409"/>
      <c r="BKM15" s="409"/>
      <c r="BKN15" s="409"/>
      <c r="BKO15" s="409"/>
      <c r="BKP15" s="409"/>
      <c r="BKQ15" s="409"/>
      <c r="BKR15" s="409"/>
      <c r="BKS15" s="409"/>
      <c r="BKT15" s="409"/>
      <c r="BKU15" s="409"/>
      <c r="BKV15" s="409"/>
      <c r="BKW15" s="409"/>
      <c r="BKX15" s="409"/>
      <c r="BKY15" s="409"/>
      <c r="BKZ15" s="409"/>
      <c r="BLA15" s="409"/>
      <c r="BLB15" s="409"/>
      <c r="BLC15" s="409"/>
      <c r="BLD15" s="409"/>
      <c r="BLE15" s="409"/>
      <c r="BLF15" s="409"/>
      <c r="BLG15" s="409"/>
      <c r="BLH15" s="409"/>
      <c r="BLI15" s="409"/>
      <c r="BLJ15" s="409"/>
      <c r="BLK15" s="409"/>
      <c r="BLL15" s="409"/>
      <c r="BLM15" s="409"/>
      <c r="BLN15" s="409"/>
      <c r="BLO15" s="409"/>
      <c r="BLP15" s="409"/>
      <c r="BLQ15" s="409"/>
      <c r="BLR15" s="409"/>
      <c r="BLS15" s="409"/>
      <c r="BLT15" s="409"/>
      <c r="BLU15" s="409"/>
      <c r="BLV15" s="409"/>
      <c r="BLW15" s="409"/>
      <c r="BLX15" s="409"/>
      <c r="BLY15" s="409"/>
      <c r="BLZ15" s="409"/>
      <c r="BMA15" s="409"/>
      <c r="BMB15" s="409"/>
      <c r="BMC15" s="409"/>
      <c r="BMD15" s="409"/>
      <c r="BME15" s="409"/>
      <c r="BMF15" s="409"/>
      <c r="BMG15" s="409"/>
      <c r="BMH15" s="409"/>
      <c r="BMI15" s="409"/>
      <c r="BMJ15" s="409"/>
      <c r="BMK15" s="409"/>
      <c r="BML15" s="409"/>
      <c r="BMM15" s="409"/>
      <c r="BMN15" s="409"/>
      <c r="BMO15" s="409"/>
      <c r="BMP15" s="409"/>
      <c r="BMQ15" s="409"/>
      <c r="BMR15" s="409"/>
      <c r="BMS15" s="409"/>
      <c r="BMT15" s="409"/>
      <c r="BMU15" s="409"/>
      <c r="BMV15" s="409"/>
      <c r="BMW15" s="409"/>
      <c r="BMX15" s="409"/>
      <c r="BMY15" s="409"/>
      <c r="BMZ15" s="409"/>
      <c r="BNA15" s="409"/>
      <c r="BNB15" s="409"/>
      <c r="BNC15" s="409"/>
      <c r="BND15" s="409"/>
      <c r="BNE15" s="409"/>
      <c r="BNF15" s="409"/>
      <c r="BNG15" s="409"/>
      <c r="BNH15" s="409"/>
      <c r="BNI15" s="409"/>
      <c r="BNJ15" s="409"/>
      <c r="BNK15" s="409"/>
      <c r="BNL15" s="409"/>
      <c r="BNM15" s="409"/>
      <c r="BNN15" s="409"/>
      <c r="BNO15" s="409"/>
      <c r="BNP15" s="409"/>
      <c r="BNQ15" s="409"/>
      <c r="BNR15" s="409"/>
      <c r="BNS15" s="409"/>
      <c r="BNT15" s="409"/>
      <c r="BNU15" s="409"/>
      <c r="BNV15" s="409"/>
      <c r="BNW15" s="409"/>
      <c r="BNX15" s="409"/>
      <c r="BNY15" s="409"/>
      <c r="BNZ15" s="409"/>
      <c r="BOA15" s="409"/>
      <c r="BOB15" s="409"/>
      <c r="BOC15" s="409"/>
      <c r="BOD15" s="409"/>
      <c r="BOE15" s="409"/>
      <c r="BOF15" s="409"/>
      <c r="BOG15" s="409"/>
      <c r="BOH15" s="409"/>
      <c r="BOI15" s="409"/>
      <c r="BOJ15" s="409"/>
      <c r="BOK15" s="409"/>
      <c r="BOL15" s="409"/>
      <c r="BOM15" s="409"/>
      <c r="BON15" s="409"/>
      <c r="BOO15" s="409"/>
      <c r="BOP15" s="409"/>
      <c r="BOQ15" s="409"/>
      <c r="BOR15" s="409"/>
      <c r="BOS15" s="409"/>
      <c r="BOT15" s="409"/>
      <c r="BOU15" s="409"/>
      <c r="BOV15" s="409"/>
      <c r="BOW15" s="409"/>
      <c r="BOX15" s="409"/>
      <c r="BOY15" s="409"/>
      <c r="BOZ15" s="409"/>
      <c r="BPA15" s="409"/>
      <c r="BPB15" s="409"/>
      <c r="BPC15" s="409"/>
      <c r="BPD15" s="409"/>
      <c r="BPE15" s="409"/>
      <c r="BPF15" s="409"/>
      <c r="BPG15" s="409"/>
      <c r="BPH15" s="409"/>
      <c r="BPI15" s="409"/>
      <c r="BPJ15" s="409"/>
      <c r="BPK15" s="409"/>
      <c r="BPL15" s="409"/>
      <c r="BPM15" s="409"/>
      <c r="BPN15" s="409"/>
      <c r="BPO15" s="409"/>
      <c r="BPP15" s="409"/>
      <c r="BPQ15" s="409"/>
      <c r="BPR15" s="409"/>
      <c r="BPS15" s="409"/>
      <c r="BPT15" s="409"/>
      <c r="BPU15" s="409"/>
      <c r="BPV15" s="409"/>
      <c r="BPW15" s="409"/>
      <c r="BPX15" s="409"/>
      <c r="BPY15" s="409"/>
      <c r="BPZ15" s="409"/>
      <c r="BQA15" s="409"/>
      <c r="BQB15" s="409"/>
      <c r="BQC15" s="409"/>
      <c r="BQD15" s="409"/>
      <c r="BQE15" s="409"/>
      <c r="BQF15" s="409"/>
      <c r="BQG15" s="409"/>
      <c r="BQH15" s="409"/>
      <c r="BQI15" s="409"/>
      <c r="BQJ15" s="409"/>
      <c r="BQK15" s="409"/>
      <c r="BQL15" s="409"/>
      <c r="BQM15" s="409"/>
      <c r="BQN15" s="409"/>
      <c r="BQO15" s="409"/>
      <c r="BQP15" s="409"/>
      <c r="BQQ15" s="409"/>
      <c r="BQR15" s="409"/>
      <c r="BQS15" s="409"/>
      <c r="BQT15" s="409"/>
      <c r="BQU15" s="409"/>
      <c r="BQV15" s="409"/>
      <c r="BQW15" s="409"/>
      <c r="BQX15" s="409"/>
      <c r="BQY15" s="409"/>
      <c r="BQZ15" s="409"/>
      <c r="BRA15" s="409"/>
      <c r="BRB15" s="409"/>
      <c r="BRC15" s="409"/>
      <c r="BRD15" s="409"/>
      <c r="BRE15" s="409"/>
      <c r="BRF15" s="409"/>
      <c r="BRG15" s="409"/>
      <c r="BRH15" s="409"/>
      <c r="BRI15" s="409"/>
      <c r="BRJ15" s="409"/>
      <c r="BRK15" s="409"/>
      <c r="BRL15" s="409"/>
      <c r="BRM15" s="409"/>
      <c r="BRN15" s="409"/>
      <c r="BRO15" s="409"/>
      <c r="BRP15" s="409"/>
      <c r="BRQ15" s="409"/>
      <c r="BRR15" s="409"/>
      <c r="BRS15" s="409"/>
      <c r="BRT15" s="409"/>
      <c r="BRU15" s="409"/>
      <c r="BRV15" s="409"/>
      <c r="BRW15" s="409"/>
      <c r="BRX15" s="409"/>
      <c r="BRY15" s="409"/>
      <c r="BRZ15" s="409"/>
      <c r="BSA15" s="409"/>
      <c r="BSB15" s="409"/>
      <c r="BSC15" s="409"/>
      <c r="BSD15" s="409"/>
      <c r="BSE15" s="409"/>
      <c r="BSF15" s="409"/>
      <c r="BSG15" s="409"/>
      <c r="BSH15" s="409"/>
      <c r="BSI15" s="409"/>
      <c r="BSJ15" s="409"/>
      <c r="BSK15" s="409"/>
      <c r="BSL15" s="409"/>
      <c r="BSM15" s="409"/>
      <c r="BSN15" s="409"/>
      <c r="BSO15" s="409"/>
      <c r="BSP15" s="409"/>
      <c r="BSQ15" s="409"/>
      <c r="BSR15" s="409"/>
      <c r="BSS15" s="409"/>
      <c r="BST15" s="409"/>
      <c r="BSU15" s="409"/>
      <c r="BSV15" s="409"/>
      <c r="BSW15" s="409"/>
      <c r="BSX15" s="409"/>
      <c r="BSY15" s="409"/>
      <c r="BSZ15" s="409"/>
      <c r="BTA15" s="409"/>
      <c r="BTB15" s="409"/>
      <c r="BTC15" s="409"/>
      <c r="BTD15" s="409"/>
      <c r="BTE15" s="409"/>
      <c r="BTF15" s="409"/>
      <c r="BTG15" s="409"/>
      <c r="BTH15" s="409"/>
      <c r="BTI15" s="409"/>
      <c r="BTJ15" s="409"/>
      <c r="BTK15" s="409"/>
      <c r="BTL15" s="409"/>
      <c r="BTM15" s="409"/>
      <c r="BTN15" s="409"/>
      <c r="BTO15" s="409"/>
      <c r="BTP15" s="409"/>
      <c r="BTQ15" s="409"/>
      <c r="BTR15" s="409"/>
      <c r="BTS15" s="409"/>
      <c r="BTT15" s="409"/>
      <c r="BTU15" s="409"/>
      <c r="BTV15" s="409"/>
      <c r="BTW15" s="409"/>
      <c r="BTX15" s="409"/>
      <c r="BTY15" s="409"/>
      <c r="BTZ15" s="409"/>
      <c r="BUA15" s="409"/>
      <c r="BUB15" s="409"/>
      <c r="BUC15" s="409"/>
      <c r="BUD15" s="409"/>
      <c r="BUE15" s="409"/>
      <c r="BUF15" s="409"/>
      <c r="BUG15" s="409"/>
      <c r="BUH15" s="409"/>
      <c r="BUI15" s="409"/>
      <c r="BUJ15" s="409"/>
      <c r="BUK15" s="409"/>
      <c r="BUL15" s="409"/>
      <c r="BUM15" s="409"/>
      <c r="BUN15" s="409"/>
      <c r="BUO15" s="409"/>
      <c r="BUP15" s="409"/>
      <c r="BUQ15" s="409"/>
      <c r="BUR15" s="409"/>
      <c r="BUS15" s="409"/>
      <c r="BUT15" s="409"/>
      <c r="BUU15" s="409"/>
      <c r="BUV15" s="409"/>
      <c r="BUW15" s="409"/>
      <c r="BUX15" s="409"/>
      <c r="BUY15" s="409"/>
      <c r="BUZ15" s="409"/>
      <c r="BVA15" s="409"/>
      <c r="BVB15" s="409"/>
      <c r="BVC15" s="409"/>
      <c r="BVD15" s="409"/>
      <c r="BVE15" s="409"/>
      <c r="BVF15" s="409"/>
      <c r="BVG15" s="409"/>
      <c r="BVH15" s="409"/>
      <c r="BVI15" s="409"/>
      <c r="BVJ15" s="409"/>
      <c r="BVK15" s="409"/>
      <c r="BVL15" s="409"/>
      <c r="BVM15" s="409"/>
      <c r="BVN15" s="409"/>
      <c r="BVO15" s="409"/>
      <c r="BVP15" s="409"/>
      <c r="BVQ15" s="409"/>
      <c r="BVR15" s="409"/>
      <c r="BVS15" s="409"/>
      <c r="BVT15" s="409"/>
      <c r="BVU15" s="409"/>
      <c r="BVV15" s="409"/>
      <c r="BVW15" s="409"/>
      <c r="BVX15" s="409"/>
      <c r="BVY15" s="409"/>
      <c r="BVZ15" s="409"/>
      <c r="BWA15" s="409"/>
      <c r="BWB15" s="409"/>
      <c r="BWC15" s="409"/>
      <c r="BWD15" s="409"/>
      <c r="BWE15" s="409"/>
      <c r="BWF15" s="409"/>
      <c r="BWG15" s="409"/>
      <c r="BWH15" s="409"/>
      <c r="BWI15" s="409"/>
      <c r="BWJ15" s="409"/>
      <c r="BWK15" s="409"/>
      <c r="BWL15" s="409"/>
      <c r="BWM15" s="409"/>
      <c r="BWN15" s="409"/>
      <c r="BWO15" s="409"/>
      <c r="BWP15" s="409"/>
      <c r="BWQ15" s="409"/>
      <c r="BWR15" s="409"/>
      <c r="BWS15" s="409"/>
      <c r="BWT15" s="409"/>
      <c r="BWU15" s="409"/>
      <c r="BWV15" s="409"/>
      <c r="BWW15" s="409"/>
      <c r="BWX15" s="409"/>
      <c r="BWY15" s="409"/>
      <c r="BWZ15" s="409"/>
      <c r="BXA15" s="409"/>
      <c r="BXB15" s="409"/>
      <c r="BXC15" s="409"/>
      <c r="BXD15" s="409"/>
      <c r="BXE15" s="409"/>
      <c r="BXF15" s="409"/>
      <c r="BXG15" s="409"/>
      <c r="BXH15" s="409"/>
      <c r="BXI15" s="409"/>
      <c r="BXJ15" s="409"/>
      <c r="BXK15" s="409"/>
      <c r="BXL15" s="409"/>
      <c r="BXM15" s="409"/>
      <c r="BXN15" s="409"/>
      <c r="BXO15" s="409"/>
      <c r="BXP15" s="409"/>
      <c r="BXQ15" s="409"/>
      <c r="BXR15" s="409"/>
      <c r="BXS15" s="409"/>
      <c r="BXT15" s="409"/>
      <c r="BXU15" s="409"/>
      <c r="BXV15" s="409"/>
      <c r="BXW15" s="409"/>
      <c r="BXX15" s="409"/>
      <c r="BXY15" s="409"/>
      <c r="BXZ15" s="409"/>
      <c r="BYA15" s="409"/>
      <c r="BYB15" s="409"/>
      <c r="BYC15" s="409"/>
      <c r="BYD15" s="409"/>
      <c r="BYE15" s="409"/>
      <c r="BYF15" s="409"/>
      <c r="BYG15" s="409"/>
      <c r="BYH15" s="409"/>
      <c r="BYI15" s="409"/>
      <c r="BYJ15" s="409"/>
      <c r="BYK15" s="409"/>
      <c r="BYL15" s="409"/>
      <c r="BYM15" s="409"/>
      <c r="BYN15" s="409"/>
      <c r="BYO15" s="409"/>
      <c r="BYP15" s="409"/>
      <c r="BYQ15" s="409"/>
      <c r="BYR15" s="409"/>
      <c r="BYS15" s="409"/>
      <c r="BYT15" s="409"/>
      <c r="BYU15" s="409"/>
      <c r="BYV15" s="409"/>
      <c r="BYW15" s="409"/>
      <c r="BYX15" s="409"/>
      <c r="BYY15" s="409"/>
      <c r="BYZ15" s="409"/>
      <c r="BZA15" s="409"/>
      <c r="BZB15" s="409"/>
      <c r="BZC15" s="409"/>
      <c r="BZD15" s="409"/>
      <c r="BZE15" s="409"/>
      <c r="BZF15" s="409"/>
      <c r="BZG15" s="409"/>
      <c r="BZH15" s="409"/>
      <c r="BZI15" s="409"/>
      <c r="BZJ15" s="409"/>
      <c r="BZK15" s="409"/>
      <c r="BZL15" s="409"/>
      <c r="BZM15" s="409"/>
      <c r="BZN15" s="409"/>
      <c r="BZO15" s="409"/>
      <c r="BZP15" s="409"/>
      <c r="BZQ15" s="409"/>
      <c r="BZR15" s="409"/>
      <c r="BZS15" s="409"/>
      <c r="BZT15" s="409"/>
      <c r="BZU15" s="409"/>
      <c r="BZV15" s="409"/>
      <c r="BZW15" s="409"/>
      <c r="BZX15" s="409"/>
      <c r="BZY15" s="409"/>
      <c r="BZZ15" s="409"/>
      <c r="CAA15" s="409"/>
      <c r="CAB15" s="409"/>
      <c r="CAC15" s="409"/>
      <c r="CAD15" s="409"/>
      <c r="CAE15" s="409"/>
      <c r="CAF15" s="409"/>
      <c r="CAG15" s="409"/>
      <c r="CAH15" s="409"/>
      <c r="CAI15" s="409"/>
      <c r="CAJ15" s="409"/>
      <c r="CAK15" s="409"/>
      <c r="CAL15" s="409"/>
      <c r="CAM15" s="409"/>
      <c r="CAN15" s="409"/>
      <c r="CAO15" s="409"/>
      <c r="CAP15" s="409"/>
      <c r="CAQ15" s="409"/>
      <c r="CAR15" s="409"/>
      <c r="CAS15" s="409"/>
      <c r="CAT15" s="409"/>
      <c r="CAU15" s="409"/>
      <c r="CAV15" s="409"/>
      <c r="CAW15" s="409"/>
      <c r="CAX15" s="409"/>
      <c r="CAY15" s="409"/>
      <c r="CAZ15" s="409"/>
      <c r="CBA15" s="409"/>
      <c r="CBB15" s="409"/>
      <c r="CBC15" s="409"/>
      <c r="CBD15" s="409"/>
      <c r="CBE15" s="409"/>
      <c r="CBF15" s="409"/>
      <c r="CBG15" s="409"/>
      <c r="CBH15" s="409"/>
      <c r="CBI15" s="409"/>
      <c r="CBJ15" s="409"/>
      <c r="CBK15" s="409"/>
      <c r="CBL15" s="409"/>
      <c r="CBM15" s="409"/>
      <c r="CBN15" s="409"/>
      <c r="CBO15" s="409"/>
      <c r="CBP15" s="409"/>
      <c r="CBQ15" s="409"/>
      <c r="CBR15" s="409"/>
      <c r="CBS15" s="409"/>
      <c r="CBT15" s="409"/>
      <c r="CBU15" s="409"/>
      <c r="CBV15" s="409"/>
      <c r="CBW15" s="409"/>
      <c r="CBX15" s="409"/>
      <c r="CBY15" s="409"/>
      <c r="CBZ15" s="409"/>
      <c r="CCA15" s="409"/>
      <c r="CCB15" s="409"/>
      <c r="CCC15" s="409"/>
      <c r="CCD15" s="409"/>
      <c r="CCE15" s="409"/>
      <c r="CCF15" s="409"/>
      <c r="CCG15" s="409"/>
      <c r="CCH15" s="409"/>
      <c r="CCI15" s="409"/>
      <c r="CCJ15" s="409"/>
      <c r="CCK15" s="409"/>
      <c r="CCL15" s="409"/>
      <c r="CCM15" s="409"/>
      <c r="CCN15" s="409"/>
      <c r="CCO15" s="409"/>
      <c r="CCP15" s="409"/>
      <c r="CCQ15" s="409"/>
      <c r="CCR15" s="409"/>
      <c r="CCS15" s="409"/>
      <c r="CCT15" s="409"/>
      <c r="CCU15" s="409"/>
      <c r="CCV15" s="409"/>
      <c r="CCW15" s="409"/>
      <c r="CCX15" s="409"/>
      <c r="CCY15" s="409"/>
      <c r="CCZ15" s="409"/>
      <c r="CDA15" s="409"/>
      <c r="CDB15" s="409"/>
      <c r="CDC15" s="409"/>
      <c r="CDD15" s="409"/>
      <c r="CDE15" s="409"/>
      <c r="CDF15" s="409"/>
      <c r="CDG15" s="409"/>
      <c r="CDH15" s="409"/>
      <c r="CDI15" s="409"/>
      <c r="CDJ15" s="409"/>
      <c r="CDK15" s="409"/>
      <c r="CDL15" s="409"/>
      <c r="CDM15" s="409"/>
      <c r="CDN15" s="409"/>
      <c r="CDO15" s="409"/>
      <c r="CDP15" s="409"/>
      <c r="CDQ15" s="409"/>
      <c r="CDR15" s="409"/>
      <c r="CDS15" s="409"/>
      <c r="CDT15" s="409"/>
      <c r="CDU15" s="409"/>
      <c r="CDV15" s="409"/>
      <c r="CDW15" s="409"/>
      <c r="CDX15" s="409"/>
      <c r="CDY15" s="409"/>
      <c r="CDZ15" s="409"/>
      <c r="CEA15" s="409"/>
      <c r="CEB15" s="409"/>
      <c r="CEC15" s="409"/>
      <c r="CED15" s="409"/>
      <c r="CEE15" s="409"/>
      <c r="CEF15" s="409"/>
      <c r="CEG15" s="409"/>
      <c r="CEH15" s="409"/>
      <c r="CEI15" s="409"/>
      <c r="CEJ15" s="409"/>
      <c r="CEK15" s="409"/>
      <c r="CEL15" s="409"/>
      <c r="CEM15" s="409"/>
      <c r="CEN15" s="409"/>
      <c r="CEO15" s="409"/>
      <c r="CEP15" s="409"/>
      <c r="CEQ15" s="409"/>
      <c r="CER15" s="409"/>
      <c r="CES15" s="409"/>
      <c r="CET15" s="409"/>
      <c r="CEU15" s="409"/>
      <c r="CEV15" s="409"/>
      <c r="CEW15" s="409"/>
      <c r="CEX15" s="409"/>
      <c r="CEY15" s="409"/>
      <c r="CEZ15" s="409"/>
      <c r="CFA15" s="409"/>
      <c r="CFB15" s="409"/>
      <c r="CFC15" s="409"/>
      <c r="CFD15" s="409"/>
      <c r="CFE15" s="409"/>
      <c r="CFF15" s="409"/>
      <c r="CFG15" s="409"/>
      <c r="CFH15" s="409"/>
      <c r="CFI15" s="409"/>
      <c r="CFJ15" s="409"/>
      <c r="CFK15" s="409"/>
      <c r="CFL15" s="409"/>
      <c r="CFM15" s="409"/>
      <c r="CFN15" s="409"/>
      <c r="CFO15" s="409"/>
      <c r="CFP15" s="409"/>
      <c r="CFQ15" s="409"/>
      <c r="CFR15" s="409"/>
      <c r="CFS15" s="409"/>
      <c r="CFT15" s="409"/>
      <c r="CFU15" s="409"/>
      <c r="CFV15" s="409"/>
      <c r="CFW15" s="409"/>
      <c r="CFX15" s="409"/>
      <c r="CFY15" s="409"/>
      <c r="CFZ15" s="409"/>
      <c r="CGA15" s="409"/>
      <c r="CGB15" s="409"/>
      <c r="CGC15" s="409"/>
      <c r="CGD15" s="409"/>
      <c r="CGE15" s="409"/>
      <c r="CGF15" s="409"/>
      <c r="CGG15" s="409"/>
      <c r="CGH15" s="409"/>
      <c r="CGI15" s="409"/>
      <c r="CGJ15" s="409"/>
      <c r="CGK15" s="409"/>
      <c r="CGL15" s="409"/>
      <c r="CGM15" s="409"/>
      <c r="CGN15" s="409"/>
      <c r="CGO15" s="409"/>
      <c r="CGP15" s="409"/>
      <c r="CGQ15" s="409"/>
      <c r="CGR15" s="409"/>
      <c r="CGS15" s="409"/>
      <c r="CGT15" s="409"/>
      <c r="CGU15" s="409"/>
      <c r="CGV15" s="409"/>
      <c r="CGW15" s="409"/>
      <c r="CGX15" s="409"/>
      <c r="CGY15" s="409"/>
      <c r="CGZ15" s="409"/>
      <c r="CHA15" s="409"/>
      <c r="CHB15" s="409"/>
      <c r="CHC15" s="409"/>
      <c r="CHD15" s="409"/>
      <c r="CHE15" s="409"/>
      <c r="CHF15" s="409"/>
      <c r="CHG15" s="409"/>
      <c r="CHH15" s="409"/>
      <c r="CHI15" s="409"/>
      <c r="CHJ15" s="409"/>
      <c r="CHK15" s="409"/>
      <c r="CHL15" s="409"/>
      <c r="CHM15" s="409"/>
      <c r="CHN15" s="409"/>
      <c r="CHO15" s="409"/>
      <c r="CHP15" s="409"/>
      <c r="CHQ15" s="409"/>
      <c r="CHR15" s="409"/>
      <c r="CHS15" s="409"/>
      <c r="CHT15" s="409"/>
      <c r="CHU15" s="409"/>
      <c r="CHV15" s="409"/>
      <c r="CHW15" s="409"/>
      <c r="CHX15" s="409"/>
      <c r="CHY15" s="409"/>
      <c r="CHZ15" s="409"/>
      <c r="CIA15" s="409"/>
      <c r="CIB15" s="409"/>
      <c r="CIC15" s="409"/>
      <c r="CID15" s="409"/>
      <c r="CIE15" s="409"/>
      <c r="CIF15" s="409"/>
      <c r="CIG15" s="409"/>
      <c r="CIH15" s="409"/>
      <c r="CII15" s="409"/>
      <c r="CIJ15" s="409"/>
      <c r="CIK15" s="409"/>
      <c r="CIL15" s="409"/>
      <c r="CIM15" s="409"/>
      <c r="CIN15" s="409"/>
      <c r="CIO15" s="409"/>
      <c r="CIP15" s="409"/>
      <c r="CIQ15" s="409"/>
      <c r="CIR15" s="409"/>
      <c r="CIS15" s="409"/>
      <c r="CIT15" s="409"/>
      <c r="CIU15" s="409"/>
      <c r="CIV15" s="409"/>
      <c r="CIW15" s="409"/>
      <c r="CIX15" s="409"/>
      <c r="CIY15" s="409"/>
      <c r="CIZ15" s="409"/>
      <c r="CJA15" s="409"/>
      <c r="CJB15" s="409"/>
      <c r="CJC15" s="409"/>
      <c r="CJD15" s="409"/>
      <c r="CJE15" s="409"/>
      <c r="CJF15" s="409"/>
      <c r="CJG15" s="409"/>
      <c r="CJH15" s="409"/>
      <c r="CJI15" s="409"/>
      <c r="CJJ15" s="409"/>
      <c r="CJK15" s="409"/>
      <c r="CJL15" s="409"/>
      <c r="CJM15" s="409"/>
      <c r="CJN15" s="409"/>
      <c r="CJO15" s="409"/>
      <c r="CJP15" s="409"/>
      <c r="CJQ15" s="409"/>
      <c r="CJR15" s="409"/>
      <c r="CJS15" s="409"/>
      <c r="CJT15" s="409"/>
      <c r="CJU15" s="409"/>
      <c r="CJV15" s="409"/>
      <c r="CJW15" s="409"/>
      <c r="CJX15" s="409"/>
      <c r="CJY15" s="409"/>
      <c r="CJZ15" s="409"/>
      <c r="CKA15" s="409"/>
      <c r="CKB15" s="409"/>
      <c r="CKC15" s="409"/>
      <c r="CKD15" s="409"/>
      <c r="CKE15" s="409"/>
      <c r="CKF15" s="409"/>
      <c r="CKG15" s="409"/>
      <c r="CKH15" s="409"/>
      <c r="CKI15" s="409"/>
      <c r="CKJ15" s="409"/>
      <c r="CKK15" s="409"/>
      <c r="CKL15" s="409"/>
      <c r="CKM15" s="409"/>
      <c r="CKN15" s="409"/>
      <c r="CKO15" s="409"/>
      <c r="CKP15" s="409"/>
      <c r="CKQ15" s="409"/>
      <c r="CKR15" s="409"/>
      <c r="CKS15" s="409"/>
      <c r="CKT15" s="409"/>
      <c r="CKU15" s="409"/>
      <c r="CKV15" s="409"/>
      <c r="CKW15" s="409"/>
      <c r="CKX15" s="409"/>
      <c r="CKY15" s="409"/>
      <c r="CKZ15" s="409"/>
      <c r="CLA15" s="409"/>
      <c r="CLB15" s="409"/>
      <c r="CLC15" s="409"/>
      <c r="CLD15" s="409"/>
      <c r="CLE15" s="409"/>
      <c r="CLF15" s="409"/>
      <c r="CLG15" s="409"/>
      <c r="CLH15" s="409"/>
      <c r="CLI15" s="409"/>
      <c r="CLJ15" s="409"/>
      <c r="CLK15" s="409"/>
      <c r="CLL15" s="409"/>
      <c r="CLM15" s="409"/>
      <c r="CLN15" s="409"/>
      <c r="CLO15" s="409"/>
      <c r="CLP15" s="409"/>
      <c r="CLQ15" s="409"/>
      <c r="CLR15" s="409"/>
      <c r="CLS15" s="409"/>
      <c r="CLT15" s="409"/>
      <c r="CLU15" s="409"/>
      <c r="CLV15" s="409"/>
      <c r="CLW15" s="409"/>
      <c r="CLX15" s="409"/>
      <c r="CLY15" s="409"/>
      <c r="CLZ15" s="409"/>
      <c r="CMA15" s="409"/>
      <c r="CMB15" s="409"/>
      <c r="CMC15" s="409"/>
      <c r="CMD15" s="409"/>
      <c r="CME15" s="409"/>
      <c r="CMF15" s="409"/>
      <c r="CMG15" s="409"/>
      <c r="CMH15" s="409"/>
      <c r="CMI15" s="409"/>
      <c r="CMJ15" s="409"/>
      <c r="CMK15" s="409"/>
      <c r="CML15" s="409"/>
      <c r="CMM15" s="409"/>
      <c r="CMN15" s="409"/>
      <c r="CMO15" s="409"/>
      <c r="CMP15" s="409"/>
      <c r="CMQ15" s="409"/>
      <c r="CMR15" s="409"/>
      <c r="CMS15" s="409"/>
      <c r="CMT15" s="409"/>
      <c r="CMU15" s="409"/>
      <c r="CMV15" s="409"/>
      <c r="CMW15" s="409"/>
      <c r="CMX15" s="409"/>
      <c r="CMY15" s="409"/>
      <c r="CMZ15" s="409"/>
      <c r="CNA15" s="409"/>
      <c r="CNB15" s="409"/>
      <c r="CNC15" s="409"/>
      <c r="CND15" s="409"/>
      <c r="CNE15" s="409"/>
      <c r="CNF15" s="409"/>
      <c r="CNG15" s="409"/>
      <c r="CNH15" s="409"/>
      <c r="CNI15" s="409"/>
      <c r="CNJ15" s="409"/>
      <c r="CNK15" s="409"/>
      <c r="CNL15" s="409"/>
      <c r="CNM15" s="409"/>
      <c r="CNN15" s="409"/>
      <c r="CNO15" s="409"/>
      <c r="CNP15" s="409"/>
      <c r="CNQ15" s="409"/>
      <c r="CNR15" s="409"/>
      <c r="CNS15" s="409"/>
      <c r="CNT15" s="409"/>
      <c r="CNU15" s="409"/>
      <c r="CNV15" s="409"/>
      <c r="CNW15" s="409"/>
      <c r="CNX15" s="409"/>
      <c r="CNY15" s="409"/>
      <c r="CNZ15" s="409"/>
      <c r="COA15" s="409"/>
      <c r="COB15" s="409"/>
      <c r="COC15" s="409"/>
      <c r="COD15" s="409"/>
      <c r="COE15" s="409"/>
      <c r="COF15" s="409"/>
      <c r="COG15" s="409"/>
      <c r="COH15" s="409"/>
      <c r="COI15" s="409"/>
      <c r="COJ15" s="409"/>
      <c r="COK15" s="409"/>
      <c r="COL15" s="409"/>
      <c r="COM15" s="409"/>
      <c r="CON15" s="409"/>
      <c r="COO15" s="409"/>
      <c r="COP15" s="409"/>
      <c r="COQ15" s="409"/>
      <c r="COR15" s="409"/>
      <c r="COS15" s="409"/>
      <c r="COT15" s="409"/>
      <c r="COU15" s="409"/>
      <c r="COV15" s="409"/>
      <c r="COW15" s="409"/>
      <c r="COX15" s="409"/>
      <c r="COY15" s="409"/>
      <c r="COZ15" s="409"/>
      <c r="CPA15" s="409"/>
      <c r="CPB15" s="409"/>
      <c r="CPC15" s="409"/>
      <c r="CPD15" s="409"/>
      <c r="CPE15" s="409"/>
      <c r="CPF15" s="409"/>
      <c r="CPG15" s="409"/>
      <c r="CPH15" s="409"/>
      <c r="CPI15" s="409"/>
      <c r="CPJ15" s="409"/>
      <c r="CPK15" s="409"/>
      <c r="CPL15" s="409"/>
      <c r="CPM15" s="409"/>
      <c r="CPN15" s="409"/>
      <c r="CPO15" s="409"/>
      <c r="CPP15" s="409"/>
      <c r="CPQ15" s="409"/>
      <c r="CPR15" s="409"/>
      <c r="CPS15" s="409"/>
      <c r="CPT15" s="409"/>
      <c r="CPU15" s="409"/>
      <c r="CPV15" s="409"/>
      <c r="CPW15" s="409"/>
      <c r="CPX15" s="409"/>
      <c r="CPY15" s="409"/>
      <c r="CPZ15" s="409"/>
      <c r="CQA15" s="409"/>
      <c r="CQB15" s="409"/>
      <c r="CQC15" s="409"/>
      <c r="CQD15" s="409"/>
      <c r="CQE15" s="409"/>
      <c r="CQF15" s="409"/>
      <c r="CQG15" s="409"/>
      <c r="CQH15" s="409"/>
      <c r="CQI15" s="409"/>
      <c r="CQJ15" s="409"/>
      <c r="CQK15" s="409"/>
      <c r="CQL15" s="409"/>
      <c r="CQM15" s="409"/>
      <c r="CQN15" s="409"/>
      <c r="CQO15" s="409"/>
      <c r="CQP15" s="409"/>
      <c r="CQQ15" s="409"/>
      <c r="CQR15" s="409"/>
      <c r="CQS15" s="409"/>
      <c r="CQT15" s="409"/>
      <c r="CQU15" s="409"/>
      <c r="CQV15" s="409"/>
      <c r="CQW15" s="409"/>
      <c r="CQX15" s="409"/>
      <c r="CQY15" s="409"/>
      <c r="CQZ15" s="409"/>
      <c r="CRA15" s="409"/>
      <c r="CRB15" s="409"/>
      <c r="CRC15" s="409"/>
      <c r="CRD15" s="409"/>
      <c r="CRE15" s="409"/>
      <c r="CRF15" s="409"/>
      <c r="CRG15" s="409"/>
      <c r="CRH15" s="409"/>
      <c r="CRI15" s="409"/>
      <c r="CRJ15" s="409"/>
      <c r="CRK15" s="409"/>
      <c r="CRL15" s="409"/>
      <c r="CRM15" s="409"/>
      <c r="CRN15" s="409"/>
      <c r="CRO15" s="409"/>
      <c r="CRP15" s="409"/>
      <c r="CRQ15" s="409"/>
      <c r="CRR15" s="409"/>
      <c r="CRS15" s="409"/>
      <c r="CRT15" s="409"/>
      <c r="CRU15" s="409"/>
      <c r="CRV15" s="409"/>
      <c r="CRW15" s="409"/>
      <c r="CRX15" s="409"/>
      <c r="CRY15" s="409"/>
      <c r="CRZ15" s="409"/>
      <c r="CSA15" s="409"/>
      <c r="CSB15" s="409"/>
      <c r="CSC15" s="409"/>
      <c r="CSD15" s="409"/>
      <c r="CSE15" s="409"/>
      <c r="CSF15" s="409"/>
      <c r="CSG15" s="409"/>
      <c r="CSH15" s="409"/>
      <c r="CSI15" s="409"/>
      <c r="CSJ15" s="409"/>
      <c r="CSK15" s="409"/>
      <c r="CSL15" s="409"/>
      <c r="CSM15" s="409"/>
      <c r="CSN15" s="409"/>
      <c r="CSO15" s="409"/>
      <c r="CSP15" s="409"/>
      <c r="CSQ15" s="409"/>
      <c r="CSR15" s="409"/>
      <c r="CSS15" s="409"/>
      <c r="CST15" s="409"/>
      <c r="CSU15" s="409"/>
      <c r="CSV15" s="409"/>
      <c r="CSW15" s="409"/>
      <c r="CSX15" s="409"/>
      <c r="CSY15" s="409"/>
      <c r="CSZ15" s="409"/>
      <c r="CTA15" s="409"/>
      <c r="CTB15" s="409"/>
      <c r="CTC15" s="409"/>
      <c r="CTD15" s="409"/>
      <c r="CTE15" s="409"/>
      <c r="CTF15" s="409"/>
      <c r="CTG15" s="409"/>
      <c r="CTH15" s="409"/>
      <c r="CTI15" s="409"/>
      <c r="CTJ15" s="409"/>
      <c r="CTK15" s="409"/>
      <c r="CTL15" s="409"/>
      <c r="CTM15" s="409"/>
      <c r="CTN15" s="409"/>
      <c r="CTO15" s="409"/>
      <c r="CTP15" s="409"/>
      <c r="CTQ15" s="409"/>
      <c r="CTR15" s="409"/>
      <c r="CTS15" s="409"/>
      <c r="CTT15" s="409"/>
      <c r="CTU15" s="409"/>
      <c r="CTV15" s="409"/>
      <c r="CTW15" s="409"/>
      <c r="CTX15" s="409"/>
      <c r="CTY15" s="409"/>
      <c r="CTZ15" s="409"/>
      <c r="CUA15" s="409"/>
      <c r="CUB15" s="409"/>
      <c r="CUC15" s="409"/>
      <c r="CUD15" s="409"/>
      <c r="CUE15" s="409"/>
      <c r="CUF15" s="409"/>
      <c r="CUG15" s="409"/>
      <c r="CUH15" s="409"/>
      <c r="CUI15" s="409"/>
      <c r="CUJ15" s="409"/>
      <c r="CUK15" s="409"/>
      <c r="CUL15" s="409"/>
      <c r="CUM15" s="409"/>
      <c r="CUN15" s="409"/>
      <c r="CUO15" s="409"/>
      <c r="CUP15" s="409"/>
      <c r="CUQ15" s="409"/>
      <c r="CUR15" s="409"/>
      <c r="CUS15" s="409"/>
      <c r="CUT15" s="409"/>
      <c r="CUU15" s="409"/>
      <c r="CUV15" s="409"/>
      <c r="CUW15" s="409"/>
      <c r="CUX15" s="409"/>
      <c r="CUY15" s="409"/>
      <c r="CUZ15" s="409"/>
      <c r="CVA15" s="409"/>
      <c r="CVB15" s="409"/>
      <c r="CVC15" s="409"/>
      <c r="CVD15" s="409"/>
      <c r="CVE15" s="409"/>
      <c r="CVF15" s="409"/>
      <c r="CVG15" s="409"/>
      <c r="CVH15" s="409"/>
      <c r="CVI15" s="409"/>
      <c r="CVJ15" s="409"/>
      <c r="CVK15" s="409"/>
      <c r="CVL15" s="409"/>
      <c r="CVM15" s="409"/>
      <c r="CVN15" s="409"/>
      <c r="CVO15" s="409"/>
      <c r="CVP15" s="409"/>
      <c r="CVQ15" s="409"/>
      <c r="CVR15" s="409"/>
      <c r="CVS15" s="409"/>
      <c r="CVT15" s="409"/>
      <c r="CVU15" s="409"/>
      <c r="CVV15" s="409"/>
      <c r="CVW15" s="409"/>
      <c r="CVX15" s="409"/>
      <c r="CVY15" s="409"/>
      <c r="CVZ15" s="409"/>
      <c r="CWA15" s="409"/>
      <c r="CWB15" s="409"/>
      <c r="CWC15" s="409"/>
      <c r="CWD15" s="409"/>
      <c r="CWE15" s="409"/>
      <c r="CWF15" s="409"/>
      <c r="CWG15" s="409"/>
      <c r="CWH15" s="409"/>
      <c r="CWI15" s="409"/>
      <c r="CWJ15" s="409"/>
      <c r="CWK15" s="409"/>
      <c r="CWL15" s="409"/>
      <c r="CWM15" s="409"/>
      <c r="CWN15" s="409"/>
      <c r="CWO15" s="409"/>
      <c r="CWP15" s="409"/>
      <c r="CWQ15" s="409"/>
      <c r="CWR15" s="409"/>
      <c r="CWS15" s="409"/>
      <c r="CWT15" s="409"/>
      <c r="CWU15" s="409"/>
      <c r="CWV15" s="409"/>
      <c r="CWW15" s="409"/>
      <c r="CWX15" s="409"/>
      <c r="CWY15" s="409"/>
      <c r="CWZ15" s="409"/>
      <c r="CXA15" s="409"/>
      <c r="CXB15" s="409"/>
      <c r="CXC15" s="409"/>
      <c r="CXD15" s="409"/>
      <c r="CXE15" s="409"/>
      <c r="CXF15" s="409"/>
      <c r="CXG15" s="409"/>
      <c r="CXH15" s="409"/>
      <c r="CXI15" s="409"/>
      <c r="CXJ15" s="409"/>
      <c r="CXK15" s="409"/>
      <c r="CXL15" s="409"/>
      <c r="CXM15" s="409"/>
      <c r="CXN15" s="409"/>
      <c r="CXO15" s="409"/>
      <c r="CXP15" s="409"/>
      <c r="CXQ15" s="409"/>
      <c r="CXR15" s="409"/>
      <c r="CXS15" s="409"/>
      <c r="CXT15" s="409"/>
      <c r="CXU15" s="409"/>
      <c r="CXV15" s="409"/>
      <c r="CXW15" s="409"/>
      <c r="CXX15" s="409"/>
      <c r="CXY15" s="409"/>
      <c r="CXZ15" s="409"/>
      <c r="CYA15" s="409"/>
      <c r="CYB15" s="409"/>
      <c r="CYC15" s="409"/>
      <c r="CYD15" s="409"/>
      <c r="CYE15" s="409"/>
      <c r="CYF15" s="409"/>
      <c r="CYG15" s="409"/>
      <c r="CYH15" s="409"/>
      <c r="CYI15" s="409"/>
      <c r="CYJ15" s="409"/>
      <c r="CYK15" s="409"/>
      <c r="CYL15" s="409"/>
      <c r="CYM15" s="409"/>
      <c r="CYN15" s="409"/>
      <c r="CYO15" s="409"/>
      <c r="CYP15" s="409"/>
      <c r="CYQ15" s="409"/>
      <c r="CYR15" s="409"/>
      <c r="CYS15" s="409"/>
      <c r="CYT15" s="409"/>
      <c r="CYU15" s="409"/>
      <c r="CYV15" s="409"/>
      <c r="CYW15" s="409"/>
      <c r="CYX15" s="409"/>
      <c r="CYY15" s="409"/>
      <c r="CYZ15" s="409"/>
      <c r="CZA15" s="409"/>
      <c r="CZB15" s="409"/>
      <c r="CZC15" s="409"/>
      <c r="CZD15" s="409"/>
      <c r="CZE15" s="409"/>
      <c r="CZF15" s="409"/>
      <c r="CZG15" s="409"/>
      <c r="CZH15" s="409"/>
      <c r="CZI15" s="409"/>
      <c r="CZJ15" s="409"/>
      <c r="CZK15" s="409"/>
      <c r="CZL15" s="409"/>
      <c r="CZM15" s="409"/>
      <c r="CZN15" s="409"/>
      <c r="CZO15" s="409"/>
      <c r="CZP15" s="409"/>
      <c r="CZQ15" s="409"/>
      <c r="CZR15" s="409"/>
      <c r="CZS15" s="409"/>
      <c r="CZT15" s="409"/>
      <c r="CZU15" s="409"/>
      <c r="CZV15" s="409"/>
      <c r="CZW15" s="409"/>
      <c r="CZX15" s="409"/>
      <c r="CZY15" s="409"/>
      <c r="CZZ15" s="409"/>
      <c r="DAA15" s="409"/>
      <c r="DAB15" s="409"/>
      <c r="DAC15" s="409"/>
      <c r="DAD15" s="409"/>
      <c r="DAE15" s="409"/>
      <c r="DAF15" s="409"/>
      <c r="DAG15" s="409"/>
      <c r="DAH15" s="409"/>
      <c r="DAI15" s="409"/>
      <c r="DAJ15" s="409"/>
      <c r="DAK15" s="409"/>
      <c r="DAL15" s="409"/>
      <c r="DAM15" s="409"/>
      <c r="DAN15" s="409"/>
      <c r="DAO15" s="409"/>
      <c r="DAP15" s="409"/>
      <c r="DAQ15" s="409"/>
      <c r="DAR15" s="409"/>
      <c r="DAS15" s="409"/>
      <c r="DAT15" s="409"/>
      <c r="DAU15" s="409"/>
      <c r="DAV15" s="409"/>
      <c r="DAW15" s="409"/>
      <c r="DAX15" s="409"/>
      <c r="DAY15" s="409"/>
      <c r="DAZ15" s="409"/>
      <c r="DBA15" s="409"/>
      <c r="DBB15" s="409"/>
      <c r="DBC15" s="409"/>
      <c r="DBD15" s="409"/>
      <c r="DBE15" s="409"/>
      <c r="DBF15" s="409"/>
      <c r="DBG15" s="409"/>
      <c r="DBH15" s="409"/>
      <c r="DBI15" s="409"/>
      <c r="DBJ15" s="409"/>
      <c r="DBK15" s="409"/>
      <c r="DBL15" s="409"/>
      <c r="DBM15" s="409"/>
      <c r="DBN15" s="409"/>
      <c r="DBO15" s="409"/>
      <c r="DBP15" s="409"/>
      <c r="DBQ15" s="409"/>
      <c r="DBR15" s="409"/>
      <c r="DBS15" s="409"/>
      <c r="DBT15" s="409"/>
      <c r="DBU15" s="409"/>
      <c r="DBV15" s="409"/>
      <c r="DBW15" s="409"/>
      <c r="DBX15" s="409"/>
      <c r="DBY15" s="409"/>
      <c r="DBZ15" s="409"/>
      <c r="DCA15" s="409"/>
      <c r="DCB15" s="409"/>
      <c r="DCC15" s="409"/>
      <c r="DCD15" s="409"/>
      <c r="DCE15" s="409"/>
      <c r="DCF15" s="409"/>
      <c r="DCG15" s="409"/>
      <c r="DCH15" s="409"/>
      <c r="DCI15" s="409"/>
      <c r="DCJ15" s="409"/>
      <c r="DCK15" s="409"/>
      <c r="DCL15" s="409"/>
      <c r="DCM15" s="409"/>
      <c r="DCN15" s="409"/>
      <c r="DCO15" s="409"/>
      <c r="DCP15" s="409"/>
      <c r="DCQ15" s="409"/>
      <c r="DCR15" s="409"/>
      <c r="DCS15" s="409"/>
      <c r="DCT15" s="409"/>
      <c r="DCU15" s="409"/>
      <c r="DCV15" s="409"/>
      <c r="DCW15" s="409"/>
      <c r="DCX15" s="409"/>
      <c r="DCY15" s="409"/>
      <c r="DCZ15" s="409"/>
      <c r="DDA15" s="409"/>
      <c r="DDB15" s="409"/>
      <c r="DDC15" s="409"/>
      <c r="DDD15" s="409"/>
      <c r="DDE15" s="409"/>
      <c r="DDF15" s="409"/>
      <c r="DDG15" s="409"/>
      <c r="DDH15" s="409"/>
      <c r="DDI15" s="409"/>
      <c r="DDJ15" s="409"/>
      <c r="DDK15" s="409"/>
      <c r="DDL15" s="409"/>
      <c r="DDM15" s="409"/>
      <c r="DDN15" s="409"/>
      <c r="DDO15" s="409"/>
      <c r="DDP15" s="409"/>
      <c r="DDQ15" s="409"/>
      <c r="DDR15" s="409"/>
      <c r="DDS15" s="409"/>
      <c r="DDT15" s="409"/>
      <c r="DDU15" s="409"/>
      <c r="DDV15" s="409"/>
      <c r="DDW15" s="409"/>
      <c r="DDX15" s="409"/>
      <c r="DDY15" s="409"/>
      <c r="DDZ15" s="409"/>
      <c r="DEA15" s="409"/>
      <c r="DEB15" s="409"/>
      <c r="DEC15" s="409"/>
      <c r="DED15" s="409"/>
      <c r="DEE15" s="409"/>
      <c r="DEF15" s="409"/>
      <c r="DEG15" s="409"/>
      <c r="DEH15" s="409"/>
      <c r="DEI15" s="409"/>
      <c r="DEJ15" s="409"/>
      <c r="DEK15" s="409"/>
      <c r="DEL15" s="409"/>
      <c r="DEM15" s="409"/>
      <c r="DEN15" s="409"/>
      <c r="DEO15" s="409"/>
      <c r="DEP15" s="409"/>
      <c r="DEQ15" s="409"/>
      <c r="DER15" s="409"/>
      <c r="DES15" s="409"/>
      <c r="DET15" s="409"/>
      <c r="DEU15" s="409"/>
      <c r="DEV15" s="409"/>
      <c r="DEW15" s="409"/>
      <c r="DEX15" s="409"/>
      <c r="DEY15" s="409"/>
      <c r="DEZ15" s="409"/>
      <c r="DFA15" s="409"/>
      <c r="DFB15" s="409"/>
      <c r="DFC15" s="409"/>
      <c r="DFD15" s="409"/>
      <c r="DFE15" s="409"/>
      <c r="DFF15" s="409"/>
      <c r="DFG15" s="409"/>
      <c r="DFH15" s="409"/>
      <c r="DFI15" s="409"/>
      <c r="DFJ15" s="409"/>
      <c r="DFK15" s="409"/>
      <c r="DFL15" s="409"/>
      <c r="DFM15" s="409"/>
      <c r="DFN15" s="409"/>
      <c r="DFO15" s="409"/>
      <c r="DFP15" s="409"/>
      <c r="DFQ15" s="409"/>
      <c r="DFR15" s="409"/>
      <c r="DFS15" s="409"/>
      <c r="DFT15" s="409"/>
      <c r="DFU15" s="409"/>
      <c r="DFV15" s="409"/>
      <c r="DFW15" s="409"/>
      <c r="DFX15" s="409"/>
      <c r="DFY15" s="409"/>
      <c r="DFZ15" s="409"/>
      <c r="DGA15" s="409"/>
      <c r="DGB15" s="409"/>
      <c r="DGC15" s="409"/>
      <c r="DGD15" s="409"/>
      <c r="DGE15" s="409"/>
      <c r="DGF15" s="409"/>
      <c r="DGG15" s="409"/>
      <c r="DGH15" s="409"/>
      <c r="DGI15" s="409"/>
      <c r="DGJ15" s="409"/>
      <c r="DGK15" s="409"/>
      <c r="DGL15" s="409"/>
      <c r="DGM15" s="409"/>
      <c r="DGN15" s="409"/>
      <c r="DGO15" s="409"/>
      <c r="DGP15" s="409"/>
      <c r="DGQ15" s="409"/>
      <c r="DGR15" s="409"/>
      <c r="DGS15" s="409"/>
      <c r="DGT15" s="409"/>
      <c r="DGU15" s="409"/>
      <c r="DGV15" s="409"/>
      <c r="DGW15" s="409"/>
      <c r="DGX15" s="409"/>
      <c r="DGY15" s="409"/>
      <c r="DGZ15" s="409"/>
      <c r="DHA15" s="409"/>
      <c r="DHB15" s="409"/>
      <c r="DHC15" s="409"/>
      <c r="DHD15" s="409"/>
      <c r="DHE15" s="409"/>
      <c r="DHF15" s="409"/>
      <c r="DHG15" s="409"/>
      <c r="DHH15" s="409"/>
      <c r="DHI15" s="409"/>
      <c r="DHJ15" s="409"/>
      <c r="DHK15" s="409"/>
      <c r="DHL15" s="409"/>
      <c r="DHM15" s="409"/>
      <c r="DHN15" s="409"/>
      <c r="DHO15" s="409"/>
      <c r="DHP15" s="409"/>
      <c r="DHQ15" s="409"/>
      <c r="DHR15" s="409"/>
      <c r="DHS15" s="409"/>
      <c r="DHT15" s="409"/>
      <c r="DHU15" s="409"/>
      <c r="DHV15" s="409"/>
      <c r="DHW15" s="409"/>
      <c r="DHX15" s="409"/>
      <c r="DHY15" s="409"/>
      <c r="DHZ15" s="409"/>
      <c r="DIA15" s="409"/>
      <c r="DIB15" s="409"/>
      <c r="DIC15" s="409"/>
      <c r="DID15" s="409"/>
      <c r="DIE15" s="409"/>
      <c r="DIF15" s="409"/>
      <c r="DIG15" s="409"/>
      <c r="DIH15" s="409"/>
      <c r="DII15" s="409"/>
      <c r="DIJ15" s="409"/>
      <c r="DIK15" s="409"/>
      <c r="DIL15" s="409"/>
      <c r="DIM15" s="409"/>
      <c r="DIN15" s="409"/>
      <c r="DIO15" s="409"/>
      <c r="DIP15" s="409"/>
      <c r="DIQ15" s="409"/>
      <c r="DIR15" s="409"/>
      <c r="DIS15" s="409"/>
      <c r="DIT15" s="409"/>
      <c r="DIU15" s="409"/>
      <c r="DIV15" s="409"/>
      <c r="DIW15" s="409"/>
      <c r="DIX15" s="409"/>
      <c r="DIY15" s="409"/>
      <c r="DIZ15" s="409"/>
      <c r="DJA15" s="409"/>
      <c r="DJB15" s="409"/>
      <c r="DJC15" s="409"/>
      <c r="DJD15" s="409"/>
      <c r="DJE15" s="409"/>
      <c r="DJF15" s="409"/>
      <c r="DJG15" s="409"/>
      <c r="DJH15" s="409"/>
      <c r="DJI15" s="409"/>
      <c r="DJJ15" s="409"/>
      <c r="DJK15" s="409"/>
      <c r="DJL15" s="409"/>
      <c r="DJM15" s="409"/>
      <c r="DJN15" s="409"/>
      <c r="DJO15" s="409"/>
      <c r="DJP15" s="409"/>
      <c r="DJQ15" s="409"/>
      <c r="DJR15" s="409"/>
      <c r="DJS15" s="409"/>
      <c r="DJT15" s="409"/>
      <c r="DJU15" s="409"/>
      <c r="DJV15" s="409"/>
      <c r="DJW15" s="409"/>
      <c r="DJX15" s="409"/>
      <c r="DJY15" s="409"/>
      <c r="DJZ15" s="409"/>
      <c r="DKA15" s="409"/>
      <c r="DKB15" s="409"/>
      <c r="DKC15" s="409"/>
      <c r="DKD15" s="409"/>
      <c r="DKE15" s="409"/>
      <c r="DKF15" s="409"/>
      <c r="DKG15" s="409"/>
      <c r="DKH15" s="409"/>
      <c r="DKI15" s="409"/>
      <c r="DKJ15" s="409"/>
      <c r="DKK15" s="409"/>
      <c r="DKL15" s="409"/>
      <c r="DKM15" s="409"/>
      <c r="DKN15" s="409"/>
      <c r="DKO15" s="409"/>
      <c r="DKP15" s="409"/>
      <c r="DKQ15" s="409"/>
      <c r="DKR15" s="409"/>
      <c r="DKS15" s="409"/>
      <c r="DKT15" s="409"/>
      <c r="DKU15" s="409"/>
      <c r="DKV15" s="409"/>
      <c r="DKW15" s="409"/>
      <c r="DKX15" s="409"/>
      <c r="DKY15" s="409"/>
      <c r="DKZ15" s="409"/>
      <c r="DLA15" s="409"/>
      <c r="DLB15" s="409"/>
      <c r="DLC15" s="409"/>
      <c r="DLD15" s="409"/>
      <c r="DLE15" s="409"/>
      <c r="DLF15" s="409"/>
      <c r="DLG15" s="409"/>
      <c r="DLH15" s="409"/>
      <c r="DLI15" s="409"/>
      <c r="DLJ15" s="409"/>
      <c r="DLK15" s="409"/>
      <c r="DLL15" s="409"/>
      <c r="DLM15" s="409"/>
      <c r="DLN15" s="409"/>
      <c r="DLO15" s="409"/>
      <c r="DLP15" s="409"/>
      <c r="DLQ15" s="409"/>
      <c r="DLR15" s="409"/>
      <c r="DLS15" s="409"/>
      <c r="DLT15" s="409"/>
      <c r="DLU15" s="409"/>
      <c r="DLV15" s="409"/>
      <c r="DLW15" s="409"/>
      <c r="DLX15" s="409"/>
      <c r="DLY15" s="409"/>
      <c r="DLZ15" s="409"/>
      <c r="DMA15" s="409"/>
      <c r="DMB15" s="409"/>
      <c r="DMC15" s="409"/>
      <c r="DMD15" s="409"/>
      <c r="DME15" s="409"/>
      <c r="DMF15" s="409"/>
      <c r="DMG15" s="409"/>
      <c r="DMH15" s="409"/>
      <c r="DMI15" s="409"/>
      <c r="DMJ15" s="409"/>
      <c r="DMK15" s="409"/>
      <c r="DML15" s="409"/>
      <c r="DMM15" s="409"/>
      <c r="DMN15" s="409"/>
      <c r="DMO15" s="409"/>
      <c r="DMP15" s="409"/>
      <c r="DMQ15" s="409"/>
      <c r="DMR15" s="409"/>
      <c r="DMS15" s="409"/>
      <c r="DMT15" s="409"/>
      <c r="DMU15" s="409"/>
      <c r="DMV15" s="409"/>
      <c r="DMW15" s="409"/>
      <c r="DMX15" s="409"/>
      <c r="DMY15" s="409"/>
      <c r="DMZ15" s="409"/>
      <c r="DNA15" s="409"/>
      <c r="DNB15" s="409"/>
      <c r="DNC15" s="409"/>
      <c r="DND15" s="409"/>
      <c r="DNE15" s="409"/>
      <c r="DNF15" s="409"/>
      <c r="DNG15" s="409"/>
      <c r="DNH15" s="409"/>
      <c r="DNI15" s="409"/>
      <c r="DNJ15" s="409"/>
      <c r="DNK15" s="409"/>
      <c r="DNL15" s="409"/>
      <c r="DNM15" s="409"/>
      <c r="DNN15" s="409"/>
      <c r="DNO15" s="409"/>
      <c r="DNP15" s="409"/>
      <c r="DNQ15" s="409"/>
      <c r="DNR15" s="409"/>
      <c r="DNS15" s="409"/>
      <c r="DNT15" s="409"/>
      <c r="DNU15" s="409"/>
      <c r="DNV15" s="409"/>
      <c r="DNW15" s="409"/>
      <c r="DNX15" s="409"/>
      <c r="DNY15" s="409"/>
      <c r="DNZ15" s="409"/>
      <c r="DOA15" s="409"/>
      <c r="DOB15" s="409"/>
      <c r="DOC15" s="409"/>
      <c r="DOD15" s="409"/>
      <c r="DOE15" s="409"/>
      <c r="DOF15" s="409"/>
      <c r="DOG15" s="409"/>
      <c r="DOH15" s="409"/>
      <c r="DOI15" s="409"/>
      <c r="DOJ15" s="409"/>
      <c r="DOK15" s="409"/>
      <c r="DOL15" s="409"/>
      <c r="DOM15" s="409"/>
      <c r="DON15" s="409"/>
      <c r="DOO15" s="409"/>
      <c r="DOP15" s="409"/>
      <c r="DOQ15" s="409"/>
      <c r="DOR15" s="409"/>
      <c r="DOS15" s="409"/>
      <c r="DOT15" s="409"/>
      <c r="DOU15" s="409"/>
      <c r="DOV15" s="409"/>
      <c r="DOW15" s="409"/>
      <c r="DOX15" s="409"/>
      <c r="DOY15" s="409"/>
      <c r="DOZ15" s="409"/>
      <c r="DPA15" s="409"/>
      <c r="DPB15" s="409"/>
      <c r="DPC15" s="409"/>
      <c r="DPD15" s="409"/>
      <c r="DPE15" s="409"/>
      <c r="DPF15" s="409"/>
      <c r="DPG15" s="409"/>
      <c r="DPH15" s="409"/>
      <c r="DPI15" s="409"/>
      <c r="DPJ15" s="409"/>
      <c r="DPK15" s="409"/>
      <c r="DPL15" s="409"/>
      <c r="DPM15" s="409"/>
      <c r="DPN15" s="409"/>
      <c r="DPO15" s="409"/>
      <c r="DPP15" s="409"/>
      <c r="DPQ15" s="409"/>
      <c r="DPR15" s="409"/>
      <c r="DPS15" s="409"/>
      <c r="DPT15" s="409"/>
      <c r="DPU15" s="409"/>
      <c r="DPV15" s="409"/>
      <c r="DPW15" s="409"/>
      <c r="DPX15" s="409"/>
      <c r="DPY15" s="409"/>
      <c r="DPZ15" s="409"/>
      <c r="DQA15" s="409"/>
      <c r="DQB15" s="409"/>
      <c r="DQC15" s="409"/>
      <c r="DQD15" s="409"/>
      <c r="DQE15" s="409"/>
      <c r="DQF15" s="409"/>
      <c r="DQG15" s="409"/>
      <c r="DQH15" s="409"/>
      <c r="DQI15" s="409"/>
      <c r="DQJ15" s="409"/>
      <c r="DQK15" s="409"/>
      <c r="DQL15" s="409"/>
      <c r="DQM15" s="409"/>
      <c r="DQN15" s="409"/>
      <c r="DQO15" s="409"/>
      <c r="DQP15" s="409"/>
      <c r="DQQ15" s="409"/>
      <c r="DQR15" s="409"/>
      <c r="DQS15" s="409"/>
      <c r="DQT15" s="409"/>
      <c r="DQU15" s="409"/>
      <c r="DQV15" s="409"/>
      <c r="DQW15" s="409"/>
      <c r="DQX15" s="409"/>
      <c r="DQY15" s="409"/>
      <c r="DQZ15" s="409"/>
      <c r="DRA15" s="409"/>
      <c r="DRB15" s="409"/>
      <c r="DRC15" s="409"/>
      <c r="DRD15" s="409"/>
      <c r="DRE15" s="409"/>
      <c r="DRF15" s="409"/>
      <c r="DRG15" s="409"/>
      <c r="DRH15" s="409"/>
      <c r="DRI15" s="409"/>
      <c r="DRJ15" s="409"/>
      <c r="DRK15" s="409"/>
      <c r="DRL15" s="409"/>
      <c r="DRM15" s="409"/>
      <c r="DRN15" s="409"/>
      <c r="DRO15" s="409"/>
      <c r="DRP15" s="409"/>
      <c r="DRQ15" s="409"/>
      <c r="DRR15" s="409"/>
      <c r="DRS15" s="409"/>
      <c r="DRT15" s="409"/>
      <c r="DRU15" s="409"/>
      <c r="DRV15" s="409"/>
      <c r="DRW15" s="409"/>
      <c r="DRX15" s="409"/>
      <c r="DRY15" s="409"/>
      <c r="DRZ15" s="409"/>
      <c r="DSA15" s="409"/>
      <c r="DSB15" s="409"/>
      <c r="DSC15" s="409"/>
      <c r="DSD15" s="409"/>
      <c r="DSE15" s="409"/>
      <c r="DSF15" s="409"/>
      <c r="DSG15" s="409"/>
      <c r="DSH15" s="409"/>
      <c r="DSI15" s="409"/>
      <c r="DSJ15" s="409"/>
      <c r="DSK15" s="409"/>
      <c r="DSL15" s="409"/>
      <c r="DSM15" s="409"/>
      <c r="DSN15" s="409"/>
      <c r="DSO15" s="409"/>
      <c r="DSP15" s="409"/>
      <c r="DSQ15" s="409"/>
      <c r="DSR15" s="409"/>
      <c r="DSS15" s="409"/>
      <c r="DST15" s="409"/>
      <c r="DSU15" s="409"/>
      <c r="DSV15" s="409"/>
      <c r="DSW15" s="409"/>
      <c r="DSX15" s="409"/>
      <c r="DSY15" s="409"/>
      <c r="DSZ15" s="409"/>
      <c r="DTA15" s="409"/>
      <c r="DTB15" s="409"/>
      <c r="DTC15" s="409"/>
      <c r="DTD15" s="409"/>
      <c r="DTE15" s="409"/>
      <c r="DTF15" s="409"/>
      <c r="DTG15" s="409"/>
      <c r="DTH15" s="409"/>
      <c r="DTI15" s="409"/>
      <c r="DTJ15" s="409"/>
      <c r="DTK15" s="409"/>
      <c r="DTL15" s="409"/>
      <c r="DTM15" s="409"/>
      <c r="DTN15" s="409"/>
      <c r="DTO15" s="409"/>
      <c r="DTP15" s="409"/>
      <c r="DTQ15" s="409"/>
      <c r="DTR15" s="409"/>
      <c r="DTS15" s="409"/>
      <c r="DTT15" s="409"/>
      <c r="DTU15" s="409"/>
      <c r="DTV15" s="409"/>
      <c r="DTW15" s="409"/>
      <c r="DTX15" s="409"/>
      <c r="DTY15" s="409"/>
      <c r="DTZ15" s="409"/>
      <c r="DUA15" s="409"/>
      <c r="DUB15" s="409"/>
      <c r="DUC15" s="409"/>
      <c r="DUD15" s="409"/>
      <c r="DUE15" s="409"/>
      <c r="DUF15" s="409"/>
      <c r="DUG15" s="409"/>
      <c r="DUH15" s="409"/>
      <c r="DUI15" s="409"/>
      <c r="DUJ15" s="409"/>
      <c r="DUK15" s="409"/>
      <c r="DUL15" s="409"/>
      <c r="DUM15" s="409"/>
      <c r="DUN15" s="409"/>
      <c r="DUO15" s="409"/>
      <c r="DUP15" s="409"/>
      <c r="DUQ15" s="409"/>
      <c r="DUR15" s="409"/>
      <c r="DUS15" s="409"/>
      <c r="DUT15" s="409"/>
      <c r="DUU15" s="409"/>
      <c r="DUV15" s="409"/>
      <c r="DUW15" s="409"/>
      <c r="DUX15" s="409"/>
      <c r="DUY15" s="409"/>
      <c r="DUZ15" s="409"/>
      <c r="DVA15" s="409"/>
      <c r="DVB15" s="409"/>
      <c r="DVC15" s="409"/>
      <c r="DVD15" s="409"/>
      <c r="DVE15" s="409"/>
      <c r="DVF15" s="409"/>
      <c r="DVG15" s="409"/>
      <c r="DVH15" s="409"/>
      <c r="DVI15" s="409"/>
      <c r="DVJ15" s="409"/>
      <c r="DVK15" s="409"/>
      <c r="DVL15" s="409"/>
      <c r="DVM15" s="409"/>
      <c r="DVN15" s="409"/>
      <c r="DVO15" s="409"/>
      <c r="DVP15" s="409"/>
      <c r="DVQ15" s="409"/>
      <c r="DVR15" s="409"/>
      <c r="DVS15" s="409"/>
      <c r="DVT15" s="409"/>
      <c r="DVU15" s="409"/>
      <c r="DVV15" s="409"/>
      <c r="DVW15" s="409"/>
      <c r="DVX15" s="409"/>
      <c r="DVY15" s="409"/>
      <c r="DVZ15" s="409"/>
      <c r="DWA15" s="409"/>
      <c r="DWB15" s="409"/>
      <c r="DWC15" s="409"/>
      <c r="DWD15" s="409"/>
      <c r="DWE15" s="409"/>
      <c r="DWF15" s="409"/>
      <c r="DWG15" s="409"/>
      <c r="DWH15" s="409"/>
      <c r="DWI15" s="409"/>
      <c r="DWJ15" s="409"/>
      <c r="DWK15" s="409"/>
      <c r="DWL15" s="409"/>
      <c r="DWM15" s="409"/>
      <c r="DWN15" s="409"/>
      <c r="DWO15" s="409"/>
      <c r="DWP15" s="409"/>
      <c r="DWQ15" s="409"/>
      <c r="DWR15" s="409"/>
      <c r="DWS15" s="409"/>
      <c r="DWT15" s="409"/>
      <c r="DWU15" s="409"/>
      <c r="DWV15" s="409"/>
      <c r="DWW15" s="409"/>
      <c r="DWX15" s="409"/>
      <c r="DWY15" s="409"/>
      <c r="DWZ15" s="409"/>
      <c r="DXA15" s="409"/>
      <c r="DXB15" s="409"/>
      <c r="DXC15" s="409"/>
      <c r="DXD15" s="409"/>
      <c r="DXE15" s="409"/>
      <c r="DXF15" s="409"/>
      <c r="DXG15" s="409"/>
      <c r="DXH15" s="409"/>
      <c r="DXI15" s="409"/>
      <c r="DXJ15" s="409"/>
      <c r="DXK15" s="409"/>
      <c r="DXL15" s="409"/>
      <c r="DXM15" s="409"/>
      <c r="DXN15" s="409"/>
      <c r="DXO15" s="409"/>
      <c r="DXP15" s="409"/>
      <c r="DXQ15" s="409"/>
      <c r="DXR15" s="409"/>
      <c r="DXS15" s="409"/>
      <c r="DXT15" s="409"/>
      <c r="DXU15" s="409"/>
      <c r="DXV15" s="409"/>
      <c r="DXW15" s="409"/>
      <c r="DXX15" s="409"/>
      <c r="DXY15" s="409"/>
      <c r="DXZ15" s="409"/>
      <c r="DYA15" s="409"/>
      <c r="DYB15" s="409"/>
      <c r="DYC15" s="409"/>
      <c r="DYD15" s="409"/>
      <c r="DYE15" s="409"/>
      <c r="DYF15" s="409"/>
      <c r="DYG15" s="409"/>
      <c r="DYH15" s="409"/>
      <c r="DYI15" s="409"/>
      <c r="DYJ15" s="409"/>
      <c r="DYK15" s="409"/>
      <c r="DYL15" s="409"/>
      <c r="DYM15" s="409"/>
      <c r="DYN15" s="409"/>
      <c r="DYO15" s="409"/>
      <c r="DYP15" s="409"/>
      <c r="DYQ15" s="409"/>
      <c r="DYR15" s="409"/>
      <c r="DYS15" s="409"/>
      <c r="DYT15" s="409"/>
      <c r="DYU15" s="409"/>
      <c r="DYV15" s="409"/>
      <c r="DYW15" s="409"/>
      <c r="DYX15" s="409"/>
      <c r="DYY15" s="409"/>
      <c r="DYZ15" s="409"/>
      <c r="DZA15" s="409"/>
      <c r="DZB15" s="409"/>
      <c r="DZC15" s="409"/>
      <c r="DZD15" s="409"/>
      <c r="DZE15" s="409"/>
      <c r="DZF15" s="409"/>
      <c r="DZG15" s="409"/>
      <c r="DZH15" s="409"/>
      <c r="DZI15" s="409"/>
      <c r="DZJ15" s="409"/>
      <c r="DZK15" s="409"/>
      <c r="DZL15" s="409"/>
      <c r="DZM15" s="409"/>
      <c r="DZN15" s="409"/>
      <c r="DZO15" s="409"/>
      <c r="DZP15" s="409"/>
      <c r="DZQ15" s="409"/>
      <c r="DZR15" s="409"/>
      <c r="DZS15" s="409"/>
      <c r="DZT15" s="409"/>
      <c r="DZU15" s="409"/>
      <c r="DZV15" s="409"/>
      <c r="DZW15" s="409"/>
      <c r="DZX15" s="409"/>
      <c r="DZY15" s="409"/>
      <c r="DZZ15" s="409"/>
      <c r="EAA15" s="409"/>
      <c r="EAB15" s="409"/>
      <c r="EAC15" s="409"/>
      <c r="EAD15" s="409"/>
      <c r="EAE15" s="409"/>
      <c r="EAF15" s="409"/>
      <c r="EAG15" s="409"/>
      <c r="EAH15" s="409"/>
      <c r="EAI15" s="409"/>
      <c r="EAJ15" s="409"/>
      <c r="EAK15" s="409"/>
      <c r="EAL15" s="409"/>
      <c r="EAM15" s="409"/>
      <c r="EAN15" s="409"/>
      <c r="EAO15" s="409"/>
      <c r="EAP15" s="409"/>
      <c r="EAQ15" s="409"/>
      <c r="EAR15" s="409"/>
      <c r="EAS15" s="409"/>
      <c r="EAT15" s="409"/>
      <c r="EAU15" s="409"/>
      <c r="EAV15" s="409"/>
      <c r="EAW15" s="409"/>
      <c r="EAX15" s="409"/>
      <c r="EAY15" s="409"/>
      <c r="EAZ15" s="409"/>
      <c r="EBA15" s="409"/>
      <c r="EBB15" s="409"/>
      <c r="EBC15" s="409"/>
      <c r="EBD15" s="409"/>
      <c r="EBE15" s="409"/>
      <c r="EBF15" s="409"/>
      <c r="EBG15" s="409"/>
      <c r="EBH15" s="409"/>
      <c r="EBI15" s="409"/>
      <c r="EBJ15" s="409"/>
      <c r="EBK15" s="409"/>
      <c r="EBL15" s="409"/>
      <c r="EBM15" s="409"/>
      <c r="EBN15" s="409"/>
      <c r="EBO15" s="409"/>
      <c r="EBP15" s="409"/>
      <c r="EBQ15" s="409"/>
      <c r="EBR15" s="409"/>
      <c r="EBS15" s="409"/>
      <c r="EBT15" s="409"/>
      <c r="EBU15" s="409"/>
      <c r="EBV15" s="409"/>
      <c r="EBW15" s="409"/>
      <c r="EBX15" s="409"/>
      <c r="EBY15" s="409"/>
      <c r="EBZ15" s="409"/>
      <c r="ECA15" s="409"/>
      <c r="ECB15" s="409"/>
      <c r="ECC15" s="409"/>
      <c r="ECD15" s="409"/>
      <c r="ECE15" s="409"/>
      <c r="ECF15" s="409"/>
      <c r="ECG15" s="409"/>
      <c r="ECH15" s="409"/>
      <c r="ECI15" s="409"/>
      <c r="ECJ15" s="409"/>
      <c r="ECK15" s="409"/>
      <c r="ECL15" s="409"/>
      <c r="ECM15" s="409"/>
      <c r="ECN15" s="409"/>
      <c r="ECO15" s="409"/>
      <c r="ECP15" s="409"/>
      <c r="ECQ15" s="409"/>
      <c r="ECR15" s="409"/>
      <c r="ECS15" s="409"/>
      <c r="ECT15" s="409"/>
      <c r="ECU15" s="409"/>
      <c r="ECV15" s="409"/>
      <c r="ECW15" s="409"/>
      <c r="ECX15" s="409"/>
      <c r="ECY15" s="409"/>
      <c r="ECZ15" s="409"/>
      <c r="EDA15" s="409"/>
      <c r="EDB15" s="409"/>
      <c r="EDC15" s="409"/>
      <c r="EDD15" s="409"/>
      <c r="EDE15" s="409"/>
      <c r="EDF15" s="409"/>
      <c r="EDG15" s="409"/>
      <c r="EDH15" s="409"/>
      <c r="EDI15" s="409"/>
      <c r="EDJ15" s="409"/>
      <c r="EDK15" s="409"/>
      <c r="EDL15" s="409"/>
      <c r="EDM15" s="409"/>
      <c r="EDN15" s="409"/>
      <c r="EDO15" s="409"/>
      <c r="EDP15" s="409"/>
      <c r="EDQ15" s="409"/>
      <c r="EDR15" s="409"/>
      <c r="EDS15" s="409"/>
      <c r="EDT15" s="409"/>
      <c r="EDU15" s="409"/>
      <c r="EDV15" s="409"/>
      <c r="EDW15" s="409"/>
      <c r="EDX15" s="409"/>
      <c r="EDY15" s="409"/>
      <c r="EDZ15" s="409"/>
      <c r="EEA15" s="409"/>
      <c r="EEB15" s="409"/>
      <c r="EEC15" s="409"/>
      <c r="EED15" s="409"/>
      <c r="EEE15" s="409"/>
      <c r="EEF15" s="409"/>
      <c r="EEG15" s="409"/>
      <c r="EEH15" s="409"/>
      <c r="EEI15" s="409"/>
      <c r="EEJ15" s="409"/>
      <c r="EEK15" s="409"/>
      <c r="EEL15" s="409"/>
      <c r="EEM15" s="409"/>
      <c r="EEN15" s="409"/>
      <c r="EEO15" s="409"/>
      <c r="EEP15" s="409"/>
      <c r="EEQ15" s="409"/>
      <c r="EER15" s="409"/>
      <c r="EES15" s="409"/>
      <c r="EET15" s="409"/>
      <c r="EEU15" s="409"/>
      <c r="EEV15" s="409"/>
      <c r="EEW15" s="409"/>
      <c r="EEX15" s="409"/>
      <c r="EEY15" s="409"/>
      <c r="EEZ15" s="409"/>
      <c r="EFA15" s="409"/>
      <c r="EFB15" s="409"/>
      <c r="EFC15" s="409"/>
      <c r="EFD15" s="409"/>
      <c r="EFE15" s="409"/>
      <c r="EFF15" s="409"/>
      <c r="EFG15" s="409"/>
      <c r="EFH15" s="409"/>
      <c r="EFI15" s="409"/>
      <c r="EFJ15" s="409"/>
      <c r="EFK15" s="409"/>
      <c r="EFL15" s="409"/>
      <c r="EFM15" s="409"/>
      <c r="EFN15" s="409"/>
      <c r="EFO15" s="409"/>
      <c r="EFP15" s="409"/>
      <c r="EFQ15" s="409"/>
      <c r="EFR15" s="409"/>
      <c r="EFS15" s="409"/>
      <c r="EFT15" s="409"/>
      <c r="EFU15" s="409"/>
      <c r="EFV15" s="409"/>
      <c r="EFW15" s="409"/>
      <c r="EFX15" s="409"/>
      <c r="EFY15" s="409"/>
      <c r="EFZ15" s="409"/>
      <c r="EGA15" s="409"/>
      <c r="EGB15" s="409"/>
      <c r="EGC15" s="409"/>
      <c r="EGD15" s="409"/>
      <c r="EGE15" s="409"/>
      <c r="EGF15" s="409"/>
      <c r="EGG15" s="409"/>
      <c r="EGH15" s="409"/>
      <c r="EGI15" s="409"/>
      <c r="EGJ15" s="409"/>
      <c r="EGK15" s="409"/>
      <c r="EGL15" s="409"/>
      <c r="EGM15" s="409"/>
      <c r="EGN15" s="409"/>
      <c r="EGO15" s="409"/>
      <c r="EGP15" s="409"/>
      <c r="EGQ15" s="409"/>
      <c r="EGR15" s="409"/>
      <c r="EGS15" s="409"/>
      <c r="EGT15" s="409"/>
      <c r="EGU15" s="409"/>
      <c r="EGV15" s="409"/>
      <c r="EGW15" s="409"/>
      <c r="EGX15" s="409"/>
      <c r="EGY15" s="409"/>
      <c r="EGZ15" s="409"/>
      <c r="EHA15" s="409"/>
      <c r="EHB15" s="409"/>
      <c r="EHC15" s="409"/>
      <c r="EHD15" s="409"/>
      <c r="EHE15" s="409"/>
      <c r="EHF15" s="409"/>
      <c r="EHG15" s="409"/>
      <c r="EHH15" s="409"/>
      <c r="EHI15" s="409"/>
      <c r="EHJ15" s="409"/>
      <c r="EHK15" s="409"/>
      <c r="EHL15" s="409"/>
      <c r="EHM15" s="409"/>
      <c r="EHN15" s="409"/>
      <c r="EHO15" s="409"/>
      <c r="EHP15" s="409"/>
      <c r="EHQ15" s="409"/>
      <c r="EHR15" s="409"/>
      <c r="EHS15" s="409"/>
      <c r="EHT15" s="409"/>
      <c r="EHU15" s="409"/>
      <c r="EHV15" s="409"/>
      <c r="EHW15" s="409"/>
      <c r="EHX15" s="409"/>
      <c r="EHY15" s="409"/>
      <c r="EHZ15" s="409"/>
      <c r="EIA15" s="409"/>
      <c r="EIB15" s="409"/>
      <c r="EIC15" s="409"/>
      <c r="EID15" s="409"/>
      <c r="EIE15" s="409"/>
      <c r="EIF15" s="409"/>
      <c r="EIG15" s="409"/>
      <c r="EIH15" s="409"/>
      <c r="EII15" s="409"/>
      <c r="EIJ15" s="409"/>
      <c r="EIK15" s="409"/>
      <c r="EIL15" s="409"/>
      <c r="EIM15" s="409"/>
      <c r="EIN15" s="409"/>
      <c r="EIO15" s="409"/>
      <c r="EIP15" s="409"/>
      <c r="EIQ15" s="409"/>
      <c r="EIR15" s="409"/>
      <c r="EIS15" s="409"/>
      <c r="EIT15" s="409"/>
      <c r="EIU15" s="409"/>
      <c r="EIV15" s="409"/>
      <c r="EIW15" s="409"/>
      <c r="EIX15" s="409"/>
      <c r="EIY15" s="409"/>
      <c r="EIZ15" s="409"/>
      <c r="EJA15" s="409"/>
      <c r="EJB15" s="409"/>
      <c r="EJC15" s="409"/>
      <c r="EJD15" s="409"/>
      <c r="EJE15" s="409"/>
      <c r="EJF15" s="409"/>
      <c r="EJG15" s="409"/>
      <c r="EJH15" s="409"/>
      <c r="EJI15" s="409"/>
      <c r="EJJ15" s="409"/>
      <c r="EJK15" s="409"/>
      <c r="EJL15" s="409"/>
      <c r="EJM15" s="409"/>
      <c r="EJN15" s="409"/>
      <c r="EJO15" s="409"/>
      <c r="EJP15" s="409"/>
      <c r="EJQ15" s="409"/>
      <c r="EJR15" s="409"/>
      <c r="EJS15" s="409"/>
      <c r="EJT15" s="409"/>
      <c r="EJU15" s="409"/>
      <c r="EJV15" s="409"/>
      <c r="EJW15" s="409"/>
      <c r="EJX15" s="409"/>
      <c r="EJY15" s="409"/>
      <c r="EJZ15" s="409"/>
      <c r="EKA15" s="409"/>
      <c r="EKB15" s="409"/>
      <c r="EKC15" s="409"/>
      <c r="EKD15" s="409"/>
      <c r="EKE15" s="409"/>
      <c r="EKF15" s="409"/>
      <c r="EKG15" s="409"/>
      <c r="EKH15" s="409"/>
      <c r="EKI15" s="409"/>
      <c r="EKJ15" s="409"/>
      <c r="EKK15" s="409"/>
      <c r="EKL15" s="409"/>
      <c r="EKM15" s="409"/>
      <c r="EKN15" s="409"/>
      <c r="EKO15" s="409"/>
      <c r="EKP15" s="409"/>
      <c r="EKQ15" s="409"/>
      <c r="EKR15" s="409"/>
      <c r="EKS15" s="409"/>
      <c r="EKT15" s="409"/>
      <c r="EKU15" s="409"/>
      <c r="EKV15" s="409"/>
      <c r="EKW15" s="409"/>
      <c r="EKX15" s="409"/>
      <c r="EKY15" s="409"/>
      <c r="EKZ15" s="409"/>
      <c r="ELA15" s="409"/>
      <c r="ELB15" s="409"/>
      <c r="ELC15" s="409"/>
      <c r="ELD15" s="409"/>
      <c r="ELE15" s="409"/>
      <c r="ELF15" s="409"/>
      <c r="ELG15" s="409"/>
      <c r="ELH15" s="409"/>
      <c r="ELI15" s="409"/>
      <c r="ELJ15" s="409"/>
      <c r="ELK15" s="409"/>
      <c r="ELL15" s="409"/>
      <c r="ELM15" s="409"/>
      <c r="ELN15" s="409"/>
      <c r="ELO15" s="409"/>
      <c r="ELP15" s="409"/>
      <c r="ELQ15" s="409"/>
      <c r="ELR15" s="409"/>
      <c r="ELS15" s="409"/>
      <c r="ELT15" s="409"/>
      <c r="ELU15" s="409"/>
      <c r="ELV15" s="409"/>
      <c r="ELW15" s="409"/>
      <c r="ELX15" s="409"/>
      <c r="ELY15" s="409"/>
      <c r="ELZ15" s="409"/>
      <c r="EMA15" s="409"/>
      <c r="EMB15" s="409"/>
      <c r="EMC15" s="409"/>
      <c r="EMD15" s="409"/>
      <c r="EME15" s="409"/>
      <c r="EMF15" s="409"/>
      <c r="EMG15" s="409"/>
      <c r="EMH15" s="409"/>
      <c r="EMI15" s="409"/>
      <c r="EMJ15" s="409"/>
      <c r="EMK15" s="409"/>
      <c r="EML15" s="409"/>
      <c r="EMM15" s="409"/>
      <c r="EMN15" s="409"/>
      <c r="EMO15" s="409"/>
      <c r="EMP15" s="409"/>
      <c r="EMQ15" s="409"/>
      <c r="EMR15" s="409"/>
      <c r="EMS15" s="409"/>
      <c r="EMT15" s="409"/>
      <c r="EMU15" s="409"/>
      <c r="EMV15" s="409"/>
      <c r="EMW15" s="409"/>
      <c r="EMX15" s="409"/>
      <c r="EMY15" s="409"/>
      <c r="EMZ15" s="409"/>
      <c r="ENA15" s="409"/>
      <c r="ENB15" s="409"/>
      <c r="ENC15" s="409"/>
      <c r="END15" s="409"/>
      <c r="ENE15" s="409"/>
      <c r="ENF15" s="409"/>
      <c r="ENG15" s="409"/>
      <c r="ENH15" s="409"/>
      <c r="ENI15" s="409"/>
      <c r="ENJ15" s="409"/>
      <c r="ENK15" s="409"/>
      <c r="ENL15" s="409"/>
      <c r="ENM15" s="409"/>
      <c r="ENN15" s="409"/>
      <c r="ENO15" s="409"/>
      <c r="ENP15" s="409"/>
      <c r="ENQ15" s="409"/>
      <c r="ENR15" s="409"/>
      <c r="ENS15" s="409"/>
      <c r="ENT15" s="409"/>
      <c r="ENU15" s="409"/>
      <c r="ENV15" s="409"/>
      <c r="ENW15" s="409"/>
      <c r="ENX15" s="409"/>
      <c r="ENY15" s="409"/>
      <c r="ENZ15" s="409"/>
      <c r="EOA15" s="409"/>
      <c r="EOB15" s="409"/>
      <c r="EOC15" s="409"/>
      <c r="EOD15" s="409"/>
      <c r="EOE15" s="409"/>
      <c r="EOF15" s="409"/>
      <c r="EOG15" s="409"/>
      <c r="EOH15" s="409"/>
      <c r="EOI15" s="409"/>
      <c r="EOJ15" s="409"/>
      <c r="EOK15" s="409"/>
      <c r="EOL15" s="409"/>
      <c r="EOM15" s="409"/>
      <c r="EON15" s="409"/>
      <c r="EOO15" s="409"/>
      <c r="EOP15" s="409"/>
      <c r="EOQ15" s="409"/>
      <c r="EOR15" s="409"/>
      <c r="EOS15" s="409"/>
      <c r="EOT15" s="409"/>
      <c r="EOU15" s="409"/>
      <c r="EOV15" s="409"/>
      <c r="EOW15" s="409"/>
      <c r="EOX15" s="409"/>
      <c r="EOY15" s="409"/>
      <c r="EOZ15" s="409"/>
      <c r="EPA15" s="409"/>
      <c r="EPB15" s="409"/>
      <c r="EPC15" s="409"/>
      <c r="EPD15" s="409"/>
      <c r="EPE15" s="409"/>
      <c r="EPF15" s="409"/>
      <c r="EPG15" s="409"/>
      <c r="EPH15" s="409"/>
      <c r="EPI15" s="409"/>
      <c r="EPJ15" s="409"/>
      <c r="EPK15" s="409"/>
      <c r="EPL15" s="409"/>
      <c r="EPM15" s="409"/>
      <c r="EPN15" s="409"/>
      <c r="EPO15" s="409"/>
      <c r="EPP15" s="409"/>
      <c r="EPQ15" s="409"/>
      <c r="EPR15" s="409"/>
      <c r="EPS15" s="409"/>
      <c r="EPT15" s="409"/>
      <c r="EPU15" s="409"/>
      <c r="EPV15" s="409"/>
      <c r="EPW15" s="409"/>
      <c r="EPX15" s="409"/>
      <c r="EPY15" s="409"/>
      <c r="EPZ15" s="409"/>
      <c r="EQA15" s="409"/>
      <c r="EQB15" s="409"/>
      <c r="EQC15" s="409"/>
      <c r="EQD15" s="409"/>
      <c r="EQE15" s="409"/>
      <c r="EQF15" s="409"/>
      <c r="EQG15" s="409"/>
      <c r="EQH15" s="409"/>
      <c r="EQI15" s="409"/>
      <c r="EQJ15" s="409"/>
      <c r="EQK15" s="409"/>
      <c r="EQL15" s="409"/>
      <c r="EQM15" s="409"/>
      <c r="EQN15" s="409"/>
      <c r="EQO15" s="409"/>
      <c r="EQP15" s="409"/>
      <c r="EQQ15" s="409"/>
      <c r="EQR15" s="409"/>
      <c r="EQS15" s="409"/>
      <c r="EQT15" s="409"/>
      <c r="EQU15" s="409"/>
      <c r="EQV15" s="409"/>
      <c r="EQW15" s="409"/>
      <c r="EQX15" s="409"/>
      <c r="EQY15" s="409"/>
      <c r="EQZ15" s="409"/>
      <c r="ERA15" s="409"/>
      <c r="ERB15" s="409"/>
      <c r="ERC15" s="409"/>
      <c r="ERD15" s="409"/>
      <c r="ERE15" s="409"/>
      <c r="ERF15" s="409"/>
      <c r="ERG15" s="409"/>
      <c r="ERH15" s="409"/>
      <c r="ERI15" s="409"/>
      <c r="ERJ15" s="409"/>
      <c r="ERK15" s="409"/>
      <c r="ERL15" s="409"/>
      <c r="ERM15" s="409"/>
      <c r="ERN15" s="409"/>
      <c r="ERO15" s="409"/>
      <c r="ERP15" s="409"/>
      <c r="ERQ15" s="409"/>
      <c r="ERR15" s="409"/>
      <c r="ERS15" s="409"/>
      <c r="ERT15" s="409"/>
      <c r="ERU15" s="409"/>
      <c r="ERV15" s="409"/>
      <c r="ERW15" s="409"/>
      <c r="ERX15" s="409"/>
      <c r="ERY15" s="409"/>
      <c r="ERZ15" s="409"/>
      <c r="ESA15" s="409"/>
      <c r="ESB15" s="409"/>
      <c r="ESC15" s="409"/>
      <c r="ESD15" s="409"/>
      <c r="ESE15" s="409"/>
      <c r="ESF15" s="409"/>
      <c r="ESG15" s="409"/>
      <c r="ESH15" s="409"/>
      <c r="ESI15" s="409"/>
      <c r="ESJ15" s="409"/>
      <c r="ESK15" s="409"/>
      <c r="ESL15" s="409"/>
      <c r="ESM15" s="409"/>
      <c r="ESN15" s="409"/>
      <c r="ESO15" s="409"/>
      <c r="ESP15" s="409"/>
      <c r="ESQ15" s="409"/>
      <c r="ESR15" s="409"/>
      <c r="ESS15" s="409"/>
      <c r="EST15" s="409"/>
      <c r="ESU15" s="409"/>
      <c r="ESV15" s="409"/>
      <c r="ESW15" s="409"/>
      <c r="ESX15" s="409"/>
      <c r="ESY15" s="409"/>
      <c r="ESZ15" s="409"/>
      <c r="ETA15" s="409"/>
      <c r="ETB15" s="409"/>
      <c r="ETC15" s="409"/>
      <c r="ETD15" s="409"/>
      <c r="ETE15" s="409"/>
      <c r="ETF15" s="409"/>
      <c r="ETG15" s="409"/>
      <c r="ETH15" s="409"/>
      <c r="ETI15" s="409"/>
      <c r="ETJ15" s="409"/>
      <c r="ETK15" s="409"/>
      <c r="ETL15" s="409"/>
      <c r="ETM15" s="409"/>
      <c r="ETN15" s="409"/>
      <c r="ETO15" s="409"/>
      <c r="ETP15" s="409"/>
      <c r="ETQ15" s="409"/>
      <c r="ETR15" s="409"/>
      <c r="ETS15" s="409"/>
      <c r="ETT15" s="409"/>
      <c r="ETU15" s="409"/>
      <c r="ETV15" s="409"/>
      <c r="ETW15" s="409"/>
      <c r="ETX15" s="409"/>
      <c r="ETY15" s="409"/>
      <c r="ETZ15" s="409"/>
      <c r="EUA15" s="409"/>
      <c r="EUB15" s="409"/>
      <c r="EUC15" s="409"/>
      <c r="EUD15" s="409"/>
      <c r="EUE15" s="409"/>
      <c r="EUF15" s="409"/>
      <c r="EUG15" s="409"/>
      <c r="EUH15" s="409"/>
      <c r="EUI15" s="409"/>
      <c r="EUJ15" s="409"/>
      <c r="EUK15" s="409"/>
      <c r="EUL15" s="409"/>
      <c r="EUM15" s="409"/>
      <c r="EUN15" s="409"/>
      <c r="EUO15" s="409"/>
      <c r="EUP15" s="409"/>
      <c r="EUQ15" s="409"/>
      <c r="EUR15" s="409"/>
      <c r="EUS15" s="409"/>
      <c r="EUT15" s="409"/>
      <c r="EUU15" s="409"/>
      <c r="EUV15" s="409"/>
      <c r="EUW15" s="409"/>
      <c r="EUX15" s="409"/>
      <c r="EUY15" s="409"/>
      <c r="EUZ15" s="409"/>
      <c r="EVA15" s="409"/>
      <c r="EVB15" s="409"/>
      <c r="EVC15" s="409"/>
      <c r="EVD15" s="409"/>
      <c r="EVE15" s="409"/>
      <c r="EVF15" s="409"/>
      <c r="EVG15" s="409"/>
      <c r="EVH15" s="409"/>
      <c r="EVI15" s="409"/>
      <c r="EVJ15" s="409"/>
      <c r="EVK15" s="409"/>
      <c r="EVL15" s="409"/>
      <c r="EVM15" s="409"/>
      <c r="EVN15" s="409"/>
      <c r="EVO15" s="409"/>
      <c r="EVP15" s="409"/>
      <c r="EVQ15" s="409"/>
      <c r="EVR15" s="409"/>
      <c r="EVS15" s="409"/>
      <c r="EVT15" s="409"/>
      <c r="EVU15" s="409"/>
      <c r="EVV15" s="409"/>
      <c r="EVW15" s="409"/>
      <c r="EVX15" s="409"/>
      <c r="EVY15" s="409"/>
      <c r="EVZ15" s="409"/>
      <c r="EWA15" s="409"/>
      <c r="EWB15" s="409"/>
      <c r="EWC15" s="409"/>
      <c r="EWD15" s="409"/>
      <c r="EWE15" s="409"/>
      <c r="EWF15" s="409"/>
      <c r="EWG15" s="409"/>
      <c r="EWH15" s="409"/>
      <c r="EWI15" s="409"/>
      <c r="EWJ15" s="409"/>
      <c r="EWK15" s="409"/>
      <c r="EWL15" s="409"/>
      <c r="EWM15" s="409"/>
      <c r="EWN15" s="409"/>
      <c r="EWO15" s="409"/>
      <c r="EWP15" s="409"/>
      <c r="EWQ15" s="409"/>
      <c r="EWR15" s="409"/>
      <c r="EWS15" s="409"/>
      <c r="EWT15" s="409"/>
      <c r="EWU15" s="409"/>
      <c r="EWV15" s="409"/>
      <c r="EWW15" s="409"/>
      <c r="EWX15" s="409"/>
      <c r="EWY15" s="409"/>
      <c r="EWZ15" s="409"/>
      <c r="EXA15" s="409"/>
      <c r="EXB15" s="409"/>
      <c r="EXC15" s="409"/>
      <c r="EXD15" s="409"/>
      <c r="EXE15" s="409"/>
      <c r="EXF15" s="409"/>
      <c r="EXG15" s="409"/>
      <c r="EXH15" s="409"/>
      <c r="EXI15" s="409"/>
      <c r="EXJ15" s="409"/>
      <c r="EXK15" s="409"/>
      <c r="EXL15" s="409"/>
      <c r="EXM15" s="409"/>
      <c r="EXN15" s="409"/>
      <c r="EXO15" s="409"/>
      <c r="EXP15" s="409"/>
      <c r="EXQ15" s="409"/>
      <c r="EXR15" s="409"/>
      <c r="EXS15" s="409"/>
      <c r="EXT15" s="409"/>
      <c r="EXU15" s="409"/>
      <c r="EXV15" s="409"/>
      <c r="EXW15" s="409"/>
      <c r="EXX15" s="409"/>
      <c r="EXY15" s="409"/>
      <c r="EXZ15" s="409"/>
      <c r="EYA15" s="409"/>
      <c r="EYB15" s="409"/>
      <c r="EYC15" s="409"/>
      <c r="EYD15" s="409"/>
      <c r="EYE15" s="409"/>
      <c r="EYF15" s="409"/>
      <c r="EYG15" s="409"/>
      <c r="EYH15" s="409"/>
      <c r="EYI15" s="409"/>
      <c r="EYJ15" s="409"/>
      <c r="EYK15" s="409"/>
      <c r="EYL15" s="409"/>
      <c r="EYM15" s="409"/>
      <c r="EYN15" s="409"/>
      <c r="EYO15" s="409"/>
      <c r="EYP15" s="409"/>
      <c r="EYQ15" s="409"/>
      <c r="EYR15" s="409"/>
      <c r="EYS15" s="409"/>
      <c r="EYT15" s="409"/>
      <c r="EYU15" s="409"/>
      <c r="EYV15" s="409"/>
      <c r="EYW15" s="409"/>
      <c r="EYX15" s="409"/>
      <c r="EYY15" s="409"/>
      <c r="EYZ15" s="409"/>
      <c r="EZA15" s="409"/>
      <c r="EZB15" s="409"/>
      <c r="EZC15" s="409"/>
      <c r="EZD15" s="409"/>
      <c r="EZE15" s="409"/>
      <c r="EZF15" s="409"/>
      <c r="EZG15" s="409"/>
      <c r="EZH15" s="409"/>
      <c r="EZI15" s="409"/>
      <c r="EZJ15" s="409"/>
      <c r="EZK15" s="409"/>
      <c r="EZL15" s="409"/>
      <c r="EZM15" s="409"/>
      <c r="EZN15" s="409"/>
      <c r="EZO15" s="409"/>
      <c r="EZP15" s="409"/>
      <c r="EZQ15" s="409"/>
      <c r="EZR15" s="409"/>
      <c r="EZS15" s="409"/>
      <c r="EZT15" s="409"/>
      <c r="EZU15" s="409"/>
      <c r="EZV15" s="409"/>
      <c r="EZW15" s="409"/>
      <c r="EZX15" s="409"/>
      <c r="EZY15" s="409"/>
      <c r="EZZ15" s="409"/>
      <c r="FAA15" s="409"/>
      <c r="FAB15" s="409"/>
      <c r="FAC15" s="409"/>
      <c r="FAD15" s="409"/>
      <c r="FAE15" s="409"/>
      <c r="FAF15" s="409"/>
      <c r="FAG15" s="409"/>
      <c r="FAH15" s="409"/>
      <c r="FAI15" s="409"/>
      <c r="FAJ15" s="409"/>
      <c r="FAK15" s="409"/>
      <c r="FAL15" s="409"/>
      <c r="FAM15" s="409"/>
      <c r="FAN15" s="409"/>
      <c r="FAO15" s="409"/>
      <c r="FAP15" s="409"/>
      <c r="FAQ15" s="409"/>
      <c r="FAR15" s="409"/>
      <c r="FAS15" s="409"/>
      <c r="FAT15" s="409"/>
      <c r="FAU15" s="409"/>
      <c r="FAV15" s="409"/>
      <c r="FAW15" s="409"/>
      <c r="FAX15" s="409"/>
      <c r="FAY15" s="409"/>
      <c r="FAZ15" s="409"/>
      <c r="FBA15" s="409"/>
      <c r="FBB15" s="409"/>
      <c r="FBC15" s="409"/>
      <c r="FBD15" s="409"/>
      <c r="FBE15" s="409"/>
      <c r="FBF15" s="409"/>
      <c r="FBG15" s="409"/>
      <c r="FBH15" s="409"/>
      <c r="FBI15" s="409"/>
      <c r="FBJ15" s="409"/>
      <c r="FBK15" s="409"/>
      <c r="FBL15" s="409"/>
      <c r="FBM15" s="409"/>
      <c r="FBN15" s="409"/>
      <c r="FBO15" s="409"/>
      <c r="FBP15" s="409"/>
      <c r="FBQ15" s="409"/>
      <c r="FBR15" s="409"/>
      <c r="FBS15" s="409"/>
      <c r="FBT15" s="409"/>
      <c r="FBU15" s="409"/>
      <c r="FBV15" s="409"/>
      <c r="FBW15" s="409"/>
      <c r="FBX15" s="409"/>
      <c r="FBY15" s="409"/>
      <c r="FBZ15" s="409"/>
      <c r="FCA15" s="409"/>
      <c r="FCB15" s="409"/>
      <c r="FCC15" s="409"/>
      <c r="FCD15" s="409"/>
      <c r="FCE15" s="409"/>
      <c r="FCF15" s="409"/>
      <c r="FCG15" s="409"/>
      <c r="FCH15" s="409"/>
      <c r="FCI15" s="409"/>
      <c r="FCJ15" s="409"/>
      <c r="FCK15" s="409"/>
      <c r="FCL15" s="409"/>
      <c r="FCM15" s="409"/>
      <c r="FCN15" s="409"/>
      <c r="FCO15" s="409"/>
      <c r="FCP15" s="409"/>
      <c r="FCQ15" s="409"/>
      <c r="FCR15" s="409"/>
      <c r="FCS15" s="409"/>
      <c r="FCT15" s="409"/>
      <c r="FCU15" s="409"/>
      <c r="FCV15" s="409"/>
      <c r="FCW15" s="409"/>
      <c r="FCX15" s="409"/>
      <c r="FCY15" s="409"/>
      <c r="FCZ15" s="409"/>
      <c r="FDA15" s="409"/>
      <c r="FDB15" s="409"/>
      <c r="FDC15" s="409"/>
      <c r="FDD15" s="409"/>
      <c r="FDE15" s="409"/>
      <c r="FDF15" s="409"/>
      <c r="FDG15" s="409"/>
      <c r="FDH15" s="409"/>
      <c r="FDI15" s="409"/>
      <c r="FDJ15" s="409"/>
      <c r="FDK15" s="409"/>
      <c r="FDL15" s="409"/>
      <c r="FDM15" s="409"/>
      <c r="FDN15" s="409"/>
      <c r="FDO15" s="409"/>
      <c r="FDP15" s="409"/>
      <c r="FDQ15" s="409"/>
      <c r="FDR15" s="409"/>
      <c r="FDS15" s="409"/>
      <c r="FDT15" s="409"/>
      <c r="FDU15" s="409"/>
      <c r="FDV15" s="409"/>
      <c r="FDW15" s="409"/>
      <c r="FDX15" s="409"/>
      <c r="FDY15" s="409"/>
      <c r="FDZ15" s="409"/>
      <c r="FEA15" s="409"/>
      <c r="FEB15" s="409"/>
      <c r="FEC15" s="409"/>
      <c r="FED15" s="409"/>
      <c r="FEE15" s="409"/>
      <c r="FEF15" s="409"/>
      <c r="FEG15" s="409"/>
      <c r="FEH15" s="409"/>
      <c r="FEI15" s="409"/>
      <c r="FEJ15" s="409"/>
      <c r="FEK15" s="409"/>
      <c r="FEL15" s="409"/>
      <c r="FEM15" s="409"/>
      <c r="FEN15" s="409"/>
      <c r="FEO15" s="409"/>
      <c r="FEP15" s="409"/>
      <c r="FEQ15" s="409"/>
      <c r="FER15" s="409"/>
      <c r="FES15" s="409"/>
      <c r="FET15" s="409"/>
      <c r="FEU15" s="409"/>
      <c r="FEV15" s="409"/>
      <c r="FEW15" s="409"/>
      <c r="FEX15" s="409"/>
      <c r="FEY15" s="409"/>
      <c r="FEZ15" s="409"/>
      <c r="FFA15" s="409"/>
      <c r="FFB15" s="409"/>
      <c r="FFC15" s="409"/>
      <c r="FFD15" s="409"/>
      <c r="FFE15" s="409"/>
      <c r="FFF15" s="409"/>
      <c r="FFG15" s="409"/>
      <c r="FFH15" s="409"/>
      <c r="FFI15" s="409"/>
      <c r="FFJ15" s="409"/>
      <c r="FFK15" s="409"/>
      <c r="FFL15" s="409"/>
      <c r="FFM15" s="409"/>
      <c r="FFN15" s="409"/>
      <c r="FFO15" s="409"/>
      <c r="FFP15" s="409"/>
      <c r="FFQ15" s="409"/>
      <c r="FFR15" s="409"/>
      <c r="FFS15" s="409"/>
      <c r="FFT15" s="409"/>
      <c r="FFU15" s="409"/>
      <c r="FFV15" s="409"/>
      <c r="FFW15" s="409"/>
      <c r="FFX15" s="409"/>
      <c r="FFY15" s="409"/>
      <c r="FFZ15" s="409"/>
      <c r="FGA15" s="409"/>
      <c r="FGB15" s="409"/>
      <c r="FGC15" s="409"/>
      <c r="FGD15" s="409"/>
      <c r="FGE15" s="409"/>
      <c r="FGF15" s="409"/>
      <c r="FGG15" s="409"/>
      <c r="FGH15" s="409"/>
      <c r="FGI15" s="409"/>
      <c r="FGJ15" s="409"/>
      <c r="FGK15" s="409"/>
      <c r="FGL15" s="409"/>
      <c r="FGM15" s="409"/>
      <c r="FGN15" s="409"/>
      <c r="FGO15" s="409"/>
      <c r="FGP15" s="409"/>
      <c r="FGQ15" s="409"/>
      <c r="FGR15" s="409"/>
      <c r="FGS15" s="409"/>
      <c r="FGT15" s="409"/>
      <c r="FGU15" s="409"/>
      <c r="FGV15" s="409"/>
      <c r="FGW15" s="409"/>
      <c r="FGX15" s="409"/>
      <c r="FGY15" s="409"/>
      <c r="FGZ15" s="409"/>
      <c r="FHA15" s="409"/>
      <c r="FHB15" s="409"/>
      <c r="FHC15" s="409"/>
      <c r="FHD15" s="409"/>
      <c r="FHE15" s="409"/>
      <c r="FHF15" s="409"/>
      <c r="FHG15" s="409"/>
      <c r="FHH15" s="409"/>
      <c r="FHI15" s="409"/>
      <c r="FHJ15" s="409"/>
      <c r="FHK15" s="409"/>
      <c r="FHL15" s="409"/>
      <c r="FHM15" s="409"/>
      <c r="FHN15" s="409"/>
      <c r="FHO15" s="409"/>
      <c r="FHP15" s="409"/>
      <c r="FHQ15" s="409"/>
      <c r="FHR15" s="409"/>
      <c r="FHS15" s="409"/>
      <c r="FHT15" s="409"/>
      <c r="FHU15" s="409"/>
      <c r="FHV15" s="409"/>
      <c r="FHW15" s="409"/>
      <c r="FHX15" s="409"/>
      <c r="FHY15" s="409"/>
      <c r="FHZ15" s="409"/>
      <c r="FIA15" s="409"/>
      <c r="FIB15" s="409"/>
      <c r="FIC15" s="409"/>
      <c r="FID15" s="409"/>
      <c r="FIE15" s="409"/>
      <c r="FIF15" s="409"/>
      <c r="FIG15" s="409"/>
      <c r="FIH15" s="409"/>
      <c r="FII15" s="409"/>
      <c r="FIJ15" s="409"/>
      <c r="FIK15" s="409"/>
      <c r="FIL15" s="409"/>
      <c r="FIM15" s="409"/>
      <c r="FIN15" s="409"/>
      <c r="FIO15" s="409"/>
      <c r="FIP15" s="409"/>
      <c r="FIQ15" s="409"/>
      <c r="FIR15" s="409"/>
      <c r="FIS15" s="409"/>
      <c r="FIT15" s="409"/>
      <c r="FIU15" s="409"/>
      <c r="FIV15" s="409"/>
      <c r="FIW15" s="409"/>
      <c r="FIX15" s="409"/>
      <c r="FIY15" s="409"/>
      <c r="FIZ15" s="409"/>
      <c r="FJA15" s="409"/>
      <c r="FJB15" s="409"/>
      <c r="FJC15" s="409"/>
      <c r="FJD15" s="409"/>
      <c r="FJE15" s="409"/>
      <c r="FJF15" s="409"/>
      <c r="FJG15" s="409"/>
      <c r="FJH15" s="409"/>
      <c r="FJI15" s="409"/>
      <c r="FJJ15" s="409"/>
      <c r="FJK15" s="409"/>
      <c r="FJL15" s="409"/>
      <c r="FJM15" s="409"/>
      <c r="FJN15" s="409"/>
      <c r="FJO15" s="409"/>
      <c r="FJP15" s="409"/>
      <c r="FJQ15" s="409"/>
      <c r="FJR15" s="409"/>
      <c r="FJS15" s="409"/>
      <c r="FJT15" s="409"/>
      <c r="FJU15" s="409"/>
      <c r="FJV15" s="409"/>
      <c r="FJW15" s="409"/>
      <c r="FJX15" s="409"/>
      <c r="FJY15" s="409"/>
      <c r="FJZ15" s="409"/>
      <c r="FKA15" s="409"/>
      <c r="FKB15" s="409"/>
      <c r="FKC15" s="409"/>
      <c r="FKD15" s="409"/>
      <c r="FKE15" s="409"/>
      <c r="FKF15" s="409"/>
      <c r="FKG15" s="409"/>
      <c r="FKH15" s="409"/>
      <c r="FKI15" s="409"/>
      <c r="FKJ15" s="409"/>
      <c r="FKK15" s="409"/>
      <c r="FKL15" s="409"/>
      <c r="FKM15" s="409"/>
      <c r="FKN15" s="409"/>
      <c r="FKO15" s="409"/>
      <c r="FKP15" s="409"/>
      <c r="FKQ15" s="409"/>
      <c r="FKR15" s="409"/>
      <c r="FKS15" s="409"/>
      <c r="FKT15" s="409"/>
      <c r="FKU15" s="409"/>
      <c r="FKV15" s="409"/>
      <c r="FKW15" s="409"/>
      <c r="FKX15" s="409"/>
      <c r="FKY15" s="409"/>
      <c r="FKZ15" s="409"/>
      <c r="FLA15" s="409"/>
      <c r="FLB15" s="409"/>
      <c r="FLC15" s="409"/>
      <c r="FLD15" s="409"/>
      <c r="FLE15" s="409"/>
      <c r="FLF15" s="409"/>
      <c r="FLG15" s="409"/>
      <c r="FLH15" s="409"/>
      <c r="FLI15" s="409"/>
      <c r="FLJ15" s="409"/>
      <c r="FLK15" s="409"/>
      <c r="FLL15" s="409"/>
      <c r="FLM15" s="409"/>
      <c r="FLN15" s="409"/>
      <c r="FLO15" s="409"/>
      <c r="FLP15" s="409"/>
      <c r="FLQ15" s="409"/>
      <c r="FLR15" s="409"/>
      <c r="FLS15" s="409"/>
      <c r="FLT15" s="409"/>
      <c r="FLU15" s="409"/>
      <c r="FLV15" s="409"/>
      <c r="FLW15" s="409"/>
      <c r="FLX15" s="409"/>
      <c r="FLY15" s="409"/>
      <c r="FLZ15" s="409"/>
      <c r="FMA15" s="409"/>
      <c r="FMB15" s="409"/>
      <c r="FMC15" s="409"/>
      <c r="FMD15" s="409"/>
      <c r="FME15" s="409"/>
      <c r="FMF15" s="409"/>
      <c r="FMG15" s="409"/>
      <c r="FMH15" s="409"/>
      <c r="FMI15" s="409"/>
      <c r="FMJ15" s="409"/>
      <c r="FMK15" s="409"/>
      <c r="FML15" s="409"/>
      <c r="FMM15" s="409"/>
      <c r="FMN15" s="409"/>
      <c r="FMO15" s="409"/>
      <c r="FMP15" s="409"/>
      <c r="FMQ15" s="409"/>
      <c r="FMR15" s="409"/>
      <c r="FMS15" s="409"/>
      <c r="FMT15" s="409"/>
      <c r="FMU15" s="409"/>
      <c r="FMV15" s="409"/>
      <c r="FMW15" s="409"/>
      <c r="FMX15" s="409"/>
      <c r="FMY15" s="409"/>
      <c r="FMZ15" s="409"/>
      <c r="FNA15" s="409"/>
      <c r="FNB15" s="409"/>
      <c r="FNC15" s="409"/>
      <c r="FND15" s="409"/>
      <c r="FNE15" s="409"/>
      <c r="FNF15" s="409"/>
      <c r="FNG15" s="409"/>
      <c r="FNH15" s="409"/>
      <c r="FNI15" s="409"/>
      <c r="FNJ15" s="409"/>
      <c r="FNK15" s="409"/>
      <c r="FNL15" s="409"/>
      <c r="FNM15" s="409"/>
      <c r="FNN15" s="409"/>
      <c r="FNO15" s="409"/>
      <c r="FNP15" s="409"/>
      <c r="FNQ15" s="409"/>
      <c r="FNR15" s="409"/>
      <c r="FNS15" s="409"/>
      <c r="FNT15" s="409"/>
      <c r="FNU15" s="409"/>
      <c r="FNV15" s="409"/>
      <c r="FNW15" s="409"/>
      <c r="FNX15" s="409"/>
      <c r="FNY15" s="409"/>
      <c r="FNZ15" s="409"/>
      <c r="FOA15" s="409"/>
      <c r="FOB15" s="409"/>
      <c r="FOC15" s="409"/>
      <c r="FOD15" s="409"/>
      <c r="FOE15" s="409"/>
      <c r="FOF15" s="409"/>
      <c r="FOG15" s="409"/>
      <c r="FOH15" s="409"/>
      <c r="FOI15" s="409"/>
      <c r="FOJ15" s="409"/>
      <c r="FOK15" s="409"/>
      <c r="FOL15" s="409"/>
      <c r="FOM15" s="409"/>
      <c r="FON15" s="409"/>
      <c r="FOO15" s="409"/>
      <c r="FOP15" s="409"/>
      <c r="FOQ15" s="409"/>
      <c r="FOR15" s="409"/>
      <c r="FOS15" s="409"/>
      <c r="FOT15" s="409"/>
      <c r="FOU15" s="409"/>
      <c r="FOV15" s="409"/>
      <c r="FOW15" s="409"/>
      <c r="FOX15" s="409"/>
      <c r="FOY15" s="409"/>
      <c r="FOZ15" s="409"/>
      <c r="FPA15" s="409"/>
      <c r="FPB15" s="409"/>
      <c r="FPC15" s="409"/>
      <c r="FPD15" s="409"/>
      <c r="FPE15" s="409"/>
      <c r="FPF15" s="409"/>
      <c r="FPG15" s="409"/>
      <c r="FPH15" s="409"/>
      <c r="FPI15" s="409"/>
      <c r="FPJ15" s="409"/>
      <c r="FPK15" s="409"/>
      <c r="FPL15" s="409"/>
      <c r="FPM15" s="409"/>
      <c r="FPN15" s="409"/>
      <c r="FPO15" s="409"/>
      <c r="FPP15" s="409"/>
      <c r="FPQ15" s="409"/>
      <c r="FPR15" s="409"/>
      <c r="FPS15" s="409"/>
      <c r="FPT15" s="409"/>
      <c r="FPU15" s="409"/>
      <c r="FPV15" s="409"/>
      <c r="FPW15" s="409"/>
      <c r="FPX15" s="409"/>
      <c r="FPY15" s="409"/>
      <c r="FPZ15" s="409"/>
      <c r="FQA15" s="409"/>
      <c r="FQB15" s="409"/>
      <c r="FQC15" s="409"/>
      <c r="FQD15" s="409"/>
      <c r="FQE15" s="409"/>
      <c r="FQF15" s="409"/>
      <c r="FQG15" s="409"/>
      <c r="FQH15" s="409"/>
      <c r="FQI15" s="409"/>
      <c r="FQJ15" s="409"/>
      <c r="FQK15" s="409"/>
      <c r="FQL15" s="409"/>
      <c r="FQM15" s="409"/>
      <c r="FQN15" s="409"/>
      <c r="FQO15" s="409"/>
      <c r="FQP15" s="409"/>
      <c r="FQQ15" s="409"/>
      <c r="FQR15" s="409"/>
      <c r="FQS15" s="409"/>
      <c r="FQT15" s="409"/>
      <c r="FQU15" s="409"/>
      <c r="FQV15" s="409"/>
      <c r="FQW15" s="409"/>
      <c r="FQX15" s="409"/>
      <c r="FQY15" s="409"/>
      <c r="FQZ15" s="409"/>
      <c r="FRA15" s="409"/>
      <c r="FRB15" s="409"/>
      <c r="FRC15" s="409"/>
      <c r="FRD15" s="409"/>
      <c r="FRE15" s="409"/>
      <c r="FRF15" s="409"/>
      <c r="FRG15" s="409"/>
      <c r="FRH15" s="409"/>
      <c r="FRI15" s="409"/>
      <c r="FRJ15" s="409"/>
      <c r="FRK15" s="409"/>
      <c r="FRL15" s="409"/>
      <c r="FRM15" s="409"/>
      <c r="FRN15" s="409"/>
      <c r="FRO15" s="409"/>
      <c r="FRP15" s="409"/>
      <c r="FRQ15" s="409"/>
      <c r="FRR15" s="409"/>
      <c r="FRS15" s="409"/>
      <c r="FRT15" s="409"/>
      <c r="FRU15" s="409"/>
      <c r="FRV15" s="409"/>
      <c r="FRW15" s="409"/>
      <c r="FRX15" s="409"/>
      <c r="FRY15" s="409"/>
      <c r="FRZ15" s="409"/>
      <c r="FSA15" s="409"/>
      <c r="FSB15" s="409"/>
      <c r="FSC15" s="409"/>
      <c r="FSD15" s="409"/>
      <c r="FSE15" s="409"/>
      <c r="FSF15" s="409"/>
      <c r="FSG15" s="409"/>
      <c r="FSH15" s="409"/>
      <c r="FSI15" s="409"/>
      <c r="FSJ15" s="409"/>
      <c r="FSK15" s="409"/>
      <c r="FSL15" s="409"/>
      <c r="FSM15" s="409"/>
      <c r="FSN15" s="409"/>
      <c r="FSO15" s="409"/>
      <c r="FSP15" s="409"/>
      <c r="FSQ15" s="409"/>
      <c r="FSR15" s="409"/>
      <c r="FSS15" s="409"/>
      <c r="FST15" s="409"/>
      <c r="FSU15" s="409"/>
      <c r="FSV15" s="409"/>
      <c r="FSW15" s="409"/>
      <c r="FSX15" s="409"/>
      <c r="FSY15" s="409"/>
      <c r="FSZ15" s="409"/>
      <c r="FTA15" s="409"/>
      <c r="FTB15" s="409"/>
      <c r="FTC15" s="409"/>
      <c r="FTD15" s="409"/>
      <c r="FTE15" s="409"/>
      <c r="FTF15" s="409"/>
      <c r="FTG15" s="409"/>
      <c r="FTH15" s="409"/>
      <c r="FTI15" s="409"/>
      <c r="FTJ15" s="409"/>
      <c r="FTK15" s="409"/>
      <c r="FTL15" s="409"/>
      <c r="FTM15" s="409"/>
      <c r="FTN15" s="409"/>
      <c r="FTO15" s="409"/>
      <c r="FTP15" s="409"/>
      <c r="FTQ15" s="409"/>
      <c r="FTR15" s="409"/>
      <c r="FTS15" s="409"/>
      <c r="FTT15" s="409"/>
      <c r="FTU15" s="409"/>
      <c r="FTV15" s="409"/>
      <c r="FTW15" s="409"/>
      <c r="FTX15" s="409"/>
      <c r="FTY15" s="409"/>
      <c r="FTZ15" s="409"/>
      <c r="FUA15" s="409"/>
      <c r="FUB15" s="409"/>
      <c r="FUC15" s="409"/>
      <c r="FUD15" s="409"/>
      <c r="FUE15" s="409"/>
      <c r="FUF15" s="409"/>
      <c r="FUG15" s="409"/>
      <c r="FUH15" s="409"/>
      <c r="FUI15" s="409"/>
      <c r="FUJ15" s="409"/>
      <c r="FUK15" s="409"/>
      <c r="FUL15" s="409"/>
      <c r="FUM15" s="409"/>
      <c r="FUN15" s="409"/>
      <c r="FUO15" s="409"/>
      <c r="FUP15" s="409"/>
      <c r="FUQ15" s="409"/>
      <c r="FUR15" s="409"/>
      <c r="FUS15" s="409"/>
      <c r="FUT15" s="409"/>
      <c r="FUU15" s="409"/>
      <c r="FUV15" s="409"/>
      <c r="FUW15" s="409"/>
      <c r="FUX15" s="409"/>
      <c r="FUY15" s="409"/>
      <c r="FUZ15" s="409"/>
      <c r="FVA15" s="409"/>
      <c r="FVB15" s="409"/>
      <c r="FVC15" s="409"/>
      <c r="FVD15" s="409"/>
      <c r="FVE15" s="409"/>
      <c r="FVF15" s="409"/>
      <c r="FVG15" s="409"/>
      <c r="FVH15" s="409"/>
      <c r="FVI15" s="409"/>
      <c r="FVJ15" s="409"/>
      <c r="FVK15" s="409"/>
      <c r="FVL15" s="409"/>
      <c r="FVM15" s="409"/>
      <c r="FVN15" s="409"/>
      <c r="FVO15" s="409"/>
      <c r="FVP15" s="409"/>
      <c r="FVQ15" s="409"/>
      <c r="FVR15" s="409"/>
      <c r="FVS15" s="409"/>
      <c r="FVT15" s="409"/>
      <c r="FVU15" s="409"/>
      <c r="FVV15" s="409"/>
      <c r="FVW15" s="409"/>
      <c r="FVX15" s="409"/>
      <c r="FVY15" s="409"/>
      <c r="FVZ15" s="409"/>
      <c r="FWA15" s="409"/>
      <c r="FWB15" s="409"/>
      <c r="FWC15" s="409"/>
      <c r="FWD15" s="409"/>
      <c r="FWE15" s="409"/>
      <c r="FWF15" s="409"/>
      <c r="FWG15" s="409"/>
      <c r="FWH15" s="409"/>
      <c r="FWI15" s="409"/>
      <c r="FWJ15" s="409"/>
      <c r="FWK15" s="409"/>
      <c r="FWL15" s="409"/>
      <c r="FWM15" s="409"/>
      <c r="FWN15" s="409"/>
      <c r="FWO15" s="409"/>
      <c r="FWP15" s="409"/>
      <c r="FWQ15" s="409"/>
      <c r="FWR15" s="409"/>
      <c r="FWS15" s="409"/>
      <c r="FWT15" s="409"/>
      <c r="FWU15" s="409"/>
      <c r="FWV15" s="409"/>
      <c r="FWW15" s="409"/>
      <c r="FWX15" s="409"/>
      <c r="FWY15" s="409"/>
      <c r="FWZ15" s="409"/>
      <c r="FXA15" s="409"/>
      <c r="FXB15" s="409"/>
      <c r="FXC15" s="409"/>
      <c r="FXD15" s="409"/>
      <c r="FXE15" s="409"/>
      <c r="FXF15" s="409"/>
      <c r="FXG15" s="409"/>
      <c r="FXH15" s="409"/>
      <c r="FXI15" s="409"/>
      <c r="FXJ15" s="409"/>
      <c r="FXK15" s="409"/>
      <c r="FXL15" s="409"/>
      <c r="FXM15" s="409"/>
      <c r="FXN15" s="409"/>
      <c r="FXO15" s="409"/>
      <c r="FXP15" s="409"/>
      <c r="FXQ15" s="409"/>
      <c r="FXR15" s="409"/>
      <c r="FXS15" s="409"/>
      <c r="FXT15" s="409"/>
      <c r="FXU15" s="409"/>
      <c r="FXV15" s="409"/>
      <c r="FXW15" s="409"/>
      <c r="FXX15" s="409"/>
      <c r="FXY15" s="409"/>
      <c r="FXZ15" s="409"/>
      <c r="FYA15" s="409"/>
      <c r="FYB15" s="409"/>
      <c r="FYC15" s="409"/>
      <c r="FYD15" s="409"/>
      <c r="FYE15" s="409"/>
      <c r="FYF15" s="409"/>
      <c r="FYG15" s="409"/>
      <c r="FYH15" s="409"/>
      <c r="FYI15" s="409"/>
      <c r="FYJ15" s="409"/>
      <c r="FYK15" s="409"/>
      <c r="FYL15" s="409"/>
      <c r="FYM15" s="409"/>
      <c r="FYN15" s="409"/>
      <c r="FYO15" s="409"/>
      <c r="FYP15" s="409"/>
      <c r="FYQ15" s="409"/>
      <c r="FYR15" s="409"/>
      <c r="FYS15" s="409"/>
      <c r="FYT15" s="409"/>
      <c r="FYU15" s="409"/>
      <c r="FYV15" s="409"/>
      <c r="FYW15" s="409"/>
      <c r="FYX15" s="409"/>
      <c r="FYY15" s="409"/>
      <c r="FYZ15" s="409"/>
      <c r="FZA15" s="409"/>
      <c r="FZB15" s="409"/>
      <c r="FZC15" s="409"/>
      <c r="FZD15" s="409"/>
      <c r="FZE15" s="409"/>
      <c r="FZF15" s="409"/>
      <c r="FZG15" s="409"/>
      <c r="FZH15" s="409"/>
      <c r="FZI15" s="409"/>
      <c r="FZJ15" s="409"/>
      <c r="FZK15" s="409"/>
      <c r="FZL15" s="409"/>
      <c r="FZM15" s="409"/>
      <c r="FZN15" s="409"/>
      <c r="FZO15" s="409"/>
      <c r="FZP15" s="409"/>
      <c r="FZQ15" s="409"/>
      <c r="FZR15" s="409"/>
      <c r="FZS15" s="409"/>
      <c r="FZT15" s="409"/>
      <c r="FZU15" s="409"/>
      <c r="FZV15" s="409"/>
      <c r="FZW15" s="409"/>
      <c r="FZX15" s="409"/>
      <c r="FZY15" s="409"/>
      <c r="FZZ15" s="409"/>
      <c r="GAA15" s="409"/>
      <c r="GAB15" s="409"/>
      <c r="GAC15" s="409"/>
      <c r="GAD15" s="409"/>
      <c r="GAE15" s="409"/>
      <c r="GAF15" s="409"/>
      <c r="GAG15" s="409"/>
      <c r="GAH15" s="409"/>
      <c r="GAI15" s="409"/>
      <c r="GAJ15" s="409"/>
      <c r="GAK15" s="409"/>
      <c r="GAL15" s="409"/>
      <c r="GAM15" s="409"/>
      <c r="GAN15" s="409"/>
      <c r="GAO15" s="409"/>
      <c r="GAP15" s="409"/>
      <c r="GAQ15" s="409"/>
      <c r="GAR15" s="409"/>
      <c r="GAS15" s="409"/>
      <c r="GAT15" s="409"/>
      <c r="GAU15" s="409"/>
      <c r="GAV15" s="409"/>
      <c r="GAW15" s="409"/>
      <c r="GAX15" s="409"/>
      <c r="GAY15" s="409"/>
      <c r="GAZ15" s="409"/>
      <c r="GBA15" s="409"/>
      <c r="GBB15" s="409"/>
      <c r="GBC15" s="409"/>
      <c r="GBD15" s="409"/>
      <c r="GBE15" s="409"/>
      <c r="GBF15" s="409"/>
      <c r="GBG15" s="409"/>
      <c r="GBH15" s="409"/>
      <c r="GBI15" s="409"/>
      <c r="GBJ15" s="409"/>
      <c r="GBK15" s="409"/>
      <c r="GBL15" s="409"/>
      <c r="GBM15" s="409"/>
      <c r="GBN15" s="409"/>
      <c r="GBO15" s="409"/>
      <c r="GBP15" s="409"/>
      <c r="GBQ15" s="409"/>
      <c r="GBR15" s="409"/>
      <c r="GBS15" s="409"/>
      <c r="GBT15" s="409"/>
      <c r="GBU15" s="409"/>
      <c r="GBV15" s="409"/>
      <c r="GBW15" s="409"/>
      <c r="GBX15" s="409"/>
      <c r="GBY15" s="409"/>
      <c r="GBZ15" s="409"/>
      <c r="GCA15" s="409"/>
      <c r="GCB15" s="409"/>
      <c r="GCC15" s="409"/>
      <c r="GCD15" s="409"/>
      <c r="GCE15" s="409"/>
      <c r="GCF15" s="409"/>
      <c r="GCG15" s="409"/>
      <c r="GCH15" s="409"/>
      <c r="GCI15" s="409"/>
      <c r="GCJ15" s="409"/>
      <c r="GCK15" s="409"/>
      <c r="GCL15" s="409"/>
      <c r="GCM15" s="409"/>
      <c r="GCN15" s="409"/>
      <c r="GCO15" s="409"/>
      <c r="GCP15" s="409"/>
      <c r="GCQ15" s="409"/>
      <c r="GCR15" s="409"/>
      <c r="GCS15" s="409"/>
      <c r="GCT15" s="409"/>
      <c r="GCU15" s="409"/>
      <c r="GCV15" s="409"/>
      <c r="GCW15" s="409"/>
      <c r="GCX15" s="409"/>
      <c r="GCY15" s="409"/>
      <c r="GCZ15" s="409"/>
      <c r="GDA15" s="409"/>
      <c r="GDB15" s="409"/>
      <c r="GDC15" s="409"/>
      <c r="GDD15" s="409"/>
      <c r="GDE15" s="409"/>
      <c r="GDF15" s="409"/>
      <c r="GDG15" s="409"/>
      <c r="GDH15" s="409"/>
      <c r="GDI15" s="409"/>
      <c r="GDJ15" s="409"/>
      <c r="GDK15" s="409"/>
      <c r="GDL15" s="409"/>
      <c r="GDM15" s="409"/>
      <c r="GDN15" s="409"/>
      <c r="GDO15" s="409"/>
      <c r="GDP15" s="409"/>
      <c r="GDQ15" s="409"/>
      <c r="GDR15" s="409"/>
      <c r="GDS15" s="409"/>
      <c r="GDT15" s="409"/>
      <c r="GDU15" s="409"/>
      <c r="GDV15" s="409"/>
      <c r="GDW15" s="409"/>
      <c r="GDX15" s="409"/>
      <c r="GDY15" s="409"/>
      <c r="GDZ15" s="409"/>
      <c r="GEA15" s="409"/>
      <c r="GEB15" s="409"/>
      <c r="GEC15" s="409"/>
      <c r="GED15" s="409"/>
      <c r="GEE15" s="409"/>
      <c r="GEF15" s="409"/>
      <c r="GEG15" s="409"/>
      <c r="GEH15" s="409"/>
      <c r="GEI15" s="409"/>
      <c r="GEJ15" s="409"/>
      <c r="GEK15" s="409"/>
      <c r="GEL15" s="409"/>
      <c r="GEM15" s="409"/>
      <c r="GEN15" s="409"/>
      <c r="GEO15" s="409"/>
      <c r="GEP15" s="409"/>
      <c r="GEQ15" s="409"/>
      <c r="GER15" s="409"/>
      <c r="GES15" s="409"/>
      <c r="GET15" s="409"/>
      <c r="GEU15" s="409"/>
      <c r="GEV15" s="409"/>
      <c r="GEW15" s="409"/>
      <c r="GEX15" s="409"/>
      <c r="GEY15" s="409"/>
      <c r="GEZ15" s="409"/>
      <c r="GFA15" s="409"/>
      <c r="GFB15" s="409"/>
      <c r="GFC15" s="409"/>
      <c r="GFD15" s="409"/>
      <c r="GFE15" s="409"/>
      <c r="GFF15" s="409"/>
      <c r="GFG15" s="409"/>
      <c r="GFH15" s="409"/>
      <c r="GFI15" s="409"/>
      <c r="GFJ15" s="409"/>
      <c r="GFK15" s="409"/>
      <c r="GFL15" s="409"/>
      <c r="GFM15" s="409"/>
      <c r="GFN15" s="409"/>
      <c r="GFO15" s="409"/>
      <c r="GFP15" s="409"/>
      <c r="GFQ15" s="409"/>
      <c r="GFR15" s="409"/>
      <c r="GFS15" s="409"/>
      <c r="GFT15" s="409"/>
      <c r="GFU15" s="409"/>
      <c r="GFV15" s="409"/>
      <c r="GFW15" s="409"/>
      <c r="GFX15" s="409"/>
      <c r="GFY15" s="409"/>
      <c r="GFZ15" s="409"/>
      <c r="GGA15" s="409"/>
      <c r="GGB15" s="409"/>
      <c r="GGC15" s="409"/>
      <c r="GGD15" s="409"/>
      <c r="GGE15" s="409"/>
      <c r="GGF15" s="409"/>
      <c r="GGG15" s="409"/>
      <c r="GGH15" s="409"/>
      <c r="GGI15" s="409"/>
      <c r="GGJ15" s="409"/>
      <c r="GGK15" s="409"/>
      <c r="GGL15" s="409"/>
      <c r="GGM15" s="409"/>
      <c r="GGN15" s="409"/>
      <c r="GGO15" s="409"/>
      <c r="GGP15" s="409"/>
      <c r="GGQ15" s="409"/>
      <c r="GGR15" s="409"/>
      <c r="GGS15" s="409"/>
      <c r="GGT15" s="409"/>
      <c r="GGU15" s="409"/>
      <c r="GGV15" s="409"/>
      <c r="GGW15" s="409"/>
      <c r="GGX15" s="409"/>
      <c r="GGY15" s="409"/>
      <c r="GGZ15" s="409"/>
      <c r="GHA15" s="409"/>
      <c r="GHB15" s="409"/>
      <c r="GHC15" s="409"/>
      <c r="GHD15" s="409"/>
      <c r="GHE15" s="409"/>
      <c r="GHF15" s="409"/>
      <c r="GHG15" s="409"/>
      <c r="GHH15" s="409"/>
      <c r="GHI15" s="409"/>
      <c r="GHJ15" s="409"/>
      <c r="GHK15" s="409"/>
      <c r="GHL15" s="409"/>
      <c r="GHM15" s="409"/>
      <c r="GHN15" s="409"/>
      <c r="GHO15" s="409"/>
      <c r="GHP15" s="409"/>
      <c r="GHQ15" s="409"/>
      <c r="GHR15" s="409"/>
      <c r="GHS15" s="409"/>
      <c r="GHT15" s="409"/>
      <c r="GHU15" s="409"/>
      <c r="GHV15" s="409"/>
      <c r="GHW15" s="409"/>
      <c r="GHX15" s="409"/>
      <c r="GHY15" s="409"/>
      <c r="GHZ15" s="409"/>
      <c r="GIA15" s="409"/>
      <c r="GIB15" s="409"/>
      <c r="GIC15" s="409"/>
      <c r="GID15" s="409"/>
      <c r="GIE15" s="409"/>
      <c r="GIF15" s="409"/>
      <c r="GIG15" s="409"/>
      <c r="GIH15" s="409"/>
      <c r="GII15" s="409"/>
      <c r="GIJ15" s="409"/>
      <c r="GIK15" s="409"/>
      <c r="GIL15" s="409"/>
      <c r="GIM15" s="409"/>
      <c r="GIN15" s="409"/>
      <c r="GIO15" s="409"/>
      <c r="GIP15" s="409"/>
      <c r="GIQ15" s="409"/>
      <c r="GIR15" s="409"/>
      <c r="GIS15" s="409"/>
      <c r="GIT15" s="409"/>
      <c r="GIU15" s="409"/>
      <c r="GIV15" s="409"/>
      <c r="GIW15" s="409"/>
      <c r="GIX15" s="409"/>
      <c r="GIY15" s="409"/>
      <c r="GIZ15" s="409"/>
      <c r="GJA15" s="409"/>
      <c r="GJB15" s="409"/>
      <c r="GJC15" s="409"/>
      <c r="GJD15" s="409"/>
      <c r="GJE15" s="409"/>
      <c r="GJF15" s="409"/>
      <c r="GJG15" s="409"/>
      <c r="GJH15" s="409"/>
      <c r="GJI15" s="409"/>
      <c r="GJJ15" s="409"/>
      <c r="GJK15" s="409"/>
      <c r="GJL15" s="409"/>
      <c r="GJM15" s="409"/>
      <c r="GJN15" s="409"/>
      <c r="GJO15" s="409"/>
      <c r="GJP15" s="409"/>
      <c r="GJQ15" s="409"/>
      <c r="GJR15" s="409"/>
      <c r="GJS15" s="409"/>
      <c r="GJT15" s="409"/>
      <c r="GJU15" s="409"/>
      <c r="GJV15" s="409"/>
      <c r="GJW15" s="409"/>
      <c r="GJX15" s="409"/>
      <c r="GJY15" s="409"/>
      <c r="GJZ15" s="409"/>
      <c r="GKA15" s="409"/>
      <c r="GKB15" s="409"/>
      <c r="GKC15" s="409"/>
      <c r="GKD15" s="409"/>
      <c r="GKE15" s="409"/>
      <c r="GKF15" s="409"/>
      <c r="GKG15" s="409"/>
      <c r="GKH15" s="409"/>
      <c r="GKI15" s="409"/>
      <c r="GKJ15" s="409"/>
      <c r="GKK15" s="409"/>
      <c r="GKL15" s="409"/>
      <c r="GKM15" s="409"/>
      <c r="GKN15" s="409"/>
      <c r="GKO15" s="409"/>
      <c r="GKP15" s="409"/>
      <c r="GKQ15" s="409"/>
      <c r="GKR15" s="409"/>
      <c r="GKS15" s="409"/>
      <c r="GKT15" s="409"/>
      <c r="GKU15" s="409"/>
      <c r="GKV15" s="409"/>
      <c r="GKW15" s="409"/>
      <c r="GKX15" s="409"/>
      <c r="GKY15" s="409"/>
      <c r="GKZ15" s="409"/>
      <c r="GLA15" s="409"/>
      <c r="GLB15" s="409"/>
      <c r="GLC15" s="409"/>
      <c r="GLD15" s="409"/>
      <c r="GLE15" s="409"/>
      <c r="GLF15" s="409"/>
      <c r="GLG15" s="409"/>
      <c r="GLH15" s="409"/>
      <c r="GLI15" s="409"/>
      <c r="GLJ15" s="409"/>
      <c r="GLK15" s="409"/>
      <c r="GLL15" s="409"/>
      <c r="GLM15" s="409"/>
      <c r="GLN15" s="409"/>
      <c r="GLO15" s="409"/>
      <c r="GLP15" s="409"/>
      <c r="GLQ15" s="409"/>
      <c r="GLR15" s="409"/>
      <c r="GLS15" s="409"/>
      <c r="GLT15" s="409"/>
      <c r="GLU15" s="409"/>
      <c r="GLV15" s="409"/>
      <c r="GLW15" s="409"/>
      <c r="GLX15" s="409"/>
      <c r="GLY15" s="409"/>
      <c r="GLZ15" s="409"/>
      <c r="GMA15" s="409"/>
      <c r="GMB15" s="409"/>
      <c r="GMC15" s="409"/>
      <c r="GMD15" s="409"/>
      <c r="GME15" s="409"/>
      <c r="GMF15" s="409"/>
      <c r="GMG15" s="409"/>
      <c r="GMH15" s="409"/>
      <c r="GMI15" s="409"/>
      <c r="GMJ15" s="409"/>
      <c r="GMK15" s="409"/>
      <c r="GML15" s="409"/>
      <c r="GMM15" s="409"/>
      <c r="GMN15" s="409"/>
      <c r="GMO15" s="409"/>
      <c r="GMP15" s="409"/>
      <c r="GMQ15" s="409"/>
      <c r="GMR15" s="409"/>
      <c r="GMS15" s="409"/>
      <c r="GMT15" s="409"/>
      <c r="GMU15" s="409"/>
      <c r="GMV15" s="409"/>
      <c r="GMW15" s="409"/>
      <c r="GMX15" s="409"/>
      <c r="GMY15" s="409"/>
      <c r="GMZ15" s="409"/>
      <c r="GNA15" s="409"/>
      <c r="GNB15" s="409"/>
      <c r="GNC15" s="409"/>
      <c r="GND15" s="409"/>
      <c r="GNE15" s="409"/>
      <c r="GNF15" s="409"/>
      <c r="GNG15" s="409"/>
      <c r="GNH15" s="409"/>
      <c r="GNI15" s="409"/>
      <c r="GNJ15" s="409"/>
      <c r="GNK15" s="409"/>
      <c r="GNL15" s="409"/>
      <c r="GNM15" s="409"/>
      <c r="GNN15" s="409"/>
      <c r="GNO15" s="409"/>
      <c r="GNP15" s="409"/>
      <c r="GNQ15" s="409"/>
      <c r="GNR15" s="409"/>
      <c r="GNS15" s="409"/>
      <c r="GNT15" s="409"/>
      <c r="GNU15" s="409"/>
      <c r="GNV15" s="409"/>
      <c r="GNW15" s="409"/>
      <c r="GNX15" s="409"/>
      <c r="GNY15" s="409"/>
      <c r="GNZ15" s="409"/>
      <c r="GOA15" s="409"/>
      <c r="GOB15" s="409"/>
      <c r="GOC15" s="409"/>
      <c r="GOD15" s="409"/>
      <c r="GOE15" s="409"/>
      <c r="GOF15" s="409"/>
      <c r="GOG15" s="409"/>
      <c r="GOH15" s="409"/>
      <c r="GOI15" s="409"/>
      <c r="GOJ15" s="409"/>
      <c r="GOK15" s="409"/>
      <c r="GOL15" s="409"/>
      <c r="GOM15" s="409"/>
      <c r="GON15" s="409"/>
      <c r="GOO15" s="409"/>
      <c r="GOP15" s="409"/>
      <c r="GOQ15" s="409"/>
      <c r="GOR15" s="409"/>
      <c r="GOS15" s="409"/>
      <c r="GOT15" s="409"/>
      <c r="GOU15" s="409"/>
      <c r="GOV15" s="409"/>
      <c r="GOW15" s="409"/>
      <c r="GOX15" s="409"/>
      <c r="GOY15" s="409"/>
      <c r="GOZ15" s="409"/>
      <c r="GPA15" s="409"/>
      <c r="GPB15" s="409"/>
      <c r="GPC15" s="409"/>
      <c r="GPD15" s="409"/>
      <c r="GPE15" s="409"/>
      <c r="GPF15" s="409"/>
      <c r="GPG15" s="409"/>
      <c r="GPH15" s="409"/>
      <c r="GPI15" s="409"/>
      <c r="GPJ15" s="409"/>
      <c r="GPK15" s="409"/>
      <c r="GPL15" s="409"/>
      <c r="GPM15" s="409"/>
      <c r="GPN15" s="409"/>
      <c r="GPO15" s="409"/>
      <c r="GPP15" s="409"/>
      <c r="GPQ15" s="409"/>
      <c r="GPR15" s="409"/>
      <c r="GPS15" s="409"/>
      <c r="GPT15" s="409"/>
      <c r="GPU15" s="409"/>
      <c r="GPV15" s="409"/>
      <c r="GPW15" s="409"/>
      <c r="GPX15" s="409"/>
      <c r="GPY15" s="409"/>
      <c r="GPZ15" s="409"/>
      <c r="GQA15" s="409"/>
      <c r="GQB15" s="409"/>
      <c r="GQC15" s="409"/>
      <c r="GQD15" s="409"/>
      <c r="GQE15" s="409"/>
      <c r="GQF15" s="409"/>
      <c r="GQG15" s="409"/>
      <c r="GQH15" s="409"/>
      <c r="GQI15" s="409"/>
      <c r="GQJ15" s="409"/>
      <c r="GQK15" s="409"/>
      <c r="GQL15" s="409"/>
      <c r="GQM15" s="409"/>
      <c r="GQN15" s="409"/>
      <c r="GQO15" s="409"/>
      <c r="GQP15" s="409"/>
      <c r="GQQ15" s="409"/>
      <c r="GQR15" s="409"/>
      <c r="GQS15" s="409"/>
      <c r="GQT15" s="409"/>
      <c r="GQU15" s="409"/>
      <c r="GQV15" s="409"/>
      <c r="GQW15" s="409"/>
      <c r="GQX15" s="409"/>
      <c r="GQY15" s="409"/>
      <c r="GQZ15" s="409"/>
      <c r="GRA15" s="409"/>
      <c r="GRB15" s="409"/>
      <c r="GRC15" s="409"/>
      <c r="GRD15" s="409"/>
      <c r="GRE15" s="409"/>
      <c r="GRF15" s="409"/>
      <c r="GRG15" s="409"/>
      <c r="GRH15" s="409"/>
      <c r="GRI15" s="409"/>
      <c r="GRJ15" s="409"/>
      <c r="GRK15" s="409"/>
      <c r="GRL15" s="409"/>
      <c r="GRM15" s="409"/>
      <c r="GRN15" s="409"/>
      <c r="GRO15" s="409"/>
      <c r="GRP15" s="409"/>
      <c r="GRQ15" s="409"/>
      <c r="GRR15" s="409"/>
      <c r="GRS15" s="409"/>
      <c r="GRT15" s="409"/>
      <c r="GRU15" s="409"/>
      <c r="GRV15" s="409"/>
      <c r="GRW15" s="409"/>
      <c r="GRX15" s="409"/>
      <c r="GRY15" s="409"/>
      <c r="GRZ15" s="409"/>
      <c r="GSA15" s="409"/>
      <c r="GSB15" s="409"/>
      <c r="GSC15" s="409"/>
      <c r="GSD15" s="409"/>
      <c r="GSE15" s="409"/>
      <c r="GSF15" s="409"/>
      <c r="GSG15" s="409"/>
      <c r="GSH15" s="409"/>
      <c r="GSI15" s="409"/>
      <c r="GSJ15" s="409"/>
      <c r="GSK15" s="409"/>
      <c r="GSL15" s="409"/>
      <c r="GSM15" s="409"/>
      <c r="GSN15" s="409"/>
      <c r="GSO15" s="409"/>
      <c r="GSP15" s="409"/>
      <c r="GSQ15" s="409"/>
      <c r="GSR15" s="409"/>
      <c r="GSS15" s="409"/>
      <c r="GST15" s="409"/>
      <c r="GSU15" s="409"/>
      <c r="GSV15" s="409"/>
      <c r="GSW15" s="409"/>
      <c r="GSX15" s="409"/>
      <c r="GSY15" s="409"/>
      <c r="GSZ15" s="409"/>
      <c r="GTA15" s="409"/>
      <c r="GTB15" s="409"/>
      <c r="GTC15" s="409"/>
      <c r="GTD15" s="409"/>
      <c r="GTE15" s="409"/>
      <c r="GTF15" s="409"/>
      <c r="GTG15" s="409"/>
      <c r="GTH15" s="409"/>
      <c r="GTI15" s="409"/>
      <c r="GTJ15" s="409"/>
      <c r="GTK15" s="409"/>
      <c r="GTL15" s="409"/>
      <c r="GTM15" s="409"/>
      <c r="GTN15" s="409"/>
      <c r="GTO15" s="409"/>
      <c r="GTP15" s="409"/>
      <c r="GTQ15" s="409"/>
      <c r="GTR15" s="409"/>
      <c r="GTS15" s="409"/>
      <c r="GTT15" s="409"/>
      <c r="GTU15" s="409"/>
      <c r="GTV15" s="409"/>
      <c r="GTW15" s="409"/>
      <c r="GTX15" s="409"/>
      <c r="GTY15" s="409"/>
      <c r="GTZ15" s="409"/>
      <c r="GUA15" s="409"/>
      <c r="GUB15" s="409"/>
      <c r="GUC15" s="409"/>
      <c r="GUD15" s="409"/>
      <c r="GUE15" s="409"/>
      <c r="GUF15" s="409"/>
      <c r="GUG15" s="409"/>
      <c r="GUH15" s="409"/>
      <c r="GUI15" s="409"/>
      <c r="GUJ15" s="409"/>
      <c r="GUK15" s="409"/>
      <c r="GUL15" s="409"/>
      <c r="GUM15" s="409"/>
      <c r="GUN15" s="409"/>
      <c r="GUO15" s="409"/>
      <c r="GUP15" s="409"/>
      <c r="GUQ15" s="409"/>
      <c r="GUR15" s="409"/>
      <c r="GUS15" s="409"/>
      <c r="GUT15" s="409"/>
      <c r="GUU15" s="409"/>
      <c r="GUV15" s="409"/>
      <c r="GUW15" s="409"/>
      <c r="GUX15" s="409"/>
      <c r="GUY15" s="409"/>
      <c r="GUZ15" s="409"/>
      <c r="GVA15" s="409"/>
      <c r="GVB15" s="409"/>
      <c r="GVC15" s="409"/>
      <c r="GVD15" s="409"/>
      <c r="GVE15" s="409"/>
      <c r="GVF15" s="409"/>
      <c r="GVG15" s="409"/>
      <c r="GVH15" s="409"/>
      <c r="GVI15" s="409"/>
      <c r="GVJ15" s="409"/>
      <c r="GVK15" s="409"/>
      <c r="GVL15" s="409"/>
      <c r="GVM15" s="409"/>
      <c r="GVN15" s="409"/>
      <c r="GVO15" s="409"/>
      <c r="GVP15" s="409"/>
      <c r="GVQ15" s="409"/>
      <c r="GVR15" s="409"/>
      <c r="GVS15" s="409"/>
      <c r="GVT15" s="409"/>
      <c r="GVU15" s="409"/>
      <c r="GVV15" s="409"/>
      <c r="GVW15" s="409"/>
      <c r="GVX15" s="409"/>
      <c r="GVY15" s="409"/>
      <c r="GVZ15" s="409"/>
      <c r="GWA15" s="409"/>
      <c r="GWB15" s="409"/>
      <c r="GWC15" s="409"/>
      <c r="GWD15" s="409"/>
      <c r="GWE15" s="409"/>
      <c r="GWF15" s="409"/>
      <c r="GWG15" s="409"/>
      <c r="GWH15" s="409"/>
      <c r="GWI15" s="409"/>
      <c r="GWJ15" s="409"/>
      <c r="GWK15" s="409"/>
      <c r="GWL15" s="409"/>
      <c r="GWM15" s="409"/>
      <c r="GWN15" s="409"/>
      <c r="GWO15" s="409"/>
      <c r="GWP15" s="409"/>
      <c r="GWQ15" s="409"/>
      <c r="GWR15" s="409"/>
      <c r="GWS15" s="409"/>
      <c r="GWT15" s="409"/>
      <c r="GWU15" s="409"/>
      <c r="GWV15" s="409"/>
      <c r="GWW15" s="409"/>
      <c r="GWX15" s="409"/>
      <c r="GWY15" s="409"/>
      <c r="GWZ15" s="409"/>
      <c r="GXA15" s="409"/>
      <c r="GXB15" s="409"/>
      <c r="GXC15" s="409"/>
      <c r="GXD15" s="409"/>
      <c r="GXE15" s="409"/>
      <c r="GXF15" s="409"/>
      <c r="GXG15" s="409"/>
      <c r="GXH15" s="409"/>
      <c r="GXI15" s="409"/>
      <c r="GXJ15" s="409"/>
      <c r="GXK15" s="409"/>
      <c r="GXL15" s="409"/>
      <c r="GXM15" s="409"/>
      <c r="GXN15" s="409"/>
      <c r="GXO15" s="409"/>
      <c r="GXP15" s="409"/>
      <c r="GXQ15" s="409"/>
      <c r="GXR15" s="409"/>
      <c r="GXS15" s="409"/>
      <c r="GXT15" s="409"/>
      <c r="GXU15" s="409"/>
      <c r="GXV15" s="409"/>
      <c r="GXW15" s="409"/>
      <c r="GXX15" s="409"/>
      <c r="GXY15" s="409"/>
      <c r="GXZ15" s="409"/>
      <c r="GYA15" s="409"/>
      <c r="GYB15" s="409"/>
      <c r="GYC15" s="409"/>
      <c r="GYD15" s="409"/>
      <c r="GYE15" s="409"/>
      <c r="GYF15" s="409"/>
      <c r="GYG15" s="409"/>
      <c r="GYH15" s="409"/>
      <c r="GYI15" s="409"/>
      <c r="GYJ15" s="409"/>
      <c r="GYK15" s="409"/>
      <c r="GYL15" s="409"/>
      <c r="GYM15" s="409"/>
      <c r="GYN15" s="409"/>
      <c r="GYO15" s="409"/>
      <c r="GYP15" s="409"/>
      <c r="GYQ15" s="409"/>
      <c r="GYR15" s="409"/>
      <c r="GYS15" s="409"/>
      <c r="GYT15" s="409"/>
      <c r="GYU15" s="409"/>
      <c r="GYV15" s="409"/>
      <c r="GYW15" s="409"/>
      <c r="GYX15" s="409"/>
      <c r="GYY15" s="409"/>
      <c r="GYZ15" s="409"/>
      <c r="GZA15" s="409"/>
      <c r="GZB15" s="409"/>
      <c r="GZC15" s="409"/>
      <c r="GZD15" s="409"/>
      <c r="GZE15" s="409"/>
      <c r="GZF15" s="409"/>
      <c r="GZG15" s="409"/>
      <c r="GZH15" s="409"/>
      <c r="GZI15" s="409"/>
      <c r="GZJ15" s="409"/>
      <c r="GZK15" s="409"/>
      <c r="GZL15" s="409"/>
      <c r="GZM15" s="409"/>
      <c r="GZN15" s="409"/>
      <c r="GZO15" s="409"/>
      <c r="GZP15" s="409"/>
      <c r="GZQ15" s="409"/>
      <c r="GZR15" s="409"/>
      <c r="GZS15" s="409"/>
      <c r="GZT15" s="409"/>
      <c r="GZU15" s="409"/>
      <c r="GZV15" s="409"/>
      <c r="GZW15" s="409"/>
      <c r="GZX15" s="409"/>
      <c r="GZY15" s="409"/>
      <c r="GZZ15" s="409"/>
      <c r="HAA15" s="409"/>
      <c r="HAB15" s="409"/>
      <c r="HAC15" s="409"/>
      <c r="HAD15" s="409"/>
      <c r="HAE15" s="409"/>
      <c r="HAF15" s="409"/>
      <c r="HAG15" s="409"/>
      <c r="HAH15" s="409"/>
      <c r="HAI15" s="409"/>
      <c r="HAJ15" s="409"/>
      <c r="HAK15" s="409"/>
      <c r="HAL15" s="409"/>
      <c r="HAM15" s="409"/>
      <c r="HAN15" s="409"/>
      <c r="HAO15" s="409"/>
      <c r="HAP15" s="409"/>
      <c r="HAQ15" s="409"/>
      <c r="HAR15" s="409"/>
      <c r="HAS15" s="409"/>
      <c r="HAT15" s="409"/>
      <c r="HAU15" s="409"/>
      <c r="HAV15" s="409"/>
      <c r="HAW15" s="409"/>
      <c r="HAX15" s="409"/>
      <c r="HAY15" s="409"/>
      <c r="HAZ15" s="409"/>
      <c r="HBA15" s="409"/>
      <c r="HBB15" s="409"/>
      <c r="HBC15" s="409"/>
      <c r="HBD15" s="409"/>
      <c r="HBE15" s="409"/>
      <c r="HBF15" s="409"/>
      <c r="HBG15" s="409"/>
      <c r="HBH15" s="409"/>
      <c r="HBI15" s="409"/>
      <c r="HBJ15" s="409"/>
      <c r="HBK15" s="409"/>
      <c r="HBL15" s="409"/>
      <c r="HBM15" s="409"/>
      <c r="HBN15" s="409"/>
      <c r="HBO15" s="409"/>
      <c r="HBP15" s="409"/>
      <c r="HBQ15" s="409"/>
      <c r="HBR15" s="409"/>
      <c r="HBS15" s="409"/>
      <c r="HBT15" s="409"/>
      <c r="HBU15" s="409"/>
      <c r="HBV15" s="409"/>
      <c r="HBW15" s="409"/>
      <c r="HBX15" s="409"/>
      <c r="HBY15" s="409"/>
      <c r="HBZ15" s="409"/>
      <c r="HCA15" s="409"/>
      <c r="HCB15" s="409"/>
      <c r="HCC15" s="409"/>
      <c r="HCD15" s="409"/>
      <c r="HCE15" s="409"/>
      <c r="HCF15" s="409"/>
      <c r="HCG15" s="409"/>
      <c r="HCH15" s="409"/>
      <c r="HCI15" s="409"/>
      <c r="HCJ15" s="409"/>
      <c r="HCK15" s="409"/>
      <c r="HCL15" s="409"/>
      <c r="HCM15" s="409"/>
      <c r="HCN15" s="409"/>
      <c r="HCO15" s="409"/>
      <c r="HCP15" s="409"/>
      <c r="HCQ15" s="409"/>
      <c r="HCR15" s="409"/>
      <c r="HCS15" s="409"/>
      <c r="HCT15" s="409"/>
      <c r="HCU15" s="409"/>
      <c r="HCV15" s="409"/>
      <c r="HCW15" s="409"/>
      <c r="HCX15" s="409"/>
      <c r="HCY15" s="409"/>
      <c r="HCZ15" s="409"/>
      <c r="HDA15" s="409"/>
      <c r="HDB15" s="409"/>
      <c r="HDC15" s="409"/>
      <c r="HDD15" s="409"/>
      <c r="HDE15" s="409"/>
      <c r="HDF15" s="409"/>
      <c r="HDG15" s="409"/>
      <c r="HDH15" s="409"/>
      <c r="HDI15" s="409"/>
      <c r="HDJ15" s="409"/>
      <c r="HDK15" s="409"/>
      <c r="HDL15" s="409"/>
      <c r="HDM15" s="409"/>
      <c r="HDN15" s="409"/>
      <c r="HDO15" s="409"/>
      <c r="HDP15" s="409"/>
      <c r="HDQ15" s="409"/>
      <c r="HDR15" s="409"/>
      <c r="HDS15" s="409"/>
      <c r="HDT15" s="409"/>
      <c r="HDU15" s="409"/>
      <c r="HDV15" s="409"/>
      <c r="HDW15" s="409"/>
      <c r="HDX15" s="409"/>
      <c r="HDY15" s="409"/>
      <c r="HDZ15" s="409"/>
      <c r="HEA15" s="409"/>
      <c r="HEB15" s="409"/>
      <c r="HEC15" s="409"/>
      <c r="HED15" s="409"/>
      <c r="HEE15" s="409"/>
      <c r="HEF15" s="409"/>
      <c r="HEG15" s="409"/>
      <c r="HEH15" s="409"/>
      <c r="HEI15" s="409"/>
      <c r="HEJ15" s="409"/>
      <c r="HEK15" s="409"/>
      <c r="HEL15" s="409"/>
      <c r="HEM15" s="409"/>
      <c r="HEN15" s="409"/>
      <c r="HEO15" s="409"/>
      <c r="HEP15" s="409"/>
      <c r="HEQ15" s="409"/>
      <c r="HER15" s="409"/>
      <c r="HES15" s="409"/>
      <c r="HET15" s="409"/>
      <c r="HEU15" s="409"/>
      <c r="HEV15" s="409"/>
      <c r="HEW15" s="409"/>
      <c r="HEX15" s="409"/>
      <c r="HEY15" s="409"/>
      <c r="HEZ15" s="409"/>
      <c r="HFA15" s="409"/>
      <c r="HFB15" s="409"/>
      <c r="HFC15" s="409"/>
      <c r="HFD15" s="409"/>
      <c r="HFE15" s="409"/>
      <c r="HFF15" s="409"/>
      <c r="HFG15" s="409"/>
      <c r="HFH15" s="409"/>
      <c r="HFI15" s="409"/>
      <c r="HFJ15" s="409"/>
      <c r="HFK15" s="409"/>
      <c r="HFL15" s="409"/>
      <c r="HFM15" s="409"/>
      <c r="HFN15" s="409"/>
      <c r="HFO15" s="409"/>
      <c r="HFP15" s="409"/>
      <c r="HFQ15" s="409"/>
      <c r="HFR15" s="409"/>
      <c r="HFS15" s="409"/>
      <c r="HFT15" s="409"/>
      <c r="HFU15" s="409"/>
      <c r="HFV15" s="409"/>
      <c r="HFW15" s="409"/>
      <c r="HFX15" s="409"/>
      <c r="HFY15" s="409"/>
      <c r="HFZ15" s="409"/>
      <c r="HGA15" s="409"/>
      <c r="HGB15" s="409"/>
      <c r="HGC15" s="409"/>
      <c r="HGD15" s="409"/>
      <c r="HGE15" s="409"/>
      <c r="HGF15" s="409"/>
      <c r="HGG15" s="409"/>
      <c r="HGH15" s="409"/>
      <c r="HGI15" s="409"/>
      <c r="HGJ15" s="409"/>
      <c r="HGK15" s="409"/>
      <c r="HGL15" s="409"/>
      <c r="HGM15" s="409"/>
      <c r="HGN15" s="409"/>
      <c r="HGO15" s="409"/>
      <c r="HGP15" s="409"/>
      <c r="HGQ15" s="409"/>
      <c r="HGR15" s="409"/>
      <c r="HGS15" s="409"/>
      <c r="HGT15" s="409"/>
      <c r="HGU15" s="409"/>
      <c r="HGV15" s="409"/>
      <c r="HGW15" s="409"/>
      <c r="HGX15" s="409"/>
      <c r="HGY15" s="409"/>
      <c r="HGZ15" s="409"/>
      <c r="HHA15" s="409"/>
      <c r="HHB15" s="409"/>
      <c r="HHC15" s="409"/>
      <c r="HHD15" s="409"/>
      <c r="HHE15" s="409"/>
      <c r="HHF15" s="409"/>
      <c r="HHG15" s="409"/>
      <c r="HHH15" s="409"/>
      <c r="HHI15" s="409"/>
      <c r="HHJ15" s="409"/>
      <c r="HHK15" s="409"/>
      <c r="HHL15" s="409"/>
      <c r="HHM15" s="409"/>
      <c r="HHN15" s="409"/>
      <c r="HHO15" s="409"/>
      <c r="HHP15" s="409"/>
      <c r="HHQ15" s="409"/>
      <c r="HHR15" s="409"/>
      <c r="HHS15" s="409"/>
      <c r="HHT15" s="409"/>
      <c r="HHU15" s="409"/>
      <c r="HHV15" s="409"/>
      <c r="HHW15" s="409"/>
      <c r="HHX15" s="409"/>
      <c r="HHY15" s="409"/>
      <c r="HHZ15" s="409"/>
      <c r="HIA15" s="409"/>
      <c r="HIB15" s="409"/>
      <c r="HIC15" s="409"/>
      <c r="HID15" s="409"/>
      <c r="HIE15" s="409"/>
      <c r="HIF15" s="409"/>
      <c r="HIG15" s="409"/>
      <c r="HIH15" s="409"/>
      <c r="HII15" s="409"/>
      <c r="HIJ15" s="409"/>
      <c r="HIK15" s="409"/>
      <c r="HIL15" s="409"/>
      <c r="HIM15" s="409"/>
      <c r="HIN15" s="409"/>
      <c r="HIO15" s="409"/>
      <c r="HIP15" s="409"/>
      <c r="HIQ15" s="409"/>
      <c r="HIR15" s="409"/>
      <c r="HIS15" s="409"/>
      <c r="HIT15" s="409"/>
      <c r="HIU15" s="409"/>
      <c r="HIV15" s="409"/>
      <c r="HIW15" s="409"/>
      <c r="HIX15" s="409"/>
      <c r="HIY15" s="409"/>
      <c r="HIZ15" s="409"/>
      <c r="HJA15" s="409"/>
      <c r="HJB15" s="409"/>
      <c r="HJC15" s="409"/>
      <c r="HJD15" s="409"/>
      <c r="HJE15" s="409"/>
      <c r="HJF15" s="409"/>
      <c r="HJG15" s="409"/>
      <c r="HJH15" s="409"/>
      <c r="HJI15" s="409"/>
      <c r="HJJ15" s="409"/>
      <c r="HJK15" s="409"/>
      <c r="HJL15" s="409"/>
      <c r="HJM15" s="409"/>
      <c r="HJN15" s="409"/>
      <c r="HJO15" s="409"/>
      <c r="HJP15" s="409"/>
      <c r="HJQ15" s="409"/>
      <c r="HJR15" s="409"/>
      <c r="HJS15" s="409"/>
      <c r="HJT15" s="409"/>
      <c r="HJU15" s="409"/>
      <c r="HJV15" s="409"/>
      <c r="HJW15" s="409"/>
      <c r="HJX15" s="409"/>
      <c r="HJY15" s="409"/>
      <c r="HJZ15" s="409"/>
      <c r="HKA15" s="409"/>
      <c r="HKB15" s="409"/>
      <c r="HKC15" s="409"/>
      <c r="HKD15" s="409"/>
      <c r="HKE15" s="409"/>
      <c r="HKF15" s="409"/>
      <c r="HKG15" s="409"/>
      <c r="HKH15" s="409"/>
      <c r="HKI15" s="409"/>
      <c r="HKJ15" s="409"/>
      <c r="HKK15" s="409"/>
      <c r="HKL15" s="409"/>
      <c r="HKM15" s="409"/>
      <c r="HKN15" s="409"/>
      <c r="HKO15" s="409"/>
      <c r="HKP15" s="409"/>
      <c r="HKQ15" s="409"/>
      <c r="HKR15" s="409"/>
      <c r="HKS15" s="409"/>
      <c r="HKT15" s="409"/>
      <c r="HKU15" s="409"/>
      <c r="HKV15" s="409"/>
      <c r="HKW15" s="409"/>
      <c r="HKX15" s="409"/>
      <c r="HKY15" s="409"/>
      <c r="HKZ15" s="409"/>
      <c r="HLA15" s="409"/>
      <c r="HLB15" s="409"/>
      <c r="HLC15" s="409"/>
      <c r="HLD15" s="409"/>
      <c r="HLE15" s="409"/>
      <c r="HLF15" s="409"/>
      <c r="HLG15" s="409"/>
      <c r="HLH15" s="409"/>
      <c r="HLI15" s="409"/>
      <c r="HLJ15" s="409"/>
      <c r="HLK15" s="409"/>
      <c r="HLL15" s="409"/>
      <c r="HLM15" s="409"/>
      <c r="HLN15" s="409"/>
      <c r="HLO15" s="409"/>
      <c r="HLP15" s="409"/>
      <c r="HLQ15" s="409"/>
      <c r="HLR15" s="409"/>
      <c r="HLS15" s="409"/>
      <c r="HLT15" s="409"/>
      <c r="HLU15" s="409"/>
      <c r="HLV15" s="409"/>
      <c r="HLW15" s="409"/>
      <c r="HLX15" s="409"/>
      <c r="HLY15" s="409"/>
      <c r="HLZ15" s="409"/>
      <c r="HMA15" s="409"/>
      <c r="HMB15" s="409"/>
      <c r="HMC15" s="409"/>
      <c r="HMD15" s="409"/>
      <c r="HME15" s="409"/>
      <c r="HMF15" s="409"/>
      <c r="HMG15" s="409"/>
      <c r="HMH15" s="409"/>
      <c r="HMI15" s="409"/>
      <c r="HMJ15" s="409"/>
      <c r="HMK15" s="409"/>
      <c r="HML15" s="409"/>
      <c r="HMM15" s="409"/>
      <c r="HMN15" s="409"/>
      <c r="HMO15" s="409"/>
      <c r="HMP15" s="409"/>
      <c r="HMQ15" s="409"/>
      <c r="HMR15" s="409"/>
      <c r="HMS15" s="409"/>
      <c r="HMT15" s="409"/>
      <c r="HMU15" s="409"/>
      <c r="HMV15" s="409"/>
      <c r="HMW15" s="409"/>
      <c r="HMX15" s="409"/>
      <c r="HMY15" s="409"/>
      <c r="HMZ15" s="409"/>
      <c r="HNA15" s="409"/>
      <c r="HNB15" s="409"/>
      <c r="HNC15" s="409"/>
      <c r="HND15" s="409"/>
      <c r="HNE15" s="409"/>
      <c r="HNF15" s="409"/>
      <c r="HNG15" s="409"/>
      <c r="HNH15" s="409"/>
      <c r="HNI15" s="409"/>
      <c r="HNJ15" s="409"/>
      <c r="HNK15" s="409"/>
      <c r="HNL15" s="409"/>
      <c r="HNM15" s="409"/>
      <c r="HNN15" s="409"/>
      <c r="HNO15" s="409"/>
      <c r="HNP15" s="409"/>
      <c r="HNQ15" s="409"/>
      <c r="HNR15" s="409"/>
      <c r="HNS15" s="409"/>
      <c r="HNT15" s="409"/>
      <c r="HNU15" s="409"/>
      <c r="HNV15" s="409"/>
      <c r="HNW15" s="409"/>
      <c r="HNX15" s="409"/>
      <c r="HNY15" s="409"/>
      <c r="HNZ15" s="409"/>
      <c r="HOA15" s="409"/>
      <c r="HOB15" s="409"/>
      <c r="HOC15" s="409"/>
      <c r="HOD15" s="409"/>
      <c r="HOE15" s="409"/>
      <c r="HOF15" s="409"/>
      <c r="HOG15" s="409"/>
      <c r="HOH15" s="409"/>
      <c r="HOI15" s="409"/>
      <c r="HOJ15" s="409"/>
      <c r="HOK15" s="409"/>
      <c r="HOL15" s="409"/>
      <c r="HOM15" s="409"/>
      <c r="HON15" s="409"/>
      <c r="HOO15" s="409"/>
      <c r="HOP15" s="409"/>
      <c r="HOQ15" s="409"/>
      <c r="HOR15" s="409"/>
      <c r="HOS15" s="409"/>
      <c r="HOT15" s="409"/>
      <c r="HOU15" s="409"/>
      <c r="HOV15" s="409"/>
      <c r="HOW15" s="409"/>
      <c r="HOX15" s="409"/>
      <c r="HOY15" s="409"/>
      <c r="HOZ15" s="409"/>
      <c r="HPA15" s="409"/>
      <c r="HPB15" s="409"/>
      <c r="HPC15" s="409"/>
      <c r="HPD15" s="409"/>
      <c r="HPE15" s="409"/>
      <c r="HPF15" s="409"/>
      <c r="HPG15" s="409"/>
      <c r="HPH15" s="409"/>
      <c r="HPI15" s="409"/>
      <c r="HPJ15" s="409"/>
      <c r="HPK15" s="409"/>
      <c r="HPL15" s="409"/>
      <c r="HPM15" s="409"/>
      <c r="HPN15" s="409"/>
      <c r="HPO15" s="409"/>
      <c r="HPP15" s="409"/>
      <c r="HPQ15" s="409"/>
      <c r="HPR15" s="409"/>
      <c r="HPS15" s="409"/>
      <c r="HPT15" s="409"/>
      <c r="HPU15" s="409"/>
      <c r="HPV15" s="409"/>
      <c r="HPW15" s="409"/>
      <c r="HPX15" s="409"/>
      <c r="HPY15" s="409"/>
      <c r="HPZ15" s="409"/>
      <c r="HQA15" s="409"/>
      <c r="HQB15" s="409"/>
      <c r="HQC15" s="409"/>
      <c r="HQD15" s="409"/>
      <c r="HQE15" s="409"/>
      <c r="HQF15" s="409"/>
      <c r="HQG15" s="409"/>
      <c r="HQH15" s="409"/>
      <c r="HQI15" s="409"/>
      <c r="HQJ15" s="409"/>
      <c r="HQK15" s="409"/>
      <c r="HQL15" s="409"/>
      <c r="HQM15" s="409"/>
      <c r="HQN15" s="409"/>
      <c r="HQO15" s="409"/>
      <c r="HQP15" s="409"/>
      <c r="HQQ15" s="409"/>
      <c r="HQR15" s="409"/>
      <c r="HQS15" s="409"/>
      <c r="HQT15" s="409"/>
      <c r="HQU15" s="409"/>
      <c r="HQV15" s="409"/>
      <c r="HQW15" s="409"/>
      <c r="HQX15" s="409"/>
      <c r="HQY15" s="409"/>
      <c r="HQZ15" s="409"/>
      <c r="HRA15" s="409"/>
      <c r="HRB15" s="409"/>
      <c r="HRC15" s="409"/>
      <c r="HRD15" s="409"/>
      <c r="HRE15" s="409"/>
      <c r="HRF15" s="409"/>
      <c r="HRG15" s="409"/>
      <c r="HRH15" s="409"/>
      <c r="HRI15" s="409"/>
      <c r="HRJ15" s="409"/>
      <c r="HRK15" s="409"/>
      <c r="HRL15" s="409"/>
      <c r="HRM15" s="409"/>
      <c r="HRN15" s="409"/>
      <c r="HRO15" s="409"/>
      <c r="HRP15" s="409"/>
      <c r="HRQ15" s="409"/>
      <c r="HRR15" s="409"/>
      <c r="HRS15" s="409"/>
      <c r="HRT15" s="409"/>
      <c r="HRU15" s="409"/>
      <c r="HRV15" s="409"/>
      <c r="HRW15" s="409"/>
      <c r="HRX15" s="409"/>
      <c r="HRY15" s="409"/>
      <c r="HRZ15" s="409"/>
      <c r="HSA15" s="409"/>
      <c r="HSB15" s="409"/>
      <c r="HSC15" s="409"/>
      <c r="HSD15" s="409"/>
      <c r="HSE15" s="409"/>
      <c r="HSF15" s="409"/>
      <c r="HSG15" s="409"/>
      <c r="HSH15" s="409"/>
      <c r="HSI15" s="409"/>
      <c r="HSJ15" s="409"/>
      <c r="HSK15" s="409"/>
      <c r="HSL15" s="409"/>
      <c r="HSM15" s="409"/>
      <c r="HSN15" s="409"/>
      <c r="HSO15" s="409"/>
      <c r="HSP15" s="409"/>
      <c r="HSQ15" s="409"/>
      <c r="HSR15" s="409"/>
      <c r="HSS15" s="409"/>
      <c r="HST15" s="409"/>
      <c r="HSU15" s="409"/>
      <c r="HSV15" s="409"/>
      <c r="HSW15" s="409"/>
      <c r="HSX15" s="409"/>
      <c r="HSY15" s="409"/>
      <c r="HSZ15" s="409"/>
      <c r="HTA15" s="409"/>
      <c r="HTB15" s="409"/>
      <c r="HTC15" s="409"/>
      <c r="HTD15" s="409"/>
      <c r="HTE15" s="409"/>
      <c r="HTF15" s="409"/>
      <c r="HTG15" s="409"/>
      <c r="HTH15" s="409"/>
      <c r="HTI15" s="409"/>
      <c r="HTJ15" s="409"/>
      <c r="HTK15" s="409"/>
      <c r="HTL15" s="409"/>
      <c r="HTM15" s="409"/>
      <c r="HTN15" s="409"/>
      <c r="HTO15" s="409"/>
      <c r="HTP15" s="409"/>
      <c r="HTQ15" s="409"/>
      <c r="HTR15" s="409"/>
      <c r="HTS15" s="409"/>
      <c r="HTT15" s="409"/>
      <c r="HTU15" s="409"/>
      <c r="HTV15" s="409"/>
      <c r="HTW15" s="409"/>
      <c r="HTX15" s="409"/>
      <c r="HTY15" s="409"/>
      <c r="HTZ15" s="409"/>
      <c r="HUA15" s="409"/>
      <c r="HUB15" s="409"/>
      <c r="HUC15" s="409"/>
      <c r="HUD15" s="409"/>
      <c r="HUE15" s="409"/>
      <c r="HUF15" s="409"/>
      <c r="HUG15" s="409"/>
      <c r="HUH15" s="409"/>
      <c r="HUI15" s="409"/>
      <c r="HUJ15" s="409"/>
      <c r="HUK15" s="409"/>
      <c r="HUL15" s="409"/>
      <c r="HUM15" s="409"/>
      <c r="HUN15" s="409"/>
      <c r="HUO15" s="409"/>
      <c r="HUP15" s="409"/>
      <c r="HUQ15" s="409"/>
      <c r="HUR15" s="409"/>
      <c r="HUS15" s="409"/>
      <c r="HUT15" s="409"/>
      <c r="HUU15" s="409"/>
      <c r="HUV15" s="409"/>
      <c r="HUW15" s="409"/>
      <c r="HUX15" s="409"/>
      <c r="HUY15" s="409"/>
      <c r="HUZ15" s="409"/>
      <c r="HVA15" s="409"/>
      <c r="HVB15" s="409"/>
      <c r="HVC15" s="409"/>
      <c r="HVD15" s="409"/>
      <c r="HVE15" s="409"/>
      <c r="HVF15" s="409"/>
      <c r="HVG15" s="409"/>
      <c r="HVH15" s="409"/>
      <c r="HVI15" s="409"/>
      <c r="HVJ15" s="409"/>
      <c r="HVK15" s="409"/>
      <c r="HVL15" s="409"/>
      <c r="HVM15" s="409"/>
      <c r="HVN15" s="409"/>
      <c r="HVO15" s="409"/>
      <c r="HVP15" s="409"/>
      <c r="HVQ15" s="409"/>
      <c r="HVR15" s="409"/>
      <c r="HVS15" s="409"/>
      <c r="HVT15" s="409"/>
      <c r="HVU15" s="409"/>
      <c r="HVV15" s="409"/>
      <c r="HVW15" s="409"/>
      <c r="HVX15" s="409"/>
      <c r="HVY15" s="409"/>
      <c r="HVZ15" s="409"/>
      <c r="HWA15" s="409"/>
      <c r="HWB15" s="409"/>
      <c r="HWC15" s="409"/>
      <c r="HWD15" s="409"/>
      <c r="HWE15" s="409"/>
      <c r="HWF15" s="409"/>
      <c r="HWG15" s="409"/>
      <c r="HWH15" s="409"/>
      <c r="HWI15" s="409"/>
      <c r="HWJ15" s="409"/>
      <c r="HWK15" s="409"/>
      <c r="HWL15" s="409"/>
      <c r="HWM15" s="409"/>
      <c r="HWN15" s="409"/>
      <c r="HWO15" s="409"/>
      <c r="HWP15" s="409"/>
      <c r="HWQ15" s="409"/>
      <c r="HWR15" s="409"/>
      <c r="HWS15" s="409"/>
      <c r="HWT15" s="409"/>
      <c r="HWU15" s="409"/>
      <c r="HWV15" s="409"/>
      <c r="HWW15" s="409"/>
      <c r="HWX15" s="409"/>
      <c r="HWY15" s="409"/>
      <c r="HWZ15" s="409"/>
      <c r="HXA15" s="409"/>
      <c r="HXB15" s="409"/>
      <c r="HXC15" s="409"/>
      <c r="HXD15" s="409"/>
      <c r="HXE15" s="409"/>
      <c r="HXF15" s="409"/>
      <c r="HXG15" s="409"/>
      <c r="HXH15" s="409"/>
      <c r="HXI15" s="409"/>
      <c r="HXJ15" s="409"/>
      <c r="HXK15" s="409"/>
      <c r="HXL15" s="409"/>
      <c r="HXM15" s="409"/>
      <c r="HXN15" s="409"/>
      <c r="HXO15" s="409"/>
    </row>
    <row r="16" spans="1:6047" s="408" customFormat="1" ht="9.9499999999999993" customHeight="1" x14ac:dyDescent="0.25">
      <c r="A16" s="452" t="s">
        <v>107</v>
      </c>
      <c r="B16" s="882">
        <v>0</v>
      </c>
      <c r="C16" s="882">
        <v>0</v>
      </c>
      <c r="D16" s="882">
        <f>SUM(B16:C16)</f>
        <v>0</v>
      </c>
      <c r="E16" s="882">
        <v>0</v>
      </c>
      <c r="F16" s="882">
        <v>0</v>
      </c>
      <c r="G16" s="882">
        <f>SUM(E16:F16)</f>
        <v>0</v>
      </c>
      <c r="H16" s="771" t="e">
        <f t="shared" si="26"/>
        <v>#DIV/0!</v>
      </c>
      <c r="I16" s="771" t="e">
        <f t="shared" si="27"/>
        <v>#DIV/0!</v>
      </c>
      <c r="J16" s="771" t="e">
        <f t="shared" si="28"/>
        <v>#DIV/0!</v>
      </c>
      <c r="K16" s="882">
        <v>0</v>
      </c>
      <c r="L16" s="882">
        <v>0</v>
      </c>
      <c r="M16" s="882">
        <f>SUM(K16:L16)</f>
        <v>0</v>
      </c>
      <c r="N16" s="882">
        <v>0</v>
      </c>
      <c r="O16" s="882">
        <v>0</v>
      </c>
      <c r="P16" s="882">
        <f>SUM(N16:O16)</f>
        <v>0</v>
      </c>
      <c r="Q16" s="771" t="e">
        <f t="shared" si="29"/>
        <v>#DIV/0!</v>
      </c>
      <c r="R16" s="771" t="e">
        <f t="shared" si="29"/>
        <v>#DIV/0!</v>
      </c>
      <c r="S16" s="771" t="e">
        <f t="shared" si="29"/>
        <v>#DIV/0!</v>
      </c>
      <c r="T16" s="882">
        <v>10</v>
      </c>
      <c r="U16" s="882">
        <v>0</v>
      </c>
      <c r="V16" s="882">
        <f>SUM(T16:U16)</f>
        <v>10</v>
      </c>
      <c r="W16" s="882">
        <v>3</v>
      </c>
      <c r="X16" s="882">
        <v>0</v>
      </c>
      <c r="Y16" s="882">
        <f>SUM(W16:X16)</f>
        <v>3</v>
      </c>
      <c r="Z16" s="771">
        <f t="shared" si="30"/>
        <v>0.3</v>
      </c>
      <c r="AA16" s="771" t="e">
        <f t="shared" si="31"/>
        <v>#DIV/0!</v>
      </c>
      <c r="AB16" s="771">
        <f t="shared" si="32"/>
        <v>0.3</v>
      </c>
      <c r="AC16" s="882"/>
      <c r="AD16" s="882"/>
      <c r="AE16" s="882">
        <f>SUM(AC16:AD16)</f>
        <v>0</v>
      </c>
      <c r="AF16" s="882"/>
      <c r="AG16" s="882"/>
      <c r="AH16" s="882">
        <f>SUM(AF16:AG16)</f>
        <v>0</v>
      </c>
      <c r="AI16" s="771" t="e">
        <f t="shared" si="33"/>
        <v>#DIV/0!</v>
      </c>
      <c r="AJ16" s="771" t="e">
        <f t="shared" si="34"/>
        <v>#DIV/0!</v>
      </c>
      <c r="AK16" s="771" t="e">
        <f t="shared" si="35"/>
        <v>#DIV/0!</v>
      </c>
      <c r="AL16" s="882">
        <f t="shared" si="52"/>
        <v>10</v>
      </c>
      <c r="AM16" s="882">
        <f t="shared" si="52"/>
        <v>0</v>
      </c>
      <c r="AN16" s="882">
        <f>SUM(AL16:AM16)</f>
        <v>10</v>
      </c>
      <c r="AO16" s="882">
        <f t="shared" si="53"/>
        <v>3</v>
      </c>
      <c r="AP16" s="882">
        <f t="shared" si="53"/>
        <v>0</v>
      </c>
      <c r="AQ16" s="882">
        <f>SUM(AO16:AP16)</f>
        <v>3</v>
      </c>
      <c r="AR16" s="771">
        <f t="shared" si="9"/>
        <v>0.3</v>
      </c>
      <c r="AS16" s="771" t="e">
        <f t="shared" si="10"/>
        <v>#DIV/0!</v>
      </c>
      <c r="AT16" s="771">
        <f t="shared" si="11"/>
        <v>0.3</v>
      </c>
      <c r="AU16" s="435">
        <v>5</v>
      </c>
      <c r="AV16" s="435">
        <v>5</v>
      </c>
      <c r="AW16" s="453">
        <f t="shared" si="12"/>
        <v>100</v>
      </c>
      <c r="AX16" s="435">
        <v>31</v>
      </c>
      <c r="AY16" s="435">
        <v>5</v>
      </c>
      <c r="AZ16" s="453">
        <f t="shared" ref="AZ16:AZ25" si="60">AY16/AX16*100</f>
        <v>16.129032258064516</v>
      </c>
      <c r="BA16" s="435">
        <v>25</v>
      </c>
      <c r="BB16" s="435">
        <v>1</v>
      </c>
      <c r="BC16" s="453">
        <f>BB16/BA16*100</f>
        <v>4</v>
      </c>
      <c r="BD16" s="436"/>
      <c r="BE16" s="436"/>
      <c r="BF16" s="454"/>
      <c r="BG16" s="435">
        <f>AU16+AX16+BA16+BD16</f>
        <v>61</v>
      </c>
      <c r="BH16" s="435">
        <f>AV16+AY16+BB16+BE16</f>
        <v>11</v>
      </c>
      <c r="BI16" s="453">
        <f t="shared" ref="BI16:BI22" si="61">BH16/BG16*100</f>
        <v>18.032786885245901</v>
      </c>
      <c r="BJ16" s="435">
        <v>40</v>
      </c>
      <c r="BK16" s="435">
        <v>8</v>
      </c>
      <c r="BL16" s="439">
        <f t="shared" si="36"/>
        <v>20</v>
      </c>
      <c r="BM16" s="435">
        <v>26</v>
      </c>
      <c r="BN16" s="435">
        <v>8</v>
      </c>
      <c r="BO16" s="439">
        <f t="shared" si="37"/>
        <v>30.76923076923077</v>
      </c>
      <c r="BP16" s="435">
        <v>37</v>
      </c>
      <c r="BQ16" s="435">
        <v>1</v>
      </c>
      <c r="BR16" s="439">
        <f>BQ16/BP16*100</f>
        <v>2.7027027027027026</v>
      </c>
      <c r="BS16" s="436"/>
      <c r="BT16" s="436"/>
      <c r="BU16" s="487"/>
      <c r="BV16" s="435">
        <f t="shared" si="54"/>
        <v>103</v>
      </c>
      <c r="BW16" s="435">
        <f t="shared" si="54"/>
        <v>17</v>
      </c>
      <c r="BX16" s="439">
        <f t="shared" si="38"/>
        <v>16.50485436893204</v>
      </c>
      <c r="BY16" s="466">
        <v>48</v>
      </c>
      <c r="BZ16" s="466">
        <v>0</v>
      </c>
      <c r="CA16" s="467">
        <f t="shared" si="20"/>
        <v>0</v>
      </c>
      <c r="CB16" s="466">
        <v>46</v>
      </c>
      <c r="CC16" s="466">
        <v>13</v>
      </c>
      <c r="CD16" s="467">
        <f t="shared" si="39"/>
        <v>28.260869565217391</v>
      </c>
      <c r="CE16" s="466">
        <v>30</v>
      </c>
      <c r="CF16" s="466">
        <v>0</v>
      </c>
      <c r="CG16" s="441">
        <f>CF16/CE16*100</f>
        <v>0</v>
      </c>
      <c r="CH16" s="475"/>
      <c r="CI16" s="475"/>
      <c r="CJ16" s="474" t="s">
        <v>68</v>
      </c>
      <c r="CK16" s="476">
        <f t="shared" si="55"/>
        <v>124</v>
      </c>
      <c r="CL16" s="476">
        <f t="shared" si="55"/>
        <v>13</v>
      </c>
      <c r="CM16" s="467">
        <f t="shared" si="40"/>
        <v>10.483870967741936</v>
      </c>
      <c r="CN16" s="441">
        <v>69</v>
      </c>
      <c r="CO16" s="441">
        <v>7</v>
      </c>
      <c r="CP16" s="467">
        <f t="shared" si="21"/>
        <v>10.144927536231885</v>
      </c>
      <c r="CQ16" s="441">
        <v>51</v>
      </c>
      <c r="CR16" s="441">
        <v>7</v>
      </c>
      <c r="CS16" s="467">
        <f t="shared" si="22"/>
        <v>13.725490196078432</v>
      </c>
      <c r="CT16" s="441">
        <v>30</v>
      </c>
      <c r="CU16" s="441"/>
      <c r="CV16" s="467">
        <f>CU16/CT16*100</f>
        <v>0</v>
      </c>
      <c r="CW16" s="469"/>
      <c r="CX16" s="469"/>
      <c r="CY16" s="469"/>
      <c r="CZ16" s="441">
        <f t="shared" si="56"/>
        <v>150</v>
      </c>
      <c r="DA16" s="441">
        <f t="shared" si="56"/>
        <v>14</v>
      </c>
      <c r="DB16" s="467">
        <f t="shared" si="41"/>
        <v>9.3333333333333339</v>
      </c>
      <c r="DC16" s="441">
        <v>75</v>
      </c>
      <c r="DD16" s="441">
        <v>7</v>
      </c>
      <c r="DE16" s="467">
        <f t="shared" si="23"/>
        <v>9.3333333333333339</v>
      </c>
      <c r="DF16" s="441">
        <v>45</v>
      </c>
      <c r="DG16" s="441">
        <v>9</v>
      </c>
      <c r="DH16" s="467">
        <f t="shared" si="24"/>
        <v>20</v>
      </c>
      <c r="DI16" s="441">
        <v>31</v>
      </c>
      <c r="DJ16" s="441">
        <v>0</v>
      </c>
      <c r="DK16" s="467">
        <f>DJ16/DI16*100</f>
        <v>0</v>
      </c>
      <c r="DL16" s="469"/>
      <c r="DM16" s="469"/>
      <c r="DN16" s="469"/>
      <c r="DO16" s="441">
        <f t="shared" si="57"/>
        <v>151</v>
      </c>
      <c r="DP16" s="441">
        <f t="shared" si="57"/>
        <v>16</v>
      </c>
      <c r="DQ16" s="467">
        <f t="shared" si="42"/>
        <v>10.596026490066226</v>
      </c>
      <c r="DR16" s="441">
        <v>82</v>
      </c>
      <c r="DS16" s="441">
        <v>6</v>
      </c>
      <c r="DT16" s="467">
        <f t="shared" si="25"/>
        <v>7.3170731707317067</v>
      </c>
      <c r="DU16" s="441">
        <v>47</v>
      </c>
      <c r="DV16" s="441">
        <v>9</v>
      </c>
      <c r="DW16" s="467">
        <f>DV16/DU16*100</f>
        <v>19.148936170212767</v>
      </c>
      <c r="DX16" s="441">
        <v>32</v>
      </c>
      <c r="DY16" s="441">
        <v>0</v>
      </c>
      <c r="DZ16" s="467">
        <f>DY16/DX16*100</f>
        <v>0</v>
      </c>
      <c r="EA16" s="469"/>
      <c r="EB16" s="469"/>
      <c r="EC16" s="469"/>
      <c r="ED16" s="441">
        <f t="shared" si="58"/>
        <v>161</v>
      </c>
      <c r="EE16" s="441">
        <f t="shared" si="58"/>
        <v>15</v>
      </c>
      <c r="EF16" s="467">
        <f t="shared" si="43"/>
        <v>9.316770186335404</v>
      </c>
      <c r="EG16" s="441">
        <v>75</v>
      </c>
      <c r="EH16" s="441">
        <v>9</v>
      </c>
      <c r="EI16" s="467">
        <f t="shared" si="44"/>
        <v>12</v>
      </c>
      <c r="EJ16" s="441">
        <v>45</v>
      </c>
      <c r="EK16" s="441">
        <v>7</v>
      </c>
      <c r="EL16" s="467">
        <f t="shared" si="45"/>
        <v>15.555555555555555</v>
      </c>
      <c r="EM16" s="441">
        <v>28</v>
      </c>
      <c r="EN16" s="441">
        <v>0</v>
      </c>
      <c r="EO16" s="467">
        <f>EN16/EM16*100</f>
        <v>0</v>
      </c>
      <c r="EP16" s="441"/>
      <c r="EQ16" s="441"/>
      <c r="ER16" s="441"/>
      <c r="ES16" s="441">
        <f t="shared" si="59"/>
        <v>120</v>
      </c>
      <c r="ET16" s="441">
        <f t="shared" si="59"/>
        <v>16</v>
      </c>
      <c r="EU16" s="467">
        <f t="shared" si="46"/>
        <v>13.333333333333334</v>
      </c>
      <c r="EV16" s="415"/>
      <c r="EW16" s="409"/>
      <c r="EX16" s="409"/>
      <c r="EY16" s="409"/>
      <c r="EZ16" s="409"/>
      <c r="FA16" s="409"/>
      <c r="FB16" s="409"/>
      <c r="FC16" s="409"/>
      <c r="FD16" s="409"/>
      <c r="FE16" s="409"/>
      <c r="FF16" s="409"/>
      <c r="FG16" s="409"/>
      <c r="FH16" s="409"/>
      <c r="FI16" s="409"/>
      <c r="FJ16" s="409"/>
      <c r="FK16" s="409"/>
      <c r="FL16" s="409"/>
      <c r="FM16" s="409"/>
      <c r="FN16" s="409"/>
      <c r="FO16" s="409"/>
      <c r="FP16" s="409"/>
      <c r="FQ16" s="409"/>
      <c r="FR16" s="409"/>
      <c r="FS16" s="409"/>
      <c r="FT16" s="409"/>
      <c r="FU16" s="409"/>
      <c r="FV16" s="409"/>
      <c r="FW16" s="409"/>
      <c r="FX16" s="409"/>
      <c r="FY16" s="409"/>
      <c r="FZ16" s="409"/>
      <c r="GA16" s="409"/>
      <c r="GB16" s="409"/>
      <c r="GC16" s="409"/>
      <c r="GD16" s="409"/>
      <c r="GE16" s="409"/>
      <c r="GF16" s="409"/>
      <c r="GG16" s="409"/>
      <c r="GH16" s="409"/>
      <c r="GI16" s="409"/>
      <c r="GJ16" s="409"/>
      <c r="GK16" s="409"/>
      <c r="GL16" s="409"/>
      <c r="GM16" s="409"/>
      <c r="GN16" s="409"/>
      <c r="GO16" s="409"/>
      <c r="GP16" s="409"/>
      <c r="GQ16" s="409"/>
      <c r="GR16" s="409"/>
      <c r="GS16" s="409"/>
      <c r="GT16" s="409"/>
      <c r="GU16" s="409"/>
      <c r="GV16" s="409"/>
      <c r="GW16" s="409"/>
      <c r="GX16" s="409"/>
      <c r="GY16" s="409"/>
      <c r="GZ16" s="409"/>
      <c r="HA16" s="409"/>
      <c r="HB16" s="409"/>
      <c r="HC16" s="409"/>
      <c r="HD16" s="409"/>
      <c r="HE16" s="409"/>
      <c r="HF16" s="409"/>
      <c r="HG16" s="409"/>
      <c r="HH16" s="409"/>
      <c r="HI16" s="409"/>
      <c r="HJ16" s="409"/>
      <c r="HK16" s="409"/>
      <c r="HL16" s="409"/>
      <c r="HM16" s="409"/>
      <c r="HN16" s="409"/>
      <c r="HO16" s="409"/>
      <c r="HP16" s="409"/>
      <c r="HQ16" s="409"/>
      <c r="HR16" s="409"/>
      <c r="HS16" s="409"/>
      <c r="HT16" s="409"/>
      <c r="HU16" s="409"/>
      <c r="HV16" s="409"/>
      <c r="HW16" s="409"/>
      <c r="HX16" s="409"/>
      <c r="HY16" s="409"/>
      <c r="HZ16" s="409"/>
      <c r="IA16" s="409"/>
      <c r="IB16" s="409"/>
      <c r="IC16" s="409"/>
      <c r="ID16" s="409"/>
      <c r="IE16" s="409"/>
      <c r="IF16" s="409"/>
      <c r="IG16" s="409"/>
      <c r="IH16" s="409"/>
      <c r="II16" s="409"/>
      <c r="IJ16" s="409"/>
      <c r="IK16" s="409"/>
      <c r="IL16" s="409"/>
      <c r="IM16" s="409"/>
      <c r="IN16" s="409"/>
      <c r="IO16" s="409"/>
      <c r="IP16" s="409"/>
      <c r="IQ16" s="409"/>
      <c r="IR16" s="409"/>
      <c r="IS16" s="409"/>
      <c r="IT16" s="409"/>
      <c r="IU16" s="409"/>
      <c r="IV16" s="409"/>
      <c r="IW16" s="409"/>
      <c r="IX16" s="409"/>
      <c r="IY16" s="409"/>
      <c r="IZ16" s="409"/>
      <c r="JA16" s="409"/>
      <c r="JB16" s="409"/>
      <c r="JC16" s="409"/>
      <c r="JD16" s="409"/>
      <c r="JE16" s="409"/>
      <c r="JF16" s="409"/>
      <c r="JG16" s="409"/>
      <c r="JH16" s="409"/>
      <c r="JI16" s="409"/>
      <c r="JJ16" s="409"/>
      <c r="JK16" s="409"/>
      <c r="JL16" s="409"/>
      <c r="JM16" s="409"/>
      <c r="JN16" s="409"/>
      <c r="JO16" s="409"/>
      <c r="JP16" s="409"/>
      <c r="JQ16" s="409"/>
      <c r="JR16" s="409"/>
      <c r="JS16" s="409"/>
      <c r="JT16" s="409"/>
      <c r="JU16" s="409"/>
      <c r="JV16" s="409"/>
      <c r="JW16" s="409"/>
      <c r="JX16" s="409"/>
      <c r="JY16" s="409"/>
      <c r="JZ16" s="409"/>
      <c r="KA16" s="409"/>
      <c r="KB16" s="409"/>
      <c r="KC16" s="409"/>
      <c r="KD16" s="409"/>
      <c r="KE16" s="409"/>
      <c r="KF16" s="409"/>
      <c r="KG16" s="409"/>
      <c r="KH16" s="409"/>
      <c r="KI16" s="409"/>
      <c r="KJ16" s="409"/>
      <c r="KK16" s="409"/>
      <c r="KL16" s="409"/>
      <c r="KM16" s="409"/>
      <c r="KN16" s="409"/>
      <c r="KO16" s="409"/>
      <c r="KP16" s="409"/>
      <c r="KQ16" s="409"/>
      <c r="KR16" s="409"/>
      <c r="KS16" s="409"/>
      <c r="KT16" s="409"/>
      <c r="KU16" s="409"/>
      <c r="KV16" s="409"/>
      <c r="KW16" s="409"/>
      <c r="KX16" s="409"/>
      <c r="KY16" s="409"/>
      <c r="KZ16" s="409"/>
      <c r="LA16" s="409"/>
      <c r="LB16" s="409"/>
      <c r="LC16" s="409"/>
      <c r="LD16" s="409"/>
      <c r="LE16" s="409"/>
      <c r="LF16" s="409"/>
      <c r="LG16" s="409"/>
      <c r="LH16" s="409"/>
      <c r="LI16" s="409"/>
      <c r="LJ16" s="409"/>
      <c r="LK16" s="409"/>
      <c r="LL16" s="409"/>
      <c r="LM16" s="409"/>
      <c r="LN16" s="409"/>
      <c r="LO16" s="409"/>
      <c r="LP16" s="409"/>
      <c r="LQ16" s="409"/>
      <c r="LR16" s="409"/>
      <c r="LS16" s="409"/>
      <c r="LT16" s="409"/>
      <c r="LU16" s="409"/>
      <c r="LV16" s="409"/>
      <c r="LW16" s="409"/>
      <c r="LX16" s="409"/>
      <c r="LY16" s="409"/>
      <c r="LZ16" s="409"/>
      <c r="MA16" s="409"/>
      <c r="MB16" s="409"/>
      <c r="MC16" s="409"/>
      <c r="MD16" s="409"/>
      <c r="ME16" s="409"/>
      <c r="MF16" s="409"/>
      <c r="MG16" s="409"/>
      <c r="MH16" s="409"/>
      <c r="MI16" s="409"/>
      <c r="MJ16" s="409"/>
      <c r="MK16" s="409"/>
      <c r="ML16" s="409"/>
      <c r="MM16" s="409"/>
      <c r="MN16" s="409"/>
      <c r="MO16" s="409"/>
      <c r="MP16" s="409"/>
      <c r="MQ16" s="409"/>
      <c r="MR16" s="409"/>
      <c r="MS16" s="409"/>
      <c r="MT16" s="409"/>
      <c r="MU16" s="409"/>
      <c r="MV16" s="409"/>
      <c r="MW16" s="409"/>
      <c r="MX16" s="409"/>
      <c r="MY16" s="409"/>
      <c r="MZ16" s="409"/>
      <c r="NA16" s="409"/>
      <c r="NB16" s="409"/>
      <c r="NC16" s="409"/>
      <c r="ND16" s="409"/>
      <c r="NE16" s="409"/>
      <c r="NF16" s="409"/>
      <c r="NG16" s="409"/>
      <c r="NH16" s="409"/>
      <c r="NI16" s="409"/>
      <c r="NJ16" s="409"/>
      <c r="NK16" s="409"/>
      <c r="NL16" s="409"/>
      <c r="NM16" s="409"/>
      <c r="NN16" s="409"/>
      <c r="NO16" s="409"/>
      <c r="NP16" s="409"/>
      <c r="NQ16" s="409"/>
      <c r="NR16" s="409"/>
      <c r="NS16" s="409"/>
      <c r="NT16" s="409"/>
      <c r="NU16" s="409"/>
      <c r="NV16" s="409"/>
      <c r="NW16" s="409"/>
      <c r="NX16" s="409"/>
      <c r="NY16" s="409"/>
      <c r="NZ16" s="409"/>
      <c r="OA16" s="409"/>
      <c r="OB16" s="409"/>
      <c r="OC16" s="409"/>
      <c r="OD16" s="409"/>
      <c r="OE16" s="409"/>
      <c r="OF16" s="409"/>
      <c r="OG16" s="409"/>
      <c r="OH16" s="409"/>
      <c r="OI16" s="409"/>
      <c r="OJ16" s="409"/>
      <c r="OK16" s="409"/>
      <c r="OL16" s="409"/>
      <c r="OM16" s="409"/>
      <c r="ON16" s="409"/>
      <c r="OO16" s="409"/>
      <c r="OP16" s="409"/>
      <c r="OQ16" s="409"/>
      <c r="OR16" s="409"/>
      <c r="OS16" s="409"/>
      <c r="OT16" s="409"/>
      <c r="OU16" s="409"/>
      <c r="OV16" s="409"/>
      <c r="OW16" s="409"/>
      <c r="OX16" s="409"/>
      <c r="OY16" s="409"/>
      <c r="OZ16" s="409"/>
      <c r="PA16" s="409"/>
      <c r="PB16" s="409"/>
      <c r="PC16" s="409"/>
      <c r="PD16" s="409"/>
      <c r="PE16" s="409"/>
      <c r="PF16" s="409"/>
      <c r="PG16" s="409"/>
      <c r="PH16" s="409"/>
      <c r="PI16" s="409"/>
      <c r="PJ16" s="409"/>
      <c r="PK16" s="409"/>
      <c r="PL16" s="409"/>
      <c r="PM16" s="409"/>
      <c r="PN16" s="409"/>
      <c r="PO16" s="409"/>
      <c r="PP16" s="409"/>
      <c r="PQ16" s="409"/>
      <c r="PR16" s="409"/>
      <c r="PS16" s="409"/>
      <c r="PT16" s="409"/>
      <c r="PU16" s="409"/>
      <c r="PV16" s="409"/>
      <c r="PW16" s="409"/>
      <c r="PX16" s="409"/>
      <c r="PY16" s="409"/>
      <c r="PZ16" s="409"/>
      <c r="QA16" s="409"/>
      <c r="QB16" s="409"/>
      <c r="QC16" s="409"/>
      <c r="QD16" s="409"/>
      <c r="QE16" s="409"/>
      <c r="QF16" s="409"/>
      <c r="QG16" s="409"/>
      <c r="QH16" s="409"/>
      <c r="QI16" s="409"/>
      <c r="QJ16" s="409"/>
      <c r="QK16" s="409"/>
      <c r="QL16" s="409"/>
      <c r="QM16" s="409"/>
      <c r="QN16" s="409"/>
      <c r="QO16" s="409"/>
      <c r="QP16" s="409"/>
      <c r="QQ16" s="409"/>
      <c r="QR16" s="409"/>
      <c r="QS16" s="409"/>
      <c r="QT16" s="409"/>
      <c r="QU16" s="409"/>
      <c r="QV16" s="409"/>
      <c r="QW16" s="409"/>
      <c r="QX16" s="409"/>
      <c r="QY16" s="409"/>
      <c r="QZ16" s="409"/>
      <c r="RA16" s="409"/>
      <c r="RB16" s="409"/>
      <c r="RC16" s="409"/>
      <c r="RD16" s="409"/>
      <c r="RE16" s="409"/>
      <c r="RF16" s="409"/>
      <c r="RG16" s="409"/>
      <c r="RH16" s="409"/>
      <c r="RI16" s="409"/>
      <c r="RJ16" s="409"/>
      <c r="RK16" s="409"/>
      <c r="RL16" s="409"/>
      <c r="RM16" s="409"/>
      <c r="RN16" s="409"/>
      <c r="RO16" s="409"/>
      <c r="RP16" s="409"/>
      <c r="RQ16" s="409"/>
      <c r="RR16" s="409"/>
      <c r="RS16" s="409"/>
      <c r="RT16" s="409"/>
      <c r="RU16" s="409"/>
      <c r="RV16" s="409"/>
      <c r="RW16" s="409"/>
      <c r="RX16" s="409"/>
      <c r="RY16" s="409"/>
      <c r="RZ16" s="409"/>
      <c r="SA16" s="409"/>
      <c r="SB16" s="409"/>
      <c r="SC16" s="409"/>
      <c r="SD16" s="409"/>
      <c r="SE16" s="409"/>
      <c r="SF16" s="409"/>
      <c r="SG16" s="409"/>
      <c r="SH16" s="409"/>
      <c r="SI16" s="409"/>
      <c r="SJ16" s="409"/>
      <c r="SK16" s="409"/>
      <c r="SL16" s="409"/>
      <c r="SM16" s="409"/>
      <c r="SN16" s="409"/>
      <c r="SO16" s="409"/>
      <c r="SP16" s="409"/>
      <c r="SQ16" s="409"/>
      <c r="SR16" s="409"/>
      <c r="SS16" s="409"/>
      <c r="ST16" s="409"/>
      <c r="SU16" s="409"/>
      <c r="SV16" s="409"/>
      <c r="SW16" s="409"/>
      <c r="SX16" s="409"/>
      <c r="SY16" s="409"/>
      <c r="SZ16" s="409"/>
      <c r="TA16" s="409"/>
      <c r="TB16" s="409"/>
      <c r="TC16" s="409"/>
      <c r="TD16" s="409"/>
      <c r="TE16" s="409"/>
      <c r="TF16" s="409"/>
      <c r="TG16" s="409"/>
      <c r="TH16" s="409"/>
      <c r="TI16" s="409"/>
      <c r="TJ16" s="409"/>
      <c r="TK16" s="409"/>
      <c r="TL16" s="409"/>
      <c r="TM16" s="409"/>
      <c r="TN16" s="409"/>
      <c r="TO16" s="409"/>
      <c r="TP16" s="409"/>
      <c r="TQ16" s="409"/>
      <c r="TR16" s="409"/>
      <c r="TS16" s="409"/>
      <c r="TT16" s="409"/>
      <c r="TU16" s="409"/>
      <c r="TV16" s="409"/>
      <c r="TW16" s="409"/>
      <c r="TX16" s="409"/>
      <c r="TY16" s="409"/>
      <c r="TZ16" s="409"/>
      <c r="UA16" s="409"/>
      <c r="UB16" s="409"/>
      <c r="UC16" s="409"/>
      <c r="UD16" s="409"/>
      <c r="UE16" s="409"/>
      <c r="UF16" s="409"/>
      <c r="UG16" s="409"/>
      <c r="UH16" s="409"/>
      <c r="UI16" s="409"/>
      <c r="UJ16" s="409"/>
      <c r="UK16" s="409"/>
      <c r="UL16" s="409"/>
      <c r="UM16" s="409"/>
      <c r="UN16" s="409"/>
      <c r="UO16" s="409"/>
      <c r="UP16" s="409"/>
      <c r="UQ16" s="409"/>
      <c r="UR16" s="409"/>
      <c r="US16" s="409"/>
      <c r="UT16" s="409"/>
      <c r="UU16" s="409"/>
      <c r="UV16" s="409"/>
      <c r="UW16" s="409"/>
      <c r="UX16" s="409"/>
      <c r="UY16" s="409"/>
      <c r="UZ16" s="409"/>
      <c r="VA16" s="409"/>
      <c r="VB16" s="409"/>
      <c r="VC16" s="409"/>
      <c r="VD16" s="409"/>
      <c r="VE16" s="409"/>
      <c r="VF16" s="409"/>
      <c r="VG16" s="409"/>
      <c r="VH16" s="409"/>
      <c r="VI16" s="409"/>
      <c r="VJ16" s="409"/>
      <c r="VK16" s="409"/>
      <c r="VL16" s="409"/>
      <c r="VM16" s="409"/>
      <c r="VN16" s="409"/>
      <c r="VO16" s="409"/>
      <c r="VP16" s="409"/>
      <c r="VQ16" s="409"/>
      <c r="VR16" s="409"/>
      <c r="VS16" s="409"/>
      <c r="VT16" s="409"/>
      <c r="VU16" s="409"/>
      <c r="VV16" s="409"/>
      <c r="VW16" s="409"/>
      <c r="VX16" s="409"/>
      <c r="VY16" s="409"/>
      <c r="VZ16" s="409"/>
      <c r="WA16" s="409"/>
      <c r="WB16" s="409"/>
      <c r="WC16" s="409"/>
      <c r="WD16" s="409"/>
      <c r="WE16" s="409"/>
      <c r="WF16" s="409"/>
      <c r="WG16" s="409"/>
      <c r="WH16" s="409"/>
      <c r="WI16" s="409"/>
      <c r="WJ16" s="409"/>
      <c r="WK16" s="409"/>
      <c r="WL16" s="409"/>
      <c r="WM16" s="409"/>
      <c r="WN16" s="409"/>
      <c r="WO16" s="409"/>
      <c r="WP16" s="409"/>
      <c r="WQ16" s="409"/>
      <c r="WR16" s="409"/>
      <c r="WS16" s="409"/>
      <c r="WT16" s="409"/>
      <c r="WU16" s="409"/>
      <c r="WV16" s="409"/>
      <c r="WW16" s="409"/>
      <c r="WX16" s="409"/>
      <c r="WY16" s="409"/>
      <c r="WZ16" s="409"/>
      <c r="XA16" s="409"/>
      <c r="XB16" s="409"/>
      <c r="XC16" s="409"/>
      <c r="XD16" s="409"/>
      <c r="XE16" s="409"/>
      <c r="XF16" s="409"/>
      <c r="XG16" s="409"/>
      <c r="XH16" s="409"/>
      <c r="XI16" s="409"/>
      <c r="XJ16" s="409"/>
      <c r="XK16" s="409"/>
      <c r="XL16" s="409"/>
      <c r="XM16" s="409"/>
      <c r="XN16" s="409"/>
      <c r="XO16" s="409"/>
      <c r="XP16" s="409"/>
      <c r="XQ16" s="409"/>
      <c r="XR16" s="409"/>
      <c r="XS16" s="409"/>
      <c r="XT16" s="409"/>
      <c r="XU16" s="409"/>
      <c r="XV16" s="409"/>
      <c r="XW16" s="409"/>
      <c r="XX16" s="409"/>
      <c r="XY16" s="409"/>
      <c r="XZ16" s="409"/>
      <c r="YA16" s="409"/>
      <c r="YB16" s="409"/>
      <c r="YC16" s="409"/>
      <c r="YD16" s="409"/>
      <c r="YE16" s="409"/>
      <c r="YF16" s="409"/>
      <c r="YG16" s="409"/>
      <c r="YH16" s="409"/>
      <c r="YI16" s="409"/>
      <c r="YJ16" s="409"/>
      <c r="YK16" s="409"/>
      <c r="YL16" s="409"/>
      <c r="YM16" s="409"/>
      <c r="YN16" s="409"/>
      <c r="YO16" s="409"/>
      <c r="YP16" s="409"/>
      <c r="YQ16" s="409"/>
      <c r="YR16" s="409"/>
      <c r="YS16" s="409"/>
      <c r="YT16" s="409"/>
      <c r="YU16" s="409"/>
      <c r="YV16" s="409"/>
      <c r="YW16" s="409"/>
      <c r="YX16" s="409"/>
      <c r="YY16" s="409"/>
      <c r="YZ16" s="409"/>
      <c r="ZA16" s="409"/>
      <c r="ZB16" s="409"/>
      <c r="ZC16" s="409"/>
      <c r="ZD16" s="409"/>
      <c r="ZE16" s="409"/>
      <c r="ZF16" s="409"/>
      <c r="ZG16" s="409"/>
      <c r="ZH16" s="409"/>
      <c r="ZI16" s="409"/>
      <c r="ZJ16" s="409"/>
      <c r="ZK16" s="409"/>
      <c r="ZL16" s="409"/>
      <c r="ZM16" s="409"/>
      <c r="ZN16" s="409"/>
      <c r="ZO16" s="409"/>
      <c r="ZP16" s="409"/>
      <c r="ZQ16" s="409"/>
      <c r="ZR16" s="409"/>
      <c r="ZS16" s="409"/>
      <c r="ZT16" s="409"/>
      <c r="ZU16" s="409"/>
      <c r="ZV16" s="409"/>
      <c r="ZW16" s="409"/>
      <c r="ZX16" s="409"/>
      <c r="ZY16" s="409"/>
      <c r="ZZ16" s="409"/>
      <c r="AAA16" s="409"/>
      <c r="AAB16" s="409"/>
      <c r="AAC16" s="409"/>
      <c r="AAD16" s="409"/>
      <c r="AAE16" s="409"/>
      <c r="AAF16" s="409"/>
      <c r="AAG16" s="409"/>
      <c r="AAH16" s="409"/>
      <c r="AAI16" s="409"/>
      <c r="AAJ16" s="409"/>
      <c r="AAK16" s="409"/>
      <c r="AAL16" s="409"/>
      <c r="AAM16" s="409"/>
      <c r="AAN16" s="409"/>
      <c r="AAO16" s="409"/>
      <c r="AAP16" s="409"/>
      <c r="AAQ16" s="409"/>
      <c r="AAR16" s="409"/>
      <c r="AAS16" s="409"/>
      <c r="AAT16" s="409"/>
      <c r="AAU16" s="409"/>
      <c r="AAV16" s="409"/>
      <c r="AAW16" s="409"/>
      <c r="AAX16" s="409"/>
      <c r="AAY16" s="409"/>
      <c r="AAZ16" s="409"/>
      <c r="ABA16" s="409"/>
      <c r="ABB16" s="409"/>
      <c r="ABC16" s="409"/>
      <c r="ABD16" s="409"/>
      <c r="ABE16" s="409"/>
      <c r="ABF16" s="409"/>
      <c r="ABG16" s="409"/>
      <c r="ABH16" s="409"/>
      <c r="ABI16" s="409"/>
      <c r="ABJ16" s="409"/>
      <c r="ABK16" s="409"/>
      <c r="ABL16" s="409"/>
      <c r="ABM16" s="409"/>
      <c r="ABN16" s="409"/>
      <c r="ABO16" s="409"/>
      <c r="ABP16" s="409"/>
      <c r="ABQ16" s="409"/>
      <c r="ABR16" s="409"/>
      <c r="ABS16" s="409"/>
      <c r="ABT16" s="409"/>
      <c r="ABU16" s="409"/>
      <c r="ABV16" s="409"/>
      <c r="ABW16" s="409"/>
      <c r="ABX16" s="409"/>
      <c r="ABY16" s="409"/>
      <c r="ABZ16" s="409"/>
      <c r="ACA16" s="409"/>
      <c r="ACB16" s="409"/>
      <c r="ACC16" s="409"/>
      <c r="ACD16" s="409"/>
      <c r="ACE16" s="409"/>
      <c r="ACF16" s="409"/>
      <c r="ACG16" s="409"/>
      <c r="ACH16" s="409"/>
      <c r="ACI16" s="409"/>
      <c r="ACJ16" s="409"/>
      <c r="ACK16" s="409"/>
      <c r="ACL16" s="409"/>
      <c r="ACM16" s="409"/>
      <c r="ACN16" s="409"/>
      <c r="ACO16" s="409"/>
      <c r="ACP16" s="409"/>
      <c r="ACQ16" s="409"/>
      <c r="ACR16" s="409"/>
      <c r="ACS16" s="409"/>
      <c r="ACT16" s="409"/>
      <c r="ACU16" s="409"/>
      <c r="ACV16" s="409"/>
      <c r="ACW16" s="409"/>
      <c r="ACX16" s="409"/>
      <c r="ACY16" s="409"/>
      <c r="ACZ16" s="409"/>
      <c r="ADA16" s="409"/>
      <c r="ADB16" s="409"/>
      <c r="ADC16" s="409"/>
      <c r="ADD16" s="409"/>
      <c r="ADE16" s="409"/>
      <c r="ADF16" s="409"/>
      <c r="ADG16" s="409"/>
      <c r="ADH16" s="409"/>
      <c r="ADI16" s="409"/>
      <c r="ADJ16" s="409"/>
      <c r="ADK16" s="409"/>
      <c r="ADL16" s="409"/>
      <c r="ADM16" s="409"/>
      <c r="ADN16" s="409"/>
      <c r="ADO16" s="409"/>
      <c r="ADP16" s="409"/>
      <c r="ADQ16" s="409"/>
      <c r="ADR16" s="409"/>
      <c r="ADS16" s="409"/>
      <c r="ADT16" s="409"/>
      <c r="ADU16" s="409"/>
      <c r="ADV16" s="409"/>
      <c r="ADW16" s="409"/>
      <c r="ADX16" s="409"/>
      <c r="ADY16" s="409"/>
      <c r="ADZ16" s="409"/>
      <c r="AEA16" s="409"/>
      <c r="AEB16" s="409"/>
      <c r="AEC16" s="409"/>
      <c r="AED16" s="409"/>
      <c r="AEE16" s="409"/>
      <c r="AEF16" s="409"/>
      <c r="AEG16" s="409"/>
      <c r="AEH16" s="409"/>
      <c r="AEI16" s="409"/>
      <c r="AEJ16" s="409"/>
      <c r="AEK16" s="409"/>
      <c r="AEL16" s="409"/>
      <c r="AEM16" s="409"/>
      <c r="AEN16" s="409"/>
      <c r="AEO16" s="409"/>
      <c r="AEP16" s="409"/>
      <c r="AEQ16" s="409"/>
      <c r="AER16" s="409"/>
      <c r="AES16" s="409"/>
      <c r="AET16" s="409"/>
      <c r="AEU16" s="409"/>
      <c r="AEV16" s="409"/>
      <c r="AEW16" s="409"/>
      <c r="AEX16" s="409"/>
      <c r="AEY16" s="409"/>
      <c r="AEZ16" s="409"/>
      <c r="AFA16" s="409"/>
      <c r="AFB16" s="409"/>
      <c r="AFC16" s="409"/>
      <c r="AFD16" s="409"/>
      <c r="AFE16" s="409"/>
      <c r="AFF16" s="409"/>
      <c r="AFG16" s="409"/>
      <c r="AFH16" s="409"/>
      <c r="AFI16" s="409"/>
      <c r="AFJ16" s="409"/>
      <c r="AFK16" s="409"/>
      <c r="AFL16" s="409"/>
      <c r="AFM16" s="409"/>
      <c r="AFN16" s="409"/>
      <c r="AFO16" s="409"/>
      <c r="AFP16" s="409"/>
      <c r="AFQ16" s="409"/>
      <c r="AFR16" s="409"/>
      <c r="AFS16" s="409"/>
      <c r="AFT16" s="409"/>
      <c r="AFU16" s="409"/>
      <c r="AFV16" s="409"/>
      <c r="AFW16" s="409"/>
      <c r="AFX16" s="409"/>
      <c r="AFY16" s="409"/>
      <c r="AFZ16" s="409"/>
      <c r="AGA16" s="409"/>
      <c r="AGB16" s="409"/>
      <c r="AGC16" s="409"/>
      <c r="AGD16" s="409"/>
      <c r="AGE16" s="409"/>
      <c r="AGF16" s="409"/>
      <c r="AGG16" s="409"/>
      <c r="AGH16" s="409"/>
      <c r="AGI16" s="409"/>
      <c r="AGJ16" s="409"/>
      <c r="AGK16" s="409"/>
      <c r="AGL16" s="409"/>
      <c r="AGM16" s="409"/>
      <c r="AGN16" s="409"/>
      <c r="AGO16" s="409"/>
      <c r="AGP16" s="409"/>
      <c r="AGQ16" s="409"/>
      <c r="AGR16" s="409"/>
      <c r="AGS16" s="409"/>
      <c r="AGT16" s="409"/>
      <c r="AGU16" s="409"/>
      <c r="AGV16" s="409"/>
      <c r="AGW16" s="409"/>
      <c r="AGX16" s="409"/>
      <c r="AGY16" s="409"/>
      <c r="AGZ16" s="409"/>
      <c r="AHA16" s="409"/>
      <c r="AHB16" s="409"/>
      <c r="AHC16" s="409"/>
      <c r="AHD16" s="409"/>
      <c r="AHE16" s="409"/>
      <c r="AHF16" s="409"/>
      <c r="AHG16" s="409"/>
      <c r="AHH16" s="409"/>
      <c r="AHI16" s="409"/>
      <c r="AHJ16" s="409"/>
      <c r="AHK16" s="409"/>
      <c r="AHL16" s="409"/>
      <c r="AHM16" s="409"/>
      <c r="AHN16" s="409"/>
      <c r="AHO16" s="409"/>
      <c r="AHP16" s="409"/>
      <c r="AHQ16" s="409"/>
      <c r="AHR16" s="409"/>
      <c r="AHS16" s="409"/>
      <c r="AHT16" s="409"/>
      <c r="AHU16" s="409"/>
      <c r="AHV16" s="409"/>
      <c r="AHW16" s="409"/>
      <c r="AHX16" s="409"/>
      <c r="AHY16" s="409"/>
      <c r="AHZ16" s="409"/>
      <c r="AIA16" s="409"/>
      <c r="AIB16" s="409"/>
      <c r="AIC16" s="409"/>
      <c r="AID16" s="409"/>
      <c r="AIE16" s="409"/>
      <c r="AIF16" s="409"/>
      <c r="AIG16" s="409"/>
      <c r="AIH16" s="409"/>
      <c r="AII16" s="409"/>
      <c r="AIJ16" s="409"/>
      <c r="AIK16" s="409"/>
      <c r="AIL16" s="409"/>
      <c r="AIM16" s="409"/>
      <c r="AIN16" s="409"/>
      <c r="AIO16" s="409"/>
      <c r="AIP16" s="409"/>
      <c r="AIQ16" s="409"/>
      <c r="AIR16" s="409"/>
      <c r="AIS16" s="409"/>
      <c r="AIT16" s="409"/>
      <c r="AIU16" s="409"/>
      <c r="AIV16" s="409"/>
      <c r="AIW16" s="409"/>
      <c r="AIX16" s="409"/>
      <c r="AIY16" s="409"/>
      <c r="AIZ16" s="409"/>
      <c r="AJA16" s="409"/>
      <c r="AJB16" s="409"/>
      <c r="AJC16" s="409"/>
      <c r="AJD16" s="409"/>
      <c r="AJE16" s="409"/>
      <c r="AJF16" s="409"/>
      <c r="AJG16" s="409"/>
      <c r="AJH16" s="409"/>
      <c r="AJI16" s="409"/>
      <c r="AJJ16" s="409"/>
      <c r="AJK16" s="409"/>
      <c r="AJL16" s="409"/>
      <c r="AJM16" s="409"/>
      <c r="AJN16" s="409"/>
      <c r="AJO16" s="409"/>
      <c r="AJP16" s="409"/>
      <c r="AJQ16" s="409"/>
      <c r="AJR16" s="409"/>
      <c r="AJS16" s="409"/>
      <c r="AJT16" s="409"/>
      <c r="AJU16" s="409"/>
      <c r="AJV16" s="409"/>
      <c r="AJW16" s="409"/>
      <c r="AJX16" s="409"/>
      <c r="AJY16" s="409"/>
      <c r="AJZ16" s="409"/>
      <c r="AKA16" s="409"/>
      <c r="AKB16" s="409"/>
      <c r="AKC16" s="409"/>
      <c r="AKD16" s="409"/>
      <c r="AKE16" s="409"/>
      <c r="AKF16" s="409"/>
      <c r="AKG16" s="409"/>
      <c r="AKH16" s="409"/>
      <c r="AKI16" s="409"/>
      <c r="AKJ16" s="409"/>
      <c r="AKK16" s="409"/>
      <c r="AKL16" s="409"/>
      <c r="AKM16" s="409"/>
      <c r="AKN16" s="409"/>
      <c r="AKO16" s="409"/>
      <c r="AKP16" s="409"/>
      <c r="AKQ16" s="409"/>
      <c r="AKR16" s="409"/>
      <c r="AKS16" s="409"/>
      <c r="AKT16" s="409"/>
      <c r="AKU16" s="409"/>
      <c r="AKV16" s="409"/>
      <c r="AKW16" s="409"/>
      <c r="AKX16" s="409"/>
      <c r="AKY16" s="409"/>
      <c r="AKZ16" s="409"/>
      <c r="ALA16" s="409"/>
      <c r="ALB16" s="409"/>
      <c r="ALC16" s="409"/>
      <c r="ALD16" s="409"/>
      <c r="ALE16" s="409"/>
      <c r="ALF16" s="409"/>
      <c r="ALG16" s="409"/>
      <c r="ALH16" s="409"/>
      <c r="ALI16" s="409"/>
      <c r="ALJ16" s="409"/>
      <c r="ALK16" s="409"/>
      <c r="ALL16" s="409"/>
      <c r="ALM16" s="409"/>
      <c r="ALN16" s="409"/>
      <c r="ALO16" s="409"/>
      <c r="ALP16" s="409"/>
      <c r="ALQ16" s="409"/>
      <c r="ALR16" s="409"/>
      <c r="ALS16" s="409"/>
      <c r="ALT16" s="409"/>
      <c r="ALU16" s="409"/>
      <c r="ALV16" s="409"/>
      <c r="ALW16" s="409"/>
      <c r="ALX16" s="409"/>
      <c r="ALY16" s="409"/>
      <c r="ALZ16" s="409"/>
      <c r="AMA16" s="409"/>
      <c r="AMB16" s="409"/>
      <c r="AMC16" s="409"/>
      <c r="AMD16" s="409"/>
      <c r="AME16" s="409"/>
      <c r="AMF16" s="409"/>
      <c r="AMG16" s="409"/>
      <c r="AMH16" s="409"/>
      <c r="AMI16" s="409"/>
      <c r="AMJ16" s="409"/>
      <c r="AMK16" s="409"/>
      <c r="AML16" s="409"/>
      <c r="AMM16" s="409"/>
      <c r="AMN16" s="409"/>
      <c r="AMO16" s="409"/>
      <c r="AMP16" s="409"/>
      <c r="AMQ16" s="409"/>
      <c r="AMR16" s="409"/>
      <c r="AMS16" s="409"/>
      <c r="AMT16" s="409"/>
      <c r="AMU16" s="409"/>
      <c r="AMV16" s="409"/>
      <c r="AMW16" s="409"/>
      <c r="AMX16" s="409"/>
      <c r="AMY16" s="409"/>
      <c r="AMZ16" s="409"/>
      <c r="ANA16" s="409"/>
      <c r="ANB16" s="409"/>
      <c r="ANC16" s="409"/>
      <c r="AND16" s="409"/>
      <c r="ANE16" s="409"/>
      <c r="ANF16" s="409"/>
      <c r="ANG16" s="409"/>
      <c r="ANH16" s="409"/>
      <c r="ANI16" s="409"/>
      <c r="ANJ16" s="409"/>
      <c r="ANK16" s="409"/>
      <c r="ANL16" s="409"/>
      <c r="ANM16" s="409"/>
      <c r="ANN16" s="409"/>
      <c r="ANO16" s="409"/>
      <c r="ANP16" s="409"/>
      <c r="ANQ16" s="409"/>
      <c r="ANR16" s="409"/>
      <c r="ANS16" s="409"/>
      <c r="ANT16" s="409"/>
      <c r="ANU16" s="409"/>
      <c r="ANV16" s="409"/>
      <c r="ANW16" s="409"/>
      <c r="ANX16" s="409"/>
      <c r="ANY16" s="409"/>
      <c r="ANZ16" s="409"/>
      <c r="AOA16" s="409"/>
      <c r="AOB16" s="409"/>
      <c r="AOC16" s="409"/>
      <c r="AOD16" s="409"/>
      <c r="AOE16" s="409"/>
      <c r="AOF16" s="409"/>
      <c r="AOG16" s="409"/>
      <c r="AOH16" s="409"/>
      <c r="AOI16" s="409"/>
      <c r="AOJ16" s="409"/>
      <c r="AOK16" s="409"/>
      <c r="AOL16" s="409"/>
      <c r="AOM16" s="409"/>
      <c r="AON16" s="409"/>
      <c r="AOO16" s="409"/>
      <c r="AOP16" s="409"/>
      <c r="AOQ16" s="409"/>
      <c r="AOR16" s="409"/>
      <c r="AOS16" s="409"/>
      <c r="AOT16" s="409"/>
      <c r="AOU16" s="409"/>
      <c r="AOV16" s="409"/>
      <c r="AOW16" s="409"/>
      <c r="AOX16" s="409"/>
      <c r="AOY16" s="409"/>
      <c r="AOZ16" s="409"/>
      <c r="APA16" s="409"/>
      <c r="APB16" s="409"/>
      <c r="APC16" s="409"/>
      <c r="APD16" s="409"/>
      <c r="APE16" s="409"/>
      <c r="APF16" s="409"/>
      <c r="APG16" s="409"/>
      <c r="APH16" s="409"/>
      <c r="API16" s="409"/>
      <c r="APJ16" s="409"/>
      <c r="APK16" s="409"/>
      <c r="APL16" s="409"/>
      <c r="APM16" s="409"/>
      <c r="APN16" s="409"/>
      <c r="APO16" s="409"/>
      <c r="APP16" s="409"/>
      <c r="APQ16" s="409"/>
      <c r="APR16" s="409"/>
      <c r="APS16" s="409"/>
      <c r="APT16" s="409"/>
      <c r="APU16" s="409"/>
      <c r="APV16" s="409"/>
      <c r="APW16" s="409"/>
      <c r="APX16" s="409"/>
      <c r="APY16" s="409"/>
      <c r="APZ16" s="409"/>
      <c r="AQA16" s="409"/>
      <c r="AQB16" s="409"/>
      <c r="AQC16" s="409"/>
      <c r="AQD16" s="409"/>
      <c r="AQE16" s="409"/>
      <c r="AQF16" s="409"/>
      <c r="AQG16" s="409"/>
      <c r="AQH16" s="409"/>
      <c r="AQI16" s="409"/>
      <c r="AQJ16" s="409"/>
      <c r="AQK16" s="409"/>
      <c r="AQL16" s="409"/>
      <c r="AQM16" s="409"/>
      <c r="AQN16" s="409"/>
      <c r="AQO16" s="409"/>
      <c r="AQP16" s="409"/>
      <c r="AQQ16" s="409"/>
      <c r="AQR16" s="409"/>
      <c r="AQS16" s="409"/>
      <c r="AQT16" s="409"/>
      <c r="AQU16" s="409"/>
      <c r="AQV16" s="409"/>
      <c r="AQW16" s="409"/>
      <c r="AQX16" s="409"/>
      <c r="AQY16" s="409"/>
      <c r="AQZ16" s="409"/>
      <c r="ARA16" s="409"/>
      <c r="ARB16" s="409"/>
      <c r="ARC16" s="409"/>
      <c r="ARD16" s="409"/>
      <c r="ARE16" s="409"/>
      <c r="ARF16" s="409"/>
      <c r="ARG16" s="409"/>
      <c r="ARH16" s="409"/>
      <c r="ARI16" s="409"/>
      <c r="ARJ16" s="409"/>
      <c r="ARK16" s="409"/>
      <c r="ARL16" s="409"/>
      <c r="ARM16" s="409"/>
      <c r="ARN16" s="409"/>
      <c r="ARO16" s="409"/>
      <c r="ARP16" s="409"/>
      <c r="ARQ16" s="409"/>
      <c r="ARR16" s="409"/>
      <c r="ARS16" s="409"/>
      <c r="ART16" s="409"/>
      <c r="ARU16" s="409"/>
      <c r="ARV16" s="409"/>
      <c r="ARW16" s="409"/>
      <c r="ARX16" s="409"/>
      <c r="ARY16" s="409"/>
      <c r="ARZ16" s="409"/>
      <c r="ASA16" s="409"/>
      <c r="ASB16" s="409"/>
      <c r="ASC16" s="409"/>
      <c r="ASD16" s="409"/>
      <c r="ASE16" s="409"/>
      <c r="ASF16" s="409"/>
      <c r="ASG16" s="409"/>
      <c r="ASH16" s="409"/>
      <c r="ASI16" s="409"/>
      <c r="ASJ16" s="409"/>
      <c r="ASK16" s="409"/>
      <c r="ASL16" s="409"/>
      <c r="ASM16" s="409"/>
      <c r="ASN16" s="409"/>
      <c r="ASO16" s="409"/>
      <c r="ASP16" s="409"/>
      <c r="ASQ16" s="409"/>
      <c r="ASR16" s="409"/>
      <c r="ASS16" s="409"/>
      <c r="AST16" s="409"/>
      <c r="ASU16" s="409"/>
      <c r="ASV16" s="409"/>
      <c r="ASW16" s="409"/>
      <c r="ASX16" s="409"/>
      <c r="ASY16" s="409"/>
      <c r="ASZ16" s="409"/>
      <c r="ATA16" s="409"/>
      <c r="ATB16" s="409"/>
      <c r="ATC16" s="409"/>
      <c r="ATD16" s="409"/>
      <c r="ATE16" s="409"/>
      <c r="ATF16" s="409"/>
      <c r="ATG16" s="409"/>
      <c r="ATH16" s="409"/>
      <c r="ATI16" s="409"/>
      <c r="ATJ16" s="409"/>
      <c r="ATK16" s="409"/>
      <c r="ATL16" s="409"/>
      <c r="ATM16" s="409"/>
      <c r="ATN16" s="409"/>
      <c r="ATO16" s="409"/>
      <c r="ATP16" s="409"/>
      <c r="ATQ16" s="409"/>
      <c r="ATR16" s="409"/>
      <c r="ATS16" s="409"/>
      <c r="ATT16" s="409"/>
      <c r="ATU16" s="409"/>
      <c r="ATV16" s="409"/>
      <c r="ATW16" s="409"/>
      <c r="ATX16" s="409"/>
      <c r="ATY16" s="409"/>
      <c r="ATZ16" s="409"/>
      <c r="AUA16" s="409"/>
      <c r="AUB16" s="409"/>
      <c r="AUC16" s="409"/>
      <c r="AUD16" s="409"/>
      <c r="AUE16" s="409"/>
      <c r="AUF16" s="409"/>
      <c r="AUG16" s="409"/>
      <c r="AUH16" s="409"/>
      <c r="AUI16" s="409"/>
      <c r="AUJ16" s="409"/>
      <c r="AUK16" s="409"/>
      <c r="AUL16" s="409"/>
      <c r="AUM16" s="409"/>
      <c r="AUN16" s="409"/>
      <c r="AUO16" s="409"/>
      <c r="AUP16" s="409"/>
      <c r="AUQ16" s="409"/>
      <c r="AUR16" s="409"/>
      <c r="AUS16" s="409"/>
      <c r="AUT16" s="409"/>
      <c r="AUU16" s="409"/>
      <c r="AUV16" s="409"/>
      <c r="AUW16" s="409"/>
      <c r="AUX16" s="409"/>
      <c r="AUY16" s="409"/>
      <c r="AUZ16" s="409"/>
      <c r="AVA16" s="409"/>
      <c r="AVB16" s="409"/>
      <c r="AVC16" s="409"/>
      <c r="AVD16" s="409"/>
      <c r="AVE16" s="409"/>
      <c r="AVF16" s="409"/>
      <c r="AVG16" s="409"/>
      <c r="AVH16" s="409"/>
      <c r="AVI16" s="409"/>
      <c r="AVJ16" s="409"/>
      <c r="AVK16" s="409"/>
      <c r="AVL16" s="409"/>
      <c r="AVM16" s="409"/>
      <c r="AVN16" s="409"/>
      <c r="AVO16" s="409"/>
      <c r="AVP16" s="409"/>
      <c r="AVQ16" s="409"/>
      <c r="AVR16" s="409"/>
      <c r="AVS16" s="409"/>
      <c r="AVT16" s="409"/>
      <c r="AVU16" s="409"/>
      <c r="AVV16" s="409"/>
      <c r="AVW16" s="409"/>
      <c r="AVX16" s="409"/>
      <c r="AVY16" s="409"/>
      <c r="AVZ16" s="409"/>
      <c r="AWA16" s="409"/>
      <c r="AWB16" s="409"/>
      <c r="AWC16" s="409"/>
      <c r="AWD16" s="409"/>
      <c r="AWE16" s="409"/>
      <c r="AWF16" s="409"/>
      <c r="AWG16" s="409"/>
      <c r="AWH16" s="409"/>
      <c r="AWI16" s="409"/>
      <c r="AWJ16" s="409"/>
      <c r="AWK16" s="409"/>
      <c r="AWL16" s="409"/>
      <c r="AWM16" s="409"/>
      <c r="AWN16" s="409"/>
      <c r="AWO16" s="409"/>
      <c r="AWP16" s="409"/>
      <c r="AWQ16" s="409"/>
      <c r="AWR16" s="409"/>
      <c r="AWS16" s="409"/>
      <c r="AWT16" s="409"/>
      <c r="AWU16" s="409"/>
      <c r="AWV16" s="409"/>
      <c r="AWW16" s="409"/>
      <c r="AWX16" s="409"/>
      <c r="AWY16" s="409"/>
      <c r="AWZ16" s="409"/>
      <c r="AXA16" s="409"/>
      <c r="AXB16" s="409"/>
      <c r="AXC16" s="409"/>
      <c r="AXD16" s="409"/>
      <c r="AXE16" s="409"/>
      <c r="AXF16" s="409"/>
      <c r="AXG16" s="409"/>
      <c r="AXH16" s="409"/>
      <c r="AXI16" s="409"/>
      <c r="AXJ16" s="409"/>
      <c r="AXK16" s="409"/>
      <c r="AXL16" s="409"/>
      <c r="AXM16" s="409"/>
      <c r="AXN16" s="409"/>
      <c r="AXO16" s="409"/>
      <c r="AXP16" s="409"/>
      <c r="AXQ16" s="409"/>
      <c r="AXR16" s="409"/>
      <c r="AXS16" s="409"/>
      <c r="AXT16" s="409"/>
      <c r="AXU16" s="409"/>
      <c r="AXV16" s="409"/>
      <c r="AXW16" s="409"/>
      <c r="AXX16" s="409"/>
      <c r="AXY16" s="409"/>
      <c r="AXZ16" s="409"/>
      <c r="AYA16" s="409"/>
      <c r="AYB16" s="409"/>
      <c r="AYC16" s="409"/>
      <c r="AYD16" s="409"/>
      <c r="AYE16" s="409"/>
      <c r="AYF16" s="409"/>
      <c r="AYG16" s="409"/>
      <c r="AYH16" s="409"/>
      <c r="AYI16" s="409"/>
      <c r="AYJ16" s="409"/>
      <c r="AYK16" s="409"/>
      <c r="AYL16" s="409"/>
      <c r="AYM16" s="409"/>
      <c r="AYN16" s="409"/>
      <c r="AYO16" s="409"/>
      <c r="AYP16" s="409"/>
      <c r="AYQ16" s="409"/>
      <c r="AYR16" s="409"/>
      <c r="AYS16" s="409"/>
      <c r="AYT16" s="409"/>
      <c r="AYU16" s="409"/>
      <c r="AYV16" s="409"/>
      <c r="AYW16" s="409"/>
      <c r="AYX16" s="409"/>
      <c r="AYY16" s="409"/>
      <c r="AYZ16" s="409"/>
      <c r="AZA16" s="409"/>
      <c r="AZB16" s="409"/>
      <c r="AZC16" s="409"/>
      <c r="AZD16" s="409"/>
      <c r="AZE16" s="409"/>
      <c r="AZF16" s="409"/>
      <c r="AZG16" s="409"/>
      <c r="AZH16" s="409"/>
      <c r="AZI16" s="409"/>
      <c r="AZJ16" s="409"/>
      <c r="AZK16" s="409"/>
      <c r="AZL16" s="409"/>
      <c r="AZM16" s="409"/>
      <c r="AZN16" s="409"/>
      <c r="AZO16" s="409"/>
      <c r="AZP16" s="409"/>
      <c r="AZQ16" s="409"/>
      <c r="AZR16" s="409"/>
      <c r="AZS16" s="409"/>
      <c r="AZT16" s="409"/>
      <c r="AZU16" s="409"/>
      <c r="AZV16" s="409"/>
      <c r="AZW16" s="409"/>
      <c r="AZX16" s="409"/>
      <c r="AZY16" s="409"/>
      <c r="AZZ16" s="409"/>
      <c r="BAA16" s="409"/>
      <c r="BAB16" s="409"/>
      <c r="BAC16" s="409"/>
      <c r="BAD16" s="409"/>
      <c r="BAE16" s="409"/>
      <c r="BAF16" s="409"/>
      <c r="BAG16" s="409"/>
      <c r="BAH16" s="409"/>
      <c r="BAI16" s="409"/>
      <c r="BAJ16" s="409"/>
      <c r="BAK16" s="409"/>
      <c r="BAL16" s="409"/>
      <c r="BAM16" s="409"/>
      <c r="BAN16" s="409"/>
      <c r="BAO16" s="409"/>
      <c r="BAP16" s="409"/>
      <c r="BAQ16" s="409"/>
      <c r="BAR16" s="409"/>
      <c r="BAS16" s="409"/>
      <c r="BAT16" s="409"/>
      <c r="BAU16" s="409"/>
      <c r="BAV16" s="409"/>
      <c r="BAW16" s="409"/>
      <c r="BAX16" s="409"/>
      <c r="BAY16" s="409"/>
      <c r="BAZ16" s="409"/>
      <c r="BBA16" s="409"/>
      <c r="BBB16" s="409"/>
      <c r="BBC16" s="409"/>
      <c r="BBD16" s="409"/>
      <c r="BBE16" s="409"/>
      <c r="BBF16" s="409"/>
      <c r="BBG16" s="409"/>
      <c r="BBH16" s="409"/>
      <c r="BBI16" s="409"/>
      <c r="BBJ16" s="409"/>
      <c r="BBK16" s="409"/>
      <c r="BBL16" s="409"/>
      <c r="BBM16" s="409"/>
      <c r="BBN16" s="409"/>
      <c r="BBO16" s="409"/>
      <c r="BBP16" s="409"/>
      <c r="BBQ16" s="409"/>
      <c r="BBR16" s="409"/>
      <c r="BBS16" s="409"/>
      <c r="BBT16" s="409"/>
      <c r="BBU16" s="409"/>
      <c r="BBV16" s="409"/>
      <c r="BBW16" s="409"/>
      <c r="BBX16" s="409"/>
      <c r="BBY16" s="409"/>
      <c r="BBZ16" s="409"/>
      <c r="BCA16" s="409"/>
      <c r="BCB16" s="409"/>
      <c r="BCC16" s="409"/>
      <c r="BCD16" s="409"/>
      <c r="BCE16" s="409"/>
      <c r="BCF16" s="409"/>
      <c r="BCG16" s="409"/>
      <c r="BCH16" s="409"/>
      <c r="BCI16" s="409"/>
      <c r="BCJ16" s="409"/>
      <c r="BCK16" s="409"/>
      <c r="BCL16" s="409"/>
      <c r="BCM16" s="409"/>
      <c r="BCN16" s="409"/>
      <c r="BCO16" s="409"/>
      <c r="BCP16" s="409"/>
      <c r="BCQ16" s="409"/>
      <c r="BCR16" s="409"/>
      <c r="BCS16" s="409"/>
      <c r="BCT16" s="409"/>
      <c r="BCU16" s="409"/>
      <c r="BCV16" s="409"/>
      <c r="BCW16" s="409"/>
      <c r="BCX16" s="409"/>
      <c r="BCY16" s="409"/>
      <c r="BCZ16" s="409"/>
      <c r="BDA16" s="409"/>
      <c r="BDB16" s="409"/>
      <c r="BDC16" s="409"/>
      <c r="BDD16" s="409"/>
      <c r="BDE16" s="409"/>
      <c r="BDF16" s="409"/>
      <c r="BDG16" s="409"/>
      <c r="BDH16" s="409"/>
      <c r="BDI16" s="409"/>
      <c r="BDJ16" s="409"/>
      <c r="BDK16" s="409"/>
      <c r="BDL16" s="409"/>
      <c r="BDM16" s="409"/>
      <c r="BDN16" s="409"/>
      <c r="BDO16" s="409"/>
      <c r="BDP16" s="409"/>
      <c r="BDQ16" s="409"/>
      <c r="BDR16" s="409"/>
      <c r="BDS16" s="409"/>
      <c r="BDT16" s="409"/>
      <c r="BDU16" s="409"/>
      <c r="BDV16" s="409"/>
      <c r="BDW16" s="409"/>
      <c r="BDX16" s="409"/>
      <c r="BDY16" s="409"/>
      <c r="BDZ16" s="409"/>
      <c r="BEA16" s="409"/>
      <c r="BEB16" s="409"/>
      <c r="BEC16" s="409"/>
      <c r="BED16" s="409"/>
      <c r="BEE16" s="409"/>
      <c r="BEF16" s="409"/>
      <c r="BEG16" s="409"/>
      <c r="BEH16" s="409"/>
      <c r="BEI16" s="409"/>
      <c r="BEJ16" s="409"/>
      <c r="BEK16" s="409"/>
      <c r="BEL16" s="409"/>
      <c r="BEM16" s="409"/>
      <c r="BEN16" s="409"/>
      <c r="BEO16" s="409"/>
      <c r="BEP16" s="409"/>
      <c r="BEQ16" s="409"/>
      <c r="BER16" s="409"/>
      <c r="BES16" s="409"/>
      <c r="BET16" s="409"/>
      <c r="BEU16" s="409"/>
      <c r="BEV16" s="409"/>
      <c r="BEW16" s="409"/>
      <c r="BEX16" s="409"/>
      <c r="BEY16" s="409"/>
      <c r="BEZ16" s="409"/>
      <c r="BFA16" s="409"/>
      <c r="BFB16" s="409"/>
      <c r="BFC16" s="409"/>
      <c r="BFD16" s="409"/>
      <c r="BFE16" s="409"/>
      <c r="BFF16" s="409"/>
      <c r="BFG16" s="409"/>
      <c r="BFH16" s="409"/>
      <c r="BFI16" s="409"/>
      <c r="BFJ16" s="409"/>
      <c r="BFK16" s="409"/>
      <c r="BFL16" s="409"/>
      <c r="BFM16" s="409"/>
      <c r="BFN16" s="409"/>
      <c r="BFO16" s="409"/>
      <c r="BFP16" s="409"/>
      <c r="BFQ16" s="409"/>
      <c r="BFR16" s="409"/>
      <c r="BFS16" s="409"/>
      <c r="BFT16" s="409"/>
      <c r="BFU16" s="409"/>
      <c r="BFV16" s="409"/>
      <c r="BFW16" s="409"/>
      <c r="BFX16" s="409"/>
      <c r="BFY16" s="409"/>
      <c r="BFZ16" s="409"/>
      <c r="BGA16" s="409"/>
      <c r="BGB16" s="409"/>
      <c r="BGC16" s="409"/>
      <c r="BGD16" s="409"/>
      <c r="BGE16" s="409"/>
      <c r="BGF16" s="409"/>
      <c r="BGG16" s="409"/>
      <c r="BGH16" s="409"/>
      <c r="BGI16" s="409"/>
      <c r="BGJ16" s="409"/>
      <c r="BGK16" s="409"/>
      <c r="BGL16" s="409"/>
      <c r="BGM16" s="409"/>
      <c r="BGN16" s="409"/>
      <c r="BGO16" s="409"/>
      <c r="BGP16" s="409"/>
      <c r="BGQ16" s="409"/>
      <c r="BGR16" s="409"/>
      <c r="BGS16" s="409"/>
      <c r="BGT16" s="409"/>
      <c r="BGU16" s="409"/>
      <c r="BGV16" s="409"/>
      <c r="BGW16" s="409"/>
      <c r="BGX16" s="409"/>
      <c r="BGY16" s="409"/>
      <c r="BGZ16" s="409"/>
      <c r="BHA16" s="409"/>
      <c r="BHB16" s="409"/>
      <c r="BHC16" s="409"/>
      <c r="BHD16" s="409"/>
      <c r="BHE16" s="409"/>
      <c r="BHF16" s="409"/>
      <c r="BHG16" s="409"/>
      <c r="BHH16" s="409"/>
      <c r="BHI16" s="409"/>
      <c r="BHJ16" s="409"/>
      <c r="BHK16" s="409"/>
      <c r="BHL16" s="409"/>
      <c r="BHM16" s="409"/>
      <c r="BHN16" s="409"/>
      <c r="BHO16" s="409"/>
      <c r="BHP16" s="409"/>
      <c r="BHQ16" s="409"/>
      <c r="BHR16" s="409"/>
      <c r="BHS16" s="409"/>
      <c r="BHT16" s="409"/>
      <c r="BHU16" s="409"/>
      <c r="BHV16" s="409"/>
      <c r="BHW16" s="409"/>
      <c r="BHX16" s="409"/>
      <c r="BHY16" s="409"/>
      <c r="BHZ16" s="409"/>
      <c r="BIA16" s="409"/>
      <c r="BIB16" s="409"/>
      <c r="BIC16" s="409"/>
      <c r="BID16" s="409"/>
      <c r="BIE16" s="409"/>
      <c r="BIF16" s="409"/>
      <c r="BIG16" s="409"/>
      <c r="BIH16" s="409"/>
      <c r="BII16" s="409"/>
      <c r="BIJ16" s="409"/>
      <c r="BIK16" s="409"/>
      <c r="BIL16" s="409"/>
      <c r="BIM16" s="409"/>
      <c r="BIN16" s="409"/>
      <c r="BIO16" s="409"/>
      <c r="BIP16" s="409"/>
      <c r="BIQ16" s="409"/>
      <c r="BIR16" s="409"/>
      <c r="BIS16" s="409"/>
      <c r="BIT16" s="409"/>
      <c r="BIU16" s="409"/>
      <c r="BIV16" s="409"/>
      <c r="BIW16" s="409"/>
      <c r="BIX16" s="409"/>
      <c r="BIY16" s="409"/>
      <c r="BIZ16" s="409"/>
      <c r="BJA16" s="409"/>
      <c r="BJB16" s="409"/>
      <c r="BJC16" s="409"/>
      <c r="BJD16" s="409"/>
      <c r="BJE16" s="409"/>
      <c r="BJF16" s="409"/>
      <c r="BJG16" s="409"/>
      <c r="BJH16" s="409"/>
      <c r="BJI16" s="409"/>
      <c r="BJJ16" s="409"/>
      <c r="BJK16" s="409"/>
      <c r="BJL16" s="409"/>
      <c r="BJM16" s="409"/>
      <c r="BJN16" s="409"/>
      <c r="BJO16" s="409"/>
      <c r="BJP16" s="409"/>
      <c r="BJQ16" s="409"/>
      <c r="BJR16" s="409"/>
      <c r="BJS16" s="409"/>
      <c r="BJT16" s="409"/>
      <c r="BJU16" s="409"/>
      <c r="BJV16" s="409"/>
      <c r="BJW16" s="409"/>
      <c r="BJX16" s="409"/>
      <c r="BJY16" s="409"/>
      <c r="BJZ16" s="409"/>
      <c r="BKA16" s="409"/>
      <c r="BKB16" s="409"/>
      <c r="BKC16" s="409"/>
      <c r="BKD16" s="409"/>
      <c r="BKE16" s="409"/>
      <c r="BKF16" s="409"/>
      <c r="BKG16" s="409"/>
      <c r="BKH16" s="409"/>
      <c r="BKI16" s="409"/>
      <c r="BKJ16" s="409"/>
      <c r="BKK16" s="409"/>
      <c r="BKL16" s="409"/>
      <c r="BKM16" s="409"/>
      <c r="BKN16" s="409"/>
      <c r="BKO16" s="409"/>
      <c r="BKP16" s="409"/>
      <c r="BKQ16" s="409"/>
      <c r="BKR16" s="409"/>
      <c r="BKS16" s="409"/>
      <c r="BKT16" s="409"/>
      <c r="BKU16" s="409"/>
      <c r="BKV16" s="409"/>
      <c r="BKW16" s="409"/>
      <c r="BKX16" s="409"/>
      <c r="BKY16" s="409"/>
      <c r="BKZ16" s="409"/>
      <c r="BLA16" s="409"/>
      <c r="BLB16" s="409"/>
      <c r="BLC16" s="409"/>
      <c r="BLD16" s="409"/>
      <c r="BLE16" s="409"/>
      <c r="BLF16" s="409"/>
      <c r="BLG16" s="409"/>
      <c r="BLH16" s="409"/>
      <c r="BLI16" s="409"/>
      <c r="BLJ16" s="409"/>
      <c r="BLK16" s="409"/>
      <c r="BLL16" s="409"/>
      <c r="BLM16" s="409"/>
      <c r="BLN16" s="409"/>
      <c r="BLO16" s="409"/>
      <c r="BLP16" s="409"/>
      <c r="BLQ16" s="409"/>
      <c r="BLR16" s="409"/>
      <c r="BLS16" s="409"/>
      <c r="BLT16" s="409"/>
      <c r="BLU16" s="409"/>
      <c r="BLV16" s="409"/>
      <c r="BLW16" s="409"/>
      <c r="BLX16" s="409"/>
      <c r="BLY16" s="409"/>
      <c r="BLZ16" s="409"/>
      <c r="BMA16" s="409"/>
      <c r="BMB16" s="409"/>
      <c r="BMC16" s="409"/>
      <c r="BMD16" s="409"/>
      <c r="BME16" s="409"/>
      <c r="BMF16" s="409"/>
      <c r="BMG16" s="409"/>
      <c r="BMH16" s="409"/>
      <c r="BMI16" s="409"/>
      <c r="BMJ16" s="409"/>
      <c r="BMK16" s="409"/>
      <c r="BML16" s="409"/>
      <c r="BMM16" s="409"/>
      <c r="BMN16" s="409"/>
      <c r="BMO16" s="409"/>
      <c r="BMP16" s="409"/>
      <c r="BMQ16" s="409"/>
      <c r="BMR16" s="409"/>
      <c r="BMS16" s="409"/>
      <c r="BMT16" s="409"/>
      <c r="BMU16" s="409"/>
      <c r="BMV16" s="409"/>
      <c r="BMW16" s="409"/>
      <c r="BMX16" s="409"/>
      <c r="BMY16" s="409"/>
      <c r="BMZ16" s="409"/>
      <c r="BNA16" s="409"/>
      <c r="BNB16" s="409"/>
      <c r="BNC16" s="409"/>
      <c r="BND16" s="409"/>
      <c r="BNE16" s="409"/>
      <c r="BNF16" s="409"/>
      <c r="BNG16" s="409"/>
      <c r="BNH16" s="409"/>
      <c r="BNI16" s="409"/>
      <c r="BNJ16" s="409"/>
      <c r="BNK16" s="409"/>
      <c r="BNL16" s="409"/>
      <c r="BNM16" s="409"/>
      <c r="BNN16" s="409"/>
      <c r="BNO16" s="409"/>
      <c r="BNP16" s="409"/>
      <c r="BNQ16" s="409"/>
      <c r="BNR16" s="409"/>
      <c r="BNS16" s="409"/>
      <c r="BNT16" s="409"/>
      <c r="BNU16" s="409"/>
      <c r="BNV16" s="409"/>
      <c r="BNW16" s="409"/>
      <c r="BNX16" s="409"/>
      <c r="BNY16" s="409"/>
      <c r="BNZ16" s="409"/>
      <c r="BOA16" s="409"/>
      <c r="BOB16" s="409"/>
      <c r="BOC16" s="409"/>
      <c r="BOD16" s="409"/>
      <c r="BOE16" s="409"/>
      <c r="BOF16" s="409"/>
      <c r="BOG16" s="409"/>
      <c r="BOH16" s="409"/>
      <c r="BOI16" s="409"/>
      <c r="BOJ16" s="409"/>
      <c r="BOK16" s="409"/>
      <c r="BOL16" s="409"/>
      <c r="BOM16" s="409"/>
      <c r="BON16" s="409"/>
      <c r="BOO16" s="409"/>
      <c r="BOP16" s="409"/>
      <c r="BOQ16" s="409"/>
      <c r="BOR16" s="409"/>
      <c r="BOS16" s="409"/>
      <c r="BOT16" s="409"/>
      <c r="BOU16" s="409"/>
      <c r="BOV16" s="409"/>
      <c r="BOW16" s="409"/>
      <c r="BOX16" s="409"/>
      <c r="BOY16" s="409"/>
      <c r="BOZ16" s="409"/>
      <c r="BPA16" s="409"/>
      <c r="BPB16" s="409"/>
      <c r="BPC16" s="409"/>
      <c r="BPD16" s="409"/>
      <c r="BPE16" s="409"/>
      <c r="BPF16" s="409"/>
      <c r="BPG16" s="409"/>
      <c r="BPH16" s="409"/>
      <c r="BPI16" s="409"/>
      <c r="BPJ16" s="409"/>
      <c r="BPK16" s="409"/>
      <c r="BPL16" s="409"/>
      <c r="BPM16" s="409"/>
      <c r="BPN16" s="409"/>
      <c r="BPO16" s="409"/>
      <c r="BPP16" s="409"/>
      <c r="BPQ16" s="409"/>
      <c r="BPR16" s="409"/>
      <c r="BPS16" s="409"/>
      <c r="BPT16" s="409"/>
      <c r="BPU16" s="409"/>
      <c r="BPV16" s="409"/>
      <c r="BPW16" s="409"/>
      <c r="BPX16" s="409"/>
      <c r="BPY16" s="409"/>
      <c r="BPZ16" s="409"/>
      <c r="BQA16" s="409"/>
      <c r="BQB16" s="409"/>
      <c r="BQC16" s="409"/>
      <c r="BQD16" s="409"/>
      <c r="BQE16" s="409"/>
      <c r="BQF16" s="409"/>
      <c r="BQG16" s="409"/>
      <c r="BQH16" s="409"/>
      <c r="BQI16" s="409"/>
      <c r="BQJ16" s="409"/>
      <c r="BQK16" s="409"/>
      <c r="BQL16" s="409"/>
      <c r="BQM16" s="409"/>
      <c r="BQN16" s="409"/>
      <c r="BQO16" s="409"/>
      <c r="BQP16" s="409"/>
      <c r="BQQ16" s="409"/>
      <c r="BQR16" s="409"/>
      <c r="BQS16" s="409"/>
      <c r="BQT16" s="409"/>
      <c r="BQU16" s="409"/>
      <c r="BQV16" s="409"/>
      <c r="BQW16" s="409"/>
      <c r="BQX16" s="409"/>
      <c r="BQY16" s="409"/>
      <c r="BQZ16" s="409"/>
      <c r="BRA16" s="409"/>
      <c r="BRB16" s="409"/>
      <c r="BRC16" s="409"/>
      <c r="BRD16" s="409"/>
      <c r="BRE16" s="409"/>
      <c r="BRF16" s="409"/>
      <c r="BRG16" s="409"/>
      <c r="BRH16" s="409"/>
      <c r="BRI16" s="409"/>
      <c r="BRJ16" s="409"/>
      <c r="BRK16" s="409"/>
      <c r="BRL16" s="409"/>
      <c r="BRM16" s="409"/>
      <c r="BRN16" s="409"/>
      <c r="BRO16" s="409"/>
      <c r="BRP16" s="409"/>
      <c r="BRQ16" s="409"/>
      <c r="BRR16" s="409"/>
      <c r="BRS16" s="409"/>
      <c r="BRT16" s="409"/>
      <c r="BRU16" s="409"/>
      <c r="BRV16" s="409"/>
      <c r="BRW16" s="409"/>
      <c r="BRX16" s="409"/>
      <c r="BRY16" s="409"/>
      <c r="BRZ16" s="409"/>
      <c r="BSA16" s="409"/>
      <c r="BSB16" s="409"/>
      <c r="BSC16" s="409"/>
      <c r="BSD16" s="409"/>
      <c r="BSE16" s="409"/>
      <c r="BSF16" s="409"/>
      <c r="BSG16" s="409"/>
      <c r="BSH16" s="409"/>
      <c r="BSI16" s="409"/>
      <c r="BSJ16" s="409"/>
      <c r="BSK16" s="409"/>
      <c r="BSL16" s="409"/>
      <c r="BSM16" s="409"/>
      <c r="BSN16" s="409"/>
      <c r="BSO16" s="409"/>
      <c r="BSP16" s="409"/>
      <c r="BSQ16" s="409"/>
      <c r="BSR16" s="409"/>
      <c r="BSS16" s="409"/>
      <c r="BST16" s="409"/>
      <c r="BSU16" s="409"/>
      <c r="BSV16" s="409"/>
      <c r="BSW16" s="409"/>
      <c r="BSX16" s="409"/>
      <c r="BSY16" s="409"/>
      <c r="BSZ16" s="409"/>
      <c r="BTA16" s="409"/>
      <c r="BTB16" s="409"/>
      <c r="BTC16" s="409"/>
      <c r="BTD16" s="409"/>
      <c r="BTE16" s="409"/>
      <c r="BTF16" s="409"/>
      <c r="BTG16" s="409"/>
      <c r="BTH16" s="409"/>
      <c r="BTI16" s="409"/>
      <c r="BTJ16" s="409"/>
      <c r="BTK16" s="409"/>
      <c r="BTL16" s="409"/>
      <c r="BTM16" s="409"/>
      <c r="BTN16" s="409"/>
      <c r="BTO16" s="409"/>
      <c r="BTP16" s="409"/>
      <c r="BTQ16" s="409"/>
      <c r="BTR16" s="409"/>
      <c r="BTS16" s="409"/>
      <c r="BTT16" s="409"/>
      <c r="BTU16" s="409"/>
      <c r="BTV16" s="409"/>
      <c r="BTW16" s="409"/>
      <c r="BTX16" s="409"/>
      <c r="BTY16" s="409"/>
      <c r="BTZ16" s="409"/>
      <c r="BUA16" s="409"/>
      <c r="BUB16" s="409"/>
      <c r="BUC16" s="409"/>
      <c r="BUD16" s="409"/>
      <c r="BUE16" s="409"/>
      <c r="BUF16" s="409"/>
      <c r="BUG16" s="409"/>
      <c r="BUH16" s="409"/>
      <c r="BUI16" s="409"/>
      <c r="BUJ16" s="409"/>
      <c r="BUK16" s="409"/>
      <c r="BUL16" s="409"/>
      <c r="BUM16" s="409"/>
      <c r="BUN16" s="409"/>
      <c r="BUO16" s="409"/>
      <c r="BUP16" s="409"/>
      <c r="BUQ16" s="409"/>
      <c r="BUR16" s="409"/>
      <c r="BUS16" s="409"/>
      <c r="BUT16" s="409"/>
      <c r="BUU16" s="409"/>
      <c r="BUV16" s="409"/>
      <c r="BUW16" s="409"/>
      <c r="BUX16" s="409"/>
      <c r="BUY16" s="409"/>
      <c r="BUZ16" s="409"/>
      <c r="BVA16" s="409"/>
      <c r="BVB16" s="409"/>
      <c r="BVC16" s="409"/>
      <c r="BVD16" s="409"/>
      <c r="BVE16" s="409"/>
      <c r="BVF16" s="409"/>
      <c r="BVG16" s="409"/>
      <c r="BVH16" s="409"/>
      <c r="BVI16" s="409"/>
      <c r="BVJ16" s="409"/>
      <c r="BVK16" s="409"/>
      <c r="BVL16" s="409"/>
      <c r="BVM16" s="409"/>
      <c r="BVN16" s="409"/>
      <c r="BVO16" s="409"/>
      <c r="BVP16" s="409"/>
      <c r="BVQ16" s="409"/>
      <c r="BVR16" s="409"/>
      <c r="BVS16" s="409"/>
      <c r="BVT16" s="409"/>
      <c r="BVU16" s="409"/>
      <c r="BVV16" s="409"/>
      <c r="BVW16" s="409"/>
      <c r="BVX16" s="409"/>
      <c r="BVY16" s="409"/>
      <c r="BVZ16" s="409"/>
      <c r="BWA16" s="409"/>
      <c r="BWB16" s="409"/>
      <c r="BWC16" s="409"/>
      <c r="BWD16" s="409"/>
      <c r="BWE16" s="409"/>
      <c r="BWF16" s="409"/>
      <c r="BWG16" s="409"/>
      <c r="BWH16" s="409"/>
      <c r="BWI16" s="409"/>
      <c r="BWJ16" s="409"/>
      <c r="BWK16" s="409"/>
      <c r="BWL16" s="409"/>
      <c r="BWM16" s="409"/>
      <c r="BWN16" s="409"/>
      <c r="BWO16" s="409"/>
      <c r="BWP16" s="409"/>
      <c r="BWQ16" s="409"/>
      <c r="BWR16" s="409"/>
      <c r="BWS16" s="409"/>
      <c r="BWT16" s="409"/>
      <c r="BWU16" s="409"/>
      <c r="BWV16" s="409"/>
      <c r="BWW16" s="409"/>
      <c r="BWX16" s="409"/>
      <c r="BWY16" s="409"/>
      <c r="BWZ16" s="409"/>
      <c r="BXA16" s="409"/>
      <c r="BXB16" s="409"/>
      <c r="BXC16" s="409"/>
      <c r="BXD16" s="409"/>
      <c r="BXE16" s="409"/>
      <c r="BXF16" s="409"/>
      <c r="BXG16" s="409"/>
      <c r="BXH16" s="409"/>
      <c r="BXI16" s="409"/>
      <c r="BXJ16" s="409"/>
      <c r="BXK16" s="409"/>
      <c r="BXL16" s="409"/>
      <c r="BXM16" s="409"/>
      <c r="BXN16" s="409"/>
      <c r="BXO16" s="409"/>
      <c r="BXP16" s="409"/>
      <c r="BXQ16" s="409"/>
      <c r="BXR16" s="409"/>
      <c r="BXS16" s="409"/>
      <c r="BXT16" s="409"/>
      <c r="BXU16" s="409"/>
      <c r="BXV16" s="409"/>
      <c r="BXW16" s="409"/>
      <c r="BXX16" s="409"/>
      <c r="BXY16" s="409"/>
      <c r="BXZ16" s="409"/>
      <c r="BYA16" s="409"/>
      <c r="BYB16" s="409"/>
      <c r="BYC16" s="409"/>
      <c r="BYD16" s="409"/>
      <c r="BYE16" s="409"/>
      <c r="BYF16" s="409"/>
      <c r="BYG16" s="409"/>
      <c r="BYH16" s="409"/>
      <c r="BYI16" s="409"/>
      <c r="BYJ16" s="409"/>
      <c r="BYK16" s="409"/>
      <c r="BYL16" s="409"/>
      <c r="BYM16" s="409"/>
      <c r="BYN16" s="409"/>
      <c r="BYO16" s="409"/>
      <c r="BYP16" s="409"/>
      <c r="BYQ16" s="409"/>
      <c r="BYR16" s="409"/>
      <c r="BYS16" s="409"/>
      <c r="BYT16" s="409"/>
      <c r="BYU16" s="409"/>
      <c r="BYV16" s="409"/>
      <c r="BYW16" s="409"/>
      <c r="BYX16" s="409"/>
      <c r="BYY16" s="409"/>
      <c r="BYZ16" s="409"/>
      <c r="BZA16" s="409"/>
      <c r="BZB16" s="409"/>
      <c r="BZC16" s="409"/>
      <c r="BZD16" s="409"/>
      <c r="BZE16" s="409"/>
      <c r="BZF16" s="409"/>
      <c r="BZG16" s="409"/>
      <c r="BZH16" s="409"/>
      <c r="BZI16" s="409"/>
      <c r="BZJ16" s="409"/>
      <c r="BZK16" s="409"/>
      <c r="BZL16" s="409"/>
      <c r="BZM16" s="409"/>
      <c r="BZN16" s="409"/>
      <c r="BZO16" s="409"/>
      <c r="BZP16" s="409"/>
      <c r="BZQ16" s="409"/>
      <c r="BZR16" s="409"/>
      <c r="BZS16" s="409"/>
      <c r="BZT16" s="409"/>
      <c r="BZU16" s="409"/>
      <c r="BZV16" s="409"/>
      <c r="BZW16" s="409"/>
      <c r="BZX16" s="409"/>
      <c r="BZY16" s="409"/>
      <c r="BZZ16" s="409"/>
      <c r="CAA16" s="409"/>
      <c r="CAB16" s="409"/>
      <c r="CAC16" s="409"/>
      <c r="CAD16" s="409"/>
      <c r="CAE16" s="409"/>
      <c r="CAF16" s="409"/>
      <c r="CAG16" s="409"/>
      <c r="CAH16" s="409"/>
      <c r="CAI16" s="409"/>
      <c r="CAJ16" s="409"/>
      <c r="CAK16" s="409"/>
      <c r="CAL16" s="409"/>
      <c r="CAM16" s="409"/>
      <c r="CAN16" s="409"/>
      <c r="CAO16" s="409"/>
      <c r="CAP16" s="409"/>
      <c r="CAQ16" s="409"/>
      <c r="CAR16" s="409"/>
      <c r="CAS16" s="409"/>
      <c r="CAT16" s="409"/>
      <c r="CAU16" s="409"/>
      <c r="CAV16" s="409"/>
      <c r="CAW16" s="409"/>
      <c r="CAX16" s="409"/>
      <c r="CAY16" s="409"/>
      <c r="CAZ16" s="409"/>
      <c r="CBA16" s="409"/>
      <c r="CBB16" s="409"/>
      <c r="CBC16" s="409"/>
      <c r="CBD16" s="409"/>
      <c r="CBE16" s="409"/>
      <c r="CBF16" s="409"/>
      <c r="CBG16" s="409"/>
      <c r="CBH16" s="409"/>
      <c r="CBI16" s="409"/>
      <c r="CBJ16" s="409"/>
      <c r="CBK16" s="409"/>
      <c r="CBL16" s="409"/>
      <c r="CBM16" s="409"/>
      <c r="CBN16" s="409"/>
      <c r="CBO16" s="409"/>
      <c r="CBP16" s="409"/>
      <c r="CBQ16" s="409"/>
      <c r="CBR16" s="409"/>
      <c r="CBS16" s="409"/>
      <c r="CBT16" s="409"/>
      <c r="CBU16" s="409"/>
      <c r="CBV16" s="409"/>
      <c r="CBW16" s="409"/>
      <c r="CBX16" s="409"/>
      <c r="CBY16" s="409"/>
      <c r="CBZ16" s="409"/>
      <c r="CCA16" s="409"/>
      <c r="CCB16" s="409"/>
      <c r="CCC16" s="409"/>
      <c r="CCD16" s="409"/>
      <c r="CCE16" s="409"/>
      <c r="CCF16" s="409"/>
      <c r="CCG16" s="409"/>
      <c r="CCH16" s="409"/>
      <c r="CCI16" s="409"/>
      <c r="CCJ16" s="409"/>
      <c r="CCK16" s="409"/>
      <c r="CCL16" s="409"/>
      <c r="CCM16" s="409"/>
      <c r="CCN16" s="409"/>
      <c r="CCO16" s="409"/>
      <c r="CCP16" s="409"/>
      <c r="CCQ16" s="409"/>
      <c r="CCR16" s="409"/>
      <c r="CCS16" s="409"/>
      <c r="CCT16" s="409"/>
      <c r="CCU16" s="409"/>
      <c r="CCV16" s="409"/>
      <c r="CCW16" s="409"/>
      <c r="CCX16" s="409"/>
      <c r="CCY16" s="409"/>
      <c r="CCZ16" s="409"/>
      <c r="CDA16" s="409"/>
      <c r="CDB16" s="409"/>
      <c r="CDC16" s="409"/>
      <c r="CDD16" s="409"/>
      <c r="CDE16" s="409"/>
      <c r="CDF16" s="409"/>
      <c r="CDG16" s="409"/>
      <c r="CDH16" s="409"/>
      <c r="CDI16" s="409"/>
      <c r="CDJ16" s="409"/>
      <c r="CDK16" s="409"/>
      <c r="CDL16" s="409"/>
      <c r="CDM16" s="409"/>
      <c r="CDN16" s="409"/>
      <c r="CDO16" s="409"/>
      <c r="CDP16" s="409"/>
      <c r="CDQ16" s="409"/>
      <c r="CDR16" s="409"/>
      <c r="CDS16" s="409"/>
      <c r="CDT16" s="409"/>
      <c r="CDU16" s="409"/>
      <c r="CDV16" s="409"/>
      <c r="CDW16" s="409"/>
      <c r="CDX16" s="409"/>
      <c r="CDY16" s="409"/>
      <c r="CDZ16" s="409"/>
      <c r="CEA16" s="409"/>
      <c r="CEB16" s="409"/>
      <c r="CEC16" s="409"/>
      <c r="CED16" s="409"/>
      <c r="CEE16" s="409"/>
      <c r="CEF16" s="409"/>
      <c r="CEG16" s="409"/>
      <c r="CEH16" s="409"/>
      <c r="CEI16" s="409"/>
      <c r="CEJ16" s="409"/>
      <c r="CEK16" s="409"/>
      <c r="CEL16" s="409"/>
      <c r="CEM16" s="409"/>
      <c r="CEN16" s="409"/>
      <c r="CEO16" s="409"/>
      <c r="CEP16" s="409"/>
      <c r="CEQ16" s="409"/>
      <c r="CER16" s="409"/>
      <c r="CES16" s="409"/>
      <c r="CET16" s="409"/>
      <c r="CEU16" s="409"/>
      <c r="CEV16" s="409"/>
      <c r="CEW16" s="409"/>
      <c r="CEX16" s="409"/>
      <c r="CEY16" s="409"/>
      <c r="CEZ16" s="409"/>
      <c r="CFA16" s="409"/>
      <c r="CFB16" s="409"/>
      <c r="CFC16" s="409"/>
      <c r="CFD16" s="409"/>
      <c r="CFE16" s="409"/>
      <c r="CFF16" s="409"/>
      <c r="CFG16" s="409"/>
      <c r="CFH16" s="409"/>
      <c r="CFI16" s="409"/>
      <c r="CFJ16" s="409"/>
      <c r="CFK16" s="409"/>
      <c r="CFL16" s="409"/>
      <c r="CFM16" s="409"/>
      <c r="CFN16" s="409"/>
      <c r="CFO16" s="409"/>
      <c r="CFP16" s="409"/>
      <c r="CFQ16" s="409"/>
      <c r="CFR16" s="409"/>
      <c r="CFS16" s="409"/>
      <c r="CFT16" s="409"/>
      <c r="CFU16" s="409"/>
      <c r="CFV16" s="409"/>
      <c r="CFW16" s="409"/>
      <c r="CFX16" s="409"/>
      <c r="CFY16" s="409"/>
      <c r="CFZ16" s="409"/>
      <c r="CGA16" s="409"/>
      <c r="CGB16" s="409"/>
      <c r="CGC16" s="409"/>
      <c r="CGD16" s="409"/>
      <c r="CGE16" s="409"/>
      <c r="CGF16" s="409"/>
      <c r="CGG16" s="409"/>
      <c r="CGH16" s="409"/>
      <c r="CGI16" s="409"/>
      <c r="CGJ16" s="409"/>
      <c r="CGK16" s="409"/>
      <c r="CGL16" s="409"/>
      <c r="CGM16" s="409"/>
      <c r="CGN16" s="409"/>
      <c r="CGO16" s="409"/>
      <c r="CGP16" s="409"/>
      <c r="CGQ16" s="409"/>
      <c r="CGR16" s="409"/>
      <c r="CGS16" s="409"/>
      <c r="CGT16" s="409"/>
      <c r="CGU16" s="409"/>
      <c r="CGV16" s="409"/>
      <c r="CGW16" s="409"/>
      <c r="CGX16" s="409"/>
      <c r="CGY16" s="409"/>
      <c r="CGZ16" s="409"/>
      <c r="CHA16" s="409"/>
      <c r="CHB16" s="409"/>
      <c r="CHC16" s="409"/>
      <c r="CHD16" s="409"/>
      <c r="CHE16" s="409"/>
      <c r="CHF16" s="409"/>
      <c r="CHG16" s="409"/>
      <c r="CHH16" s="409"/>
      <c r="CHI16" s="409"/>
      <c r="CHJ16" s="409"/>
      <c r="CHK16" s="409"/>
      <c r="CHL16" s="409"/>
      <c r="CHM16" s="409"/>
      <c r="CHN16" s="409"/>
      <c r="CHO16" s="409"/>
      <c r="CHP16" s="409"/>
      <c r="CHQ16" s="409"/>
      <c r="CHR16" s="409"/>
      <c r="CHS16" s="409"/>
      <c r="CHT16" s="409"/>
      <c r="CHU16" s="409"/>
      <c r="CHV16" s="409"/>
      <c r="CHW16" s="409"/>
      <c r="CHX16" s="409"/>
      <c r="CHY16" s="409"/>
      <c r="CHZ16" s="409"/>
      <c r="CIA16" s="409"/>
      <c r="CIB16" s="409"/>
      <c r="CIC16" s="409"/>
      <c r="CID16" s="409"/>
      <c r="CIE16" s="409"/>
      <c r="CIF16" s="409"/>
      <c r="CIG16" s="409"/>
      <c r="CIH16" s="409"/>
      <c r="CII16" s="409"/>
      <c r="CIJ16" s="409"/>
      <c r="CIK16" s="409"/>
      <c r="CIL16" s="409"/>
      <c r="CIM16" s="409"/>
      <c r="CIN16" s="409"/>
      <c r="CIO16" s="409"/>
      <c r="CIP16" s="409"/>
      <c r="CIQ16" s="409"/>
      <c r="CIR16" s="409"/>
      <c r="CIS16" s="409"/>
      <c r="CIT16" s="409"/>
      <c r="CIU16" s="409"/>
      <c r="CIV16" s="409"/>
      <c r="CIW16" s="409"/>
      <c r="CIX16" s="409"/>
      <c r="CIY16" s="409"/>
      <c r="CIZ16" s="409"/>
      <c r="CJA16" s="409"/>
      <c r="CJB16" s="409"/>
      <c r="CJC16" s="409"/>
      <c r="CJD16" s="409"/>
      <c r="CJE16" s="409"/>
      <c r="CJF16" s="409"/>
      <c r="CJG16" s="409"/>
      <c r="CJH16" s="409"/>
      <c r="CJI16" s="409"/>
      <c r="CJJ16" s="409"/>
      <c r="CJK16" s="409"/>
      <c r="CJL16" s="409"/>
      <c r="CJM16" s="409"/>
      <c r="CJN16" s="409"/>
      <c r="CJO16" s="409"/>
      <c r="CJP16" s="409"/>
      <c r="CJQ16" s="409"/>
      <c r="CJR16" s="409"/>
      <c r="CJS16" s="409"/>
      <c r="CJT16" s="409"/>
      <c r="CJU16" s="409"/>
      <c r="CJV16" s="409"/>
      <c r="CJW16" s="409"/>
      <c r="CJX16" s="409"/>
      <c r="CJY16" s="409"/>
      <c r="CJZ16" s="409"/>
      <c r="CKA16" s="409"/>
      <c r="CKB16" s="409"/>
      <c r="CKC16" s="409"/>
      <c r="CKD16" s="409"/>
      <c r="CKE16" s="409"/>
      <c r="CKF16" s="409"/>
      <c r="CKG16" s="409"/>
      <c r="CKH16" s="409"/>
      <c r="CKI16" s="409"/>
      <c r="CKJ16" s="409"/>
      <c r="CKK16" s="409"/>
      <c r="CKL16" s="409"/>
      <c r="CKM16" s="409"/>
      <c r="CKN16" s="409"/>
      <c r="CKO16" s="409"/>
      <c r="CKP16" s="409"/>
      <c r="CKQ16" s="409"/>
      <c r="CKR16" s="409"/>
      <c r="CKS16" s="409"/>
      <c r="CKT16" s="409"/>
      <c r="CKU16" s="409"/>
      <c r="CKV16" s="409"/>
      <c r="CKW16" s="409"/>
      <c r="CKX16" s="409"/>
      <c r="CKY16" s="409"/>
      <c r="CKZ16" s="409"/>
      <c r="CLA16" s="409"/>
      <c r="CLB16" s="409"/>
      <c r="CLC16" s="409"/>
      <c r="CLD16" s="409"/>
      <c r="CLE16" s="409"/>
      <c r="CLF16" s="409"/>
      <c r="CLG16" s="409"/>
      <c r="CLH16" s="409"/>
      <c r="CLI16" s="409"/>
      <c r="CLJ16" s="409"/>
      <c r="CLK16" s="409"/>
      <c r="CLL16" s="409"/>
      <c r="CLM16" s="409"/>
      <c r="CLN16" s="409"/>
      <c r="CLO16" s="409"/>
      <c r="CLP16" s="409"/>
      <c r="CLQ16" s="409"/>
      <c r="CLR16" s="409"/>
      <c r="CLS16" s="409"/>
      <c r="CLT16" s="409"/>
      <c r="CLU16" s="409"/>
      <c r="CLV16" s="409"/>
      <c r="CLW16" s="409"/>
      <c r="CLX16" s="409"/>
      <c r="CLY16" s="409"/>
      <c r="CLZ16" s="409"/>
      <c r="CMA16" s="409"/>
      <c r="CMB16" s="409"/>
      <c r="CMC16" s="409"/>
      <c r="CMD16" s="409"/>
      <c r="CME16" s="409"/>
      <c r="CMF16" s="409"/>
      <c r="CMG16" s="409"/>
      <c r="CMH16" s="409"/>
      <c r="CMI16" s="409"/>
      <c r="CMJ16" s="409"/>
      <c r="CMK16" s="409"/>
      <c r="CML16" s="409"/>
      <c r="CMM16" s="409"/>
      <c r="CMN16" s="409"/>
      <c r="CMO16" s="409"/>
      <c r="CMP16" s="409"/>
      <c r="CMQ16" s="409"/>
      <c r="CMR16" s="409"/>
      <c r="CMS16" s="409"/>
      <c r="CMT16" s="409"/>
      <c r="CMU16" s="409"/>
      <c r="CMV16" s="409"/>
      <c r="CMW16" s="409"/>
      <c r="CMX16" s="409"/>
      <c r="CMY16" s="409"/>
      <c r="CMZ16" s="409"/>
      <c r="CNA16" s="409"/>
      <c r="CNB16" s="409"/>
      <c r="CNC16" s="409"/>
      <c r="CND16" s="409"/>
      <c r="CNE16" s="409"/>
      <c r="CNF16" s="409"/>
      <c r="CNG16" s="409"/>
      <c r="CNH16" s="409"/>
      <c r="CNI16" s="409"/>
      <c r="CNJ16" s="409"/>
      <c r="CNK16" s="409"/>
      <c r="CNL16" s="409"/>
      <c r="CNM16" s="409"/>
      <c r="CNN16" s="409"/>
      <c r="CNO16" s="409"/>
      <c r="CNP16" s="409"/>
      <c r="CNQ16" s="409"/>
      <c r="CNR16" s="409"/>
      <c r="CNS16" s="409"/>
      <c r="CNT16" s="409"/>
      <c r="CNU16" s="409"/>
      <c r="CNV16" s="409"/>
      <c r="CNW16" s="409"/>
      <c r="CNX16" s="409"/>
      <c r="CNY16" s="409"/>
      <c r="CNZ16" s="409"/>
      <c r="COA16" s="409"/>
      <c r="COB16" s="409"/>
      <c r="COC16" s="409"/>
      <c r="COD16" s="409"/>
      <c r="COE16" s="409"/>
      <c r="COF16" s="409"/>
      <c r="COG16" s="409"/>
      <c r="COH16" s="409"/>
      <c r="COI16" s="409"/>
      <c r="COJ16" s="409"/>
      <c r="COK16" s="409"/>
      <c r="COL16" s="409"/>
      <c r="COM16" s="409"/>
      <c r="CON16" s="409"/>
      <c r="COO16" s="409"/>
      <c r="COP16" s="409"/>
      <c r="COQ16" s="409"/>
      <c r="COR16" s="409"/>
      <c r="COS16" s="409"/>
      <c r="COT16" s="409"/>
      <c r="COU16" s="409"/>
      <c r="COV16" s="409"/>
      <c r="COW16" s="409"/>
      <c r="COX16" s="409"/>
      <c r="COY16" s="409"/>
      <c r="COZ16" s="409"/>
      <c r="CPA16" s="409"/>
      <c r="CPB16" s="409"/>
      <c r="CPC16" s="409"/>
      <c r="CPD16" s="409"/>
      <c r="CPE16" s="409"/>
      <c r="CPF16" s="409"/>
      <c r="CPG16" s="409"/>
      <c r="CPH16" s="409"/>
      <c r="CPI16" s="409"/>
      <c r="CPJ16" s="409"/>
      <c r="CPK16" s="409"/>
      <c r="CPL16" s="409"/>
      <c r="CPM16" s="409"/>
      <c r="CPN16" s="409"/>
      <c r="CPO16" s="409"/>
      <c r="CPP16" s="409"/>
      <c r="CPQ16" s="409"/>
      <c r="CPR16" s="409"/>
      <c r="CPS16" s="409"/>
      <c r="CPT16" s="409"/>
      <c r="CPU16" s="409"/>
      <c r="CPV16" s="409"/>
      <c r="CPW16" s="409"/>
      <c r="CPX16" s="409"/>
      <c r="CPY16" s="409"/>
      <c r="CPZ16" s="409"/>
      <c r="CQA16" s="409"/>
      <c r="CQB16" s="409"/>
      <c r="CQC16" s="409"/>
      <c r="CQD16" s="409"/>
      <c r="CQE16" s="409"/>
      <c r="CQF16" s="409"/>
      <c r="CQG16" s="409"/>
      <c r="CQH16" s="409"/>
      <c r="CQI16" s="409"/>
      <c r="CQJ16" s="409"/>
      <c r="CQK16" s="409"/>
      <c r="CQL16" s="409"/>
      <c r="CQM16" s="409"/>
      <c r="CQN16" s="409"/>
      <c r="CQO16" s="409"/>
      <c r="CQP16" s="409"/>
      <c r="CQQ16" s="409"/>
      <c r="CQR16" s="409"/>
      <c r="CQS16" s="409"/>
      <c r="CQT16" s="409"/>
      <c r="CQU16" s="409"/>
      <c r="CQV16" s="409"/>
      <c r="CQW16" s="409"/>
      <c r="CQX16" s="409"/>
      <c r="CQY16" s="409"/>
      <c r="CQZ16" s="409"/>
      <c r="CRA16" s="409"/>
      <c r="CRB16" s="409"/>
      <c r="CRC16" s="409"/>
      <c r="CRD16" s="409"/>
      <c r="CRE16" s="409"/>
      <c r="CRF16" s="409"/>
      <c r="CRG16" s="409"/>
      <c r="CRH16" s="409"/>
      <c r="CRI16" s="409"/>
      <c r="CRJ16" s="409"/>
      <c r="CRK16" s="409"/>
      <c r="CRL16" s="409"/>
      <c r="CRM16" s="409"/>
      <c r="CRN16" s="409"/>
      <c r="CRO16" s="409"/>
      <c r="CRP16" s="409"/>
      <c r="CRQ16" s="409"/>
      <c r="CRR16" s="409"/>
      <c r="CRS16" s="409"/>
      <c r="CRT16" s="409"/>
      <c r="CRU16" s="409"/>
      <c r="CRV16" s="409"/>
      <c r="CRW16" s="409"/>
      <c r="CRX16" s="409"/>
      <c r="CRY16" s="409"/>
      <c r="CRZ16" s="409"/>
      <c r="CSA16" s="409"/>
      <c r="CSB16" s="409"/>
      <c r="CSC16" s="409"/>
      <c r="CSD16" s="409"/>
      <c r="CSE16" s="409"/>
      <c r="CSF16" s="409"/>
      <c r="CSG16" s="409"/>
      <c r="CSH16" s="409"/>
      <c r="CSI16" s="409"/>
      <c r="CSJ16" s="409"/>
      <c r="CSK16" s="409"/>
      <c r="CSL16" s="409"/>
      <c r="CSM16" s="409"/>
      <c r="CSN16" s="409"/>
      <c r="CSO16" s="409"/>
      <c r="CSP16" s="409"/>
      <c r="CSQ16" s="409"/>
      <c r="CSR16" s="409"/>
      <c r="CSS16" s="409"/>
      <c r="CST16" s="409"/>
      <c r="CSU16" s="409"/>
      <c r="CSV16" s="409"/>
      <c r="CSW16" s="409"/>
      <c r="CSX16" s="409"/>
      <c r="CSY16" s="409"/>
      <c r="CSZ16" s="409"/>
      <c r="CTA16" s="409"/>
      <c r="CTB16" s="409"/>
      <c r="CTC16" s="409"/>
      <c r="CTD16" s="409"/>
      <c r="CTE16" s="409"/>
      <c r="CTF16" s="409"/>
      <c r="CTG16" s="409"/>
      <c r="CTH16" s="409"/>
      <c r="CTI16" s="409"/>
      <c r="CTJ16" s="409"/>
      <c r="CTK16" s="409"/>
      <c r="CTL16" s="409"/>
      <c r="CTM16" s="409"/>
      <c r="CTN16" s="409"/>
      <c r="CTO16" s="409"/>
      <c r="CTP16" s="409"/>
      <c r="CTQ16" s="409"/>
      <c r="CTR16" s="409"/>
      <c r="CTS16" s="409"/>
      <c r="CTT16" s="409"/>
      <c r="CTU16" s="409"/>
      <c r="CTV16" s="409"/>
      <c r="CTW16" s="409"/>
      <c r="CTX16" s="409"/>
      <c r="CTY16" s="409"/>
      <c r="CTZ16" s="409"/>
      <c r="CUA16" s="409"/>
      <c r="CUB16" s="409"/>
      <c r="CUC16" s="409"/>
      <c r="CUD16" s="409"/>
      <c r="CUE16" s="409"/>
      <c r="CUF16" s="409"/>
      <c r="CUG16" s="409"/>
      <c r="CUH16" s="409"/>
      <c r="CUI16" s="409"/>
      <c r="CUJ16" s="409"/>
      <c r="CUK16" s="409"/>
      <c r="CUL16" s="409"/>
      <c r="CUM16" s="409"/>
      <c r="CUN16" s="409"/>
      <c r="CUO16" s="409"/>
      <c r="CUP16" s="409"/>
      <c r="CUQ16" s="409"/>
      <c r="CUR16" s="409"/>
      <c r="CUS16" s="409"/>
      <c r="CUT16" s="409"/>
      <c r="CUU16" s="409"/>
      <c r="CUV16" s="409"/>
      <c r="CUW16" s="409"/>
      <c r="CUX16" s="409"/>
      <c r="CUY16" s="409"/>
      <c r="CUZ16" s="409"/>
      <c r="CVA16" s="409"/>
      <c r="CVB16" s="409"/>
      <c r="CVC16" s="409"/>
      <c r="CVD16" s="409"/>
      <c r="CVE16" s="409"/>
      <c r="CVF16" s="409"/>
      <c r="CVG16" s="409"/>
      <c r="CVH16" s="409"/>
      <c r="CVI16" s="409"/>
      <c r="CVJ16" s="409"/>
      <c r="CVK16" s="409"/>
      <c r="CVL16" s="409"/>
      <c r="CVM16" s="409"/>
      <c r="CVN16" s="409"/>
      <c r="CVO16" s="409"/>
      <c r="CVP16" s="409"/>
      <c r="CVQ16" s="409"/>
      <c r="CVR16" s="409"/>
      <c r="CVS16" s="409"/>
      <c r="CVT16" s="409"/>
      <c r="CVU16" s="409"/>
      <c r="CVV16" s="409"/>
      <c r="CVW16" s="409"/>
      <c r="CVX16" s="409"/>
      <c r="CVY16" s="409"/>
      <c r="CVZ16" s="409"/>
      <c r="CWA16" s="409"/>
      <c r="CWB16" s="409"/>
      <c r="CWC16" s="409"/>
      <c r="CWD16" s="409"/>
      <c r="CWE16" s="409"/>
      <c r="CWF16" s="409"/>
      <c r="CWG16" s="409"/>
      <c r="CWH16" s="409"/>
      <c r="CWI16" s="409"/>
      <c r="CWJ16" s="409"/>
      <c r="CWK16" s="409"/>
      <c r="CWL16" s="409"/>
      <c r="CWM16" s="409"/>
      <c r="CWN16" s="409"/>
      <c r="CWO16" s="409"/>
      <c r="CWP16" s="409"/>
      <c r="CWQ16" s="409"/>
      <c r="CWR16" s="409"/>
      <c r="CWS16" s="409"/>
      <c r="CWT16" s="409"/>
      <c r="CWU16" s="409"/>
      <c r="CWV16" s="409"/>
      <c r="CWW16" s="409"/>
      <c r="CWX16" s="409"/>
      <c r="CWY16" s="409"/>
      <c r="CWZ16" s="409"/>
      <c r="CXA16" s="409"/>
      <c r="CXB16" s="409"/>
      <c r="CXC16" s="409"/>
      <c r="CXD16" s="409"/>
      <c r="CXE16" s="409"/>
      <c r="CXF16" s="409"/>
      <c r="CXG16" s="409"/>
      <c r="CXH16" s="409"/>
      <c r="CXI16" s="409"/>
      <c r="CXJ16" s="409"/>
      <c r="CXK16" s="409"/>
      <c r="CXL16" s="409"/>
      <c r="CXM16" s="409"/>
      <c r="CXN16" s="409"/>
      <c r="CXO16" s="409"/>
      <c r="CXP16" s="409"/>
      <c r="CXQ16" s="409"/>
      <c r="CXR16" s="409"/>
      <c r="CXS16" s="409"/>
      <c r="CXT16" s="409"/>
      <c r="CXU16" s="409"/>
      <c r="CXV16" s="409"/>
      <c r="CXW16" s="409"/>
      <c r="CXX16" s="409"/>
      <c r="CXY16" s="409"/>
      <c r="CXZ16" s="409"/>
      <c r="CYA16" s="409"/>
      <c r="CYB16" s="409"/>
      <c r="CYC16" s="409"/>
      <c r="CYD16" s="409"/>
      <c r="CYE16" s="409"/>
      <c r="CYF16" s="409"/>
      <c r="CYG16" s="409"/>
      <c r="CYH16" s="409"/>
      <c r="CYI16" s="409"/>
      <c r="CYJ16" s="409"/>
      <c r="CYK16" s="409"/>
      <c r="CYL16" s="409"/>
      <c r="CYM16" s="409"/>
      <c r="CYN16" s="409"/>
      <c r="CYO16" s="409"/>
      <c r="CYP16" s="409"/>
      <c r="CYQ16" s="409"/>
      <c r="CYR16" s="409"/>
      <c r="CYS16" s="409"/>
      <c r="CYT16" s="409"/>
      <c r="CYU16" s="409"/>
      <c r="CYV16" s="409"/>
      <c r="CYW16" s="409"/>
      <c r="CYX16" s="409"/>
      <c r="CYY16" s="409"/>
      <c r="CYZ16" s="409"/>
      <c r="CZA16" s="409"/>
      <c r="CZB16" s="409"/>
      <c r="CZC16" s="409"/>
      <c r="CZD16" s="409"/>
      <c r="CZE16" s="409"/>
      <c r="CZF16" s="409"/>
      <c r="CZG16" s="409"/>
      <c r="CZH16" s="409"/>
      <c r="CZI16" s="409"/>
      <c r="CZJ16" s="409"/>
      <c r="CZK16" s="409"/>
      <c r="CZL16" s="409"/>
      <c r="CZM16" s="409"/>
      <c r="CZN16" s="409"/>
      <c r="CZO16" s="409"/>
      <c r="CZP16" s="409"/>
      <c r="CZQ16" s="409"/>
      <c r="CZR16" s="409"/>
      <c r="CZS16" s="409"/>
      <c r="CZT16" s="409"/>
      <c r="CZU16" s="409"/>
      <c r="CZV16" s="409"/>
      <c r="CZW16" s="409"/>
      <c r="CZX16" s="409"/>
      <c r="CZY16" s="409"/>
      <c r="CZZ16" s="409"/>
      <c r="DAA16" s="409"/>
      <c r="DAB16" s="409"/>
      <c r="DAC16" s="409"/>
      <c r="DAD16" s="409"/>
      <c r="DAE16" s="409"/>
      <c r="DAF16" s="409"/>
      <c r="DAG16" s="409"/>
      <c r="DAH16" s="409"/>
      <c r="DAI16" s="409"/>
      <c r="DAJ16" s="409"/>
      <c r="DAK16" s="409"/>
      <c r="DAL16" s="409"/>
      <c r="DAM16" s="409"/>
      <c r="DAN16" s="409"/>
      <c r="DAO16" s="409"/>
      <c r="DAP16" s="409"/>
      <c r="DAQ16" s="409"/>
      <c r="DAR16" s="409"/>
      <c r="DAS16" s="409"/>
      <c r="DAT16" s="409"/>
      <c r="DAU16" s="409"/>
      <c r="DAV16" s="409"/>
      <c r="DAW16" s="409"/>
      <c r="DAX16" s="409"/>
      <c r="DAY16" s="409"/>
      <c r="DAZ16" s="409"/>
      <c r="DBA16" s="409"/>
      <c r="DBB16" s="409"/>
      <c r="DBC16" s="409"/>
      <c r="DBD16" s="409"/>
      <c r="DBE16" s="409"/>
      <c r="DBF16" s="409"/>
      <c r="DBG16" s="409"/>
      <c r="DBH16" s="409"/>
      <c r="DBI16" s="409"/>
      <c r="DBJ16" s="409"/>
      <c r="DBK16" s="409"/>
      <c r="DBL16" s="409"/>
      <c r="DBM16" s="409"/>
      <c r="DBN16" s="409"/>
      <c r="DBO16" s="409"/>
      <c r="DBP16" s="409"/>
      <c r="DBQ16" s="409"/>
      <c r="DBR16" s="409"/>
      <c r="DBS16" s="409"/>
      <c r="DBT16" s="409"/>
      <c r="DBU16" s="409"/>
      <c r="DBV16" s="409"/>
      <c r="DBW16" s="409"/>
      <c r="DBX16" s="409"/>
      <c r="DBY16" s="409"/>
      <c r="DBZ16" s="409"/>
      <c r="DCA16" s="409"/>
      <c r="DCB16" s="409"/>
      <c r="DCC16" s="409"/>
      <c r="DCD16" s="409"/>
      <c r="DCE16" s="409"/>
      <c r="DCF16" s="409"/>
      <c r="DCG16" s="409"/>
      <c r="DCH16" s="409"/>
      <c r="DCI16" s="409"/>
      <c r="DCJ16" s="409"/>
      <c r="DCK16" s="409"/>
      <c r="DCL16" s="409"/>
      <c r="DCM16" s="409"/>
      <c r="DCN16" s="409"/>
      <c r="DCO16" s="409"/>
      <c r="DCP16" s="409"/>
      <c r="DCQ16" s="409"/>
      <c r="DCR16" s="409"/>
      <c r="DCS16" s="409"/>
      <c r="DCT16" s="409"/>
      <c r="DCU16" s="409"/>
      <c r="DCV16" s="409"/>
      <c r="DCW16" s="409"/>
      <c r="DCX16" s="409"/>
      <c r="DCY16" s="409"/>
      <c r="DCZ16" s="409"/>
      <c r="DDA16" s="409"/>
      <c r="DDB16" s="409"/>
      <c r="DDC16" s="409"/>
      <c r="DDD16" s="409"/>
      <c r="DDE16" s="409"/>
      <c r="DDF16" s="409"/>
      <c r="DDG16" s="409"/>
      <c r="DDH16" s="409"/>
      <c r="DDI16" s="409"/>
      <c r="DDJ16" s="409"/>
      <c r="DDK16" s="409"/>
      <c r="DDL16" s="409"/>
      <c r="DDM16" s="409"/>
      <c r="DDN16" s="409"/>
      <c r="DDO16" s="409"/>
      <c r="DDP16" s="409"/>
      <c r="DDQ16" s="409"/>
      <c r="DDR16" s="409"/>
      <c r="DDS16" s="409"/>
      <c r="DDT16" s="409"/>
      <c r="DDU16" s="409"/>
      <c r="DDV16" s="409"/>
      <c r="DDW16" s="409"/>
      <c r="DDX16" s="409"/>
      <c r="DDY16" s="409"/>
      <c r="DDZ16" s="409"/>
      <c r="DEA16" s="409"/>
      <c r="DEB16" s="409"/>
      <c r="DEC16" s="409"/>
      <c r="DED16" s="409"/>
      <c r="DEE16" s="409"/>
      <c r="DEF16" s="409"/>
      <c r="DEG16" s="409"/>
      <c r="DEH16" s="409"/>
      <c r="DEI16" s="409"/>
      <c r="DEJ16" s="409"/>
      <c r="DEK16" s="409"/>
      <c r="DEL16" s="409"/>
      <c r="DEM16" s="409"/>
      <c r="DEN16" s="409"/>
      <c r="DEO16" s="409"/>
      <c r="DEP16" s="409"/>
      <c r="DEQ16" s="409"/>
      <c r="DER16" s="409"/>
      <c r="DES16" s="409"/>
      <c r="DET16" s="409"/>
      <c r="DEU16" s="409"/>
      <c r="DEV16" s="409"/>
      <c r="DEW16" s="409"/>
      <c r="DEX16" s="409"/>
      <c r="DEY16" s="409"/>
      <c r="DEZ16" s="409"/>
      <c r="DFA16" s="409"/>
      <c r="DFB16" s="409"/>
      <c r="DFC16" s="409"/>
      <c r="DFD16" s="409"/>
      <c r="DFE16" s="409"/>
      <c r="DFF16" s="409"/>
      <c r="DFG16" s="409"/>
      <c r="DFH16" s="409"/>
      <c r="DFI16" s="409"/>
      <c r="DFJ16" s="409"/>
      <c r="DFK16" s="409"/>
      <c r="DFL16" s="409"/>
      <c r="DFM16" s="409"/>
      <c r="DFN16" s="409"/>
      <c r="DFO16" s="409"/>
      <c r="DFP16" s="409"/>
      <c r="DFQ16" s="409"/>
      <c r="DFR16" s="409"/>
      <c r="DFS16" s="409"/>
      <c r="DFT16" s="409"/>
      <c r="DFU16" s="409"/>
      <c r="DFV16" s="409"/>
      <c r="DFW16" s="409"/>
      <c r="DFX16" s="409"/>
      <c r="DFY16" s="409"/>
      <c r="DFZ16" s="409"/>
      <c r="DGA16" s="409"/>
      <c r="DGB16" s="409"/>
      <c r="DGC16" s="409"/>
      <c r="DGD16" s="409"/>
      <c r="DGE16" s="409"/>
      <c r="DGF16" s="409"/>
      <c r="DGG16" s="409"/>
      <c r="DGH16" s="409"/>
      <c r="DGI16" s="409"/>
      <c r="DGJ16" s="409"/>
      <c r="DGK16" s="409"/>
      <c r="DGL16" s="409"/>
      <c r="DGM16" s="409"/>
      <c r="DGN16" s="409"/>
      <c r="DGO16" s="409"/>
      <c r="DGP16" s="409"/>
      <c r="DGQ16" s="409"/>
      <c r="DGR16" s="409"/>
      <c r="DGS16" s="409"/>
      <c r="DGT16" s="409"/>
      <c r="DGU16" s="409"/>
      <c r="DGV16" s="409"/>
      <c r="DGW16" s="409"/>
      <c r="DGX16" s="409"/>
      <c r="DGY16" s="409"/>
      <c r="DGZ16" s="409"/>
      <c r="DHA16" s="409"/>
      <c r="DHB16" s="409"/>
      <c r="DHC16" s="409"/>
      <c r="DHD16" s="409"/>
      <c r="DHE16" s="409"/>
      <c r="DHF16" s="409"/>
      <c r="DHG16" s="409"/>
      <c r="DHH16" s="409"/>
      <c r="DHI16" s="409"/>
      <c r="DHJ16" s="409"/>
      <c r="DHK16" s="409"/>
      <c r="DHL16" s="409"/>
      <c r="DHM16" s="409"/>
      <c r="DHN16" s="409"/>
      <c r="DHO16" s="409"/>
      <c r="DHP16" s="409"/>
      <c r="DHQ16" s="409"/>
      <c r="DHR16" s="409"/>
      <c r="DHS16" s="409"/>
      <c r="DHT16" s="409"/>
      <c r="DHU16" s="409"/>
      <c r="DHV16" s="409"/>
      <c r="DHW16" s="409"/>
      <c r="DHX16" s="409"/>
      <c r="DHY16" s="409"/>
      <c r="DHZ16" s="409"/>
      <c r="DIA16" s="409"/>
      <c r="DIB16" s="409"/>
      <c r="DIC16" s="409"/>
      <c r="DID16" s="409"/>
      <c r="DIE16" s="409"/>
      <c r="DIF16" s="409"/>
      <c r="DIG16" s="409"/>
      <c r="DIH16" s="409"/>
      <c r="DII16" s="409"/>
      <c r="DIJ16" s="409"/>
      <c r="DIK16" s="409"/>
      <c r="DIL16" s="409"/>
      <c r="DIM16" s="409"/>
      <c r="DIN16" s="409"/>
      <c r="DIO16" s="409"/>
      <c r="DIP16" s="409"/>
      <c r="DIQ16" s="409"/>
      <c r="DIR16" s="409"/>
      <c r="DIS16" s="409"/>
      <c r="DIT16" s="409"/>
      <c r="DIU16" s="409"/>
      <c r="DIV16" s="409"/>
      <c r="DIW16" s="409"/>
      <c r="DIX16" s="409"/>
      <c r="DIY16" s="409"/>
      <c r="DIZ16" s="409"/>
      <c r="DJA16" s="409"/>
      <c r="DJB16" s="409"/>
      <c r="DJC16" s="409"/>
      <c r="DJD16" s="409"/>
      <c r="DJE16" s="409"/>
      <c r="DJF16" s="409"/>
      <c r="DJG16" s="409"/>
      <c r="DJH16" s="409"/>
      <c r="DJI16" s="409"/>
      <c r="DJJ16" s="409"/>
      <c r="DJK16" s="409"/>
      <c r="DJL16" s="409"/>
      <c r="DJM16" s="409"/>
      <c r="DJN16" s="409"/>
      <c r="DJO16" s="409"/>
      <c r="DJP16" s="409"/>
      <c r="DJQ16" s="409"/>
      <c r="DJR16" s="409"/>
      <c r="DJS16" s="409"/>
      <c r="DJT16" s="409"/>
      <c r="DJU16" s="409"/>
      <c r="DJV16" s="409"/>
      <c r="DJW16" s="409"/>
      <c r="DJX16" s="409"/>
      <c r="DJY16" s="409"/>
      <c r="DJZ16" s="409"/>
      <c r="DKA16" s="409"/>
      <c r="DKB16" s="409"/>
      <c r="DKC16" s="409"/>
      <c r="DKD16" s="409"/>
      <c r="DKE16" s="409"/>
      <c r="DKF16" s="409"/>
      <c r="DKG16" s="409"/>
      <c r="DKH16" s="409"/>
      <c r="DKI16" s="409"/>
      <c r="DKJ16" s="409"/>
      <c r="DKK16" s="409"/>
      <c r="DKL16" s="409"/>
      <c r="DKM16" s="409"/>
      <c r="DKN16" s="409"/>
      <c r="DKO16" s="409"/>
      <c r="DKP16" s="409"/>
      <c r="DKQ16" s="409"/>
      <c r="DKR16" s="409"/>
      <c r="DKS16" s="409"/>
      <c r="DKT16" s="409"/>
      <c r="DKU16" s="409"/>
      <c r="DKV16" s="409"/>
      <c r="DKW16" s="409"/>
      <c r="DKX16" s="409"/>
      <c r="DKY16" s="409"/>
      <c r="DKZ16" s="409"/>
      <c r="DLA16" s="409"/>
      <c r="DLB16" s="409"/>
      <c r="DLC16" s="409"/>
      <c r="DLD16" s="409"/>
      <c r="DLE16" s="409"/>
      <c r="DLF16" s="409"/>
      <c r="DLG16" s="409"/>
      <c r="DLH16" s="409"/>
      <c r="DLI16" s="409"/>
      <c r="DLJ16" s="409"/>
      <c r="DLK16" s="409"/>
      <c r="DLL16" s="409"/>
      <c r="DLM16" s="409"/>
      <c r="DLN16" s="409"/>
      <c r="DLO16" s="409"/>
      <c r="DLP16" s="409"/>
      <c r="DLQ16" s="409"/>
      <c r="DLR16" s="409"/>
      <c r="DLS16" s="409"/>
      <c r="DLT16" s="409"/>
      <c r="DLU16" s="409"/>
      <c r="DLV16" s="409"/>
      <c r="DLW16" s="409"/>
      <c r="DLX16" s="409"/>
      <c r="DLY16" s="409"/>
      <c r="DLZ16" s="409"/>
      <c r="DMA16" s="409"/>
      <c r="DMB16" s="409"/>
      <c r="DMC16" s="409"/>
      <c r="DMD16" s="409"/>
      <c r="DME16" s="409"/>
      <c r="DMF16" s="409"/>
      <c r="DMG16" s="409"/>
      <c r="DMH16" s="409"/>
      <c r="DMI16" s="409"/>
      <c r="DMJ16" s="409"/>
      <c r="DMK16" s="409"/>
      <c r="DML16" s="409"/>
      <c r="DMM16" s="409"/>
      <c r="DMN16" s="409"/>
      <c r="DMO16" s="409"/>
      <c r="DMP16" s="409"/>
      <c r="DMQ16" s="409"/>
      <c r="DMR16" s="409"/>
      <c r="DMS16" s="409"/>
      <c r="DMT16" s="409"/>
      <c r="DMU16" s="409"/>
      <c r="DMV16" s="409"/>
      <c r="DMW16" s="409"/>
      <c r="DMX16" s="409"/>
      <c r="DMY16" s="409"/>
      <c r="DMZ16" s="409"/>
      <c r="DNA16" s="409"/>
      <c r="DNB16" s="409"/>
      <c r="DNC16" s="409"/>
      <c r="DND16" s="409"/>
      <c r="DNE16" s="409"/>
      <c r="DNF16" s="409"/>
      <c r="DNG16" s="409"/>
      <c r="DNH16" s="409"/>
      <c r="DNI16" s="409"/>
      <c r="DNJ16" s="409"/>
      <c r="DNK16" s="409"/>
      <c r="DNL16" s="409"/>
      <c r="DNM16" s="409"/>
      <c r="DNN16" s="409"/>
      <c r="DNO16" s="409"/>
      <c r="DNP16" s="409"/>
      <c r="DNQ16" s="409"/>
      <c r="DNR16" s="409"/>
      <c r="DNS16" s="409"/>
      <c r="DNT16" s="409"/>
      <c r="DNU16" s="409"/>
      <c r="DNV16" s="409"/>
      <c r="DNW16" s="409"/>
      <c r="DNX16" s="409"/>
      <c r="DNY16" s="409"/>
      <c r="DNZ16" s="409"/>
      <c r="DOA16" s="409"/>
      <c r="DOB16" s="409"/>
      <c r="DOC16" s="409"/>
      <c r="DOD16" s="409"/>
      <c r="DOE16" s="409"/>
      <c r="DOF16" s="409"/>
      <c r="DOG16" s="409"/>
      <c r="DOH16" s="409"/>
      <c r="DOI16" s="409"/>
      <c r="DOJ16" s="409"/>
      <c r="DOK16" s="409"/>
      <c r="DOL16" s="409"/>
      <c r="DOM16" s="409"/>
      <c r="DON16" s="409"/>
      <c r="DOO16" s="409"/>
      <c r="DOP16" s="409"/>
      <c r="DOQ16" s="409"/>
      <c r="DOR16" s="409"/>
      <c r="DOS16" s="409"/>
      <c r="DOT16" s="409"/>
      <c r="DOU16" s="409"/>
      <c r="DOV16" s="409"/>
      <c r="DOW16" s="409"/>
      <c r="DOX16" s="409"/>
      <c r="DOY16" s="409"/>
      <c r="DOZ16" s="409"/>
      <c r="DPA16" s="409"/>
      <c r="DPB16" s="409"/>
      <c r="DPC16" s="409"/>
      <c r="DPD16" s="409"/>
      <c r="DPE16" s="409"/>
      <c r="DPF16" s="409"/>
      <c r="DPG16" s="409"/>
      <c r="DPH16" s="409"/>
      <c r="DPI16" s="409"/>
      <c r="DPJ16" s="409"/>
      <c r="DPK16" s="409"/>
      <c r="DPL16" s="409"/>
      <c r="DPM16" s="409"/>
      <c r="DPN16" s="409"/>
      <c r="DPO16" s="409"/>
      <c r="DPP16" s="409"/>
      <c r="DPQ16" s="409"/>
      <c r="DPR16" s="409"/>
      <c r="DPS16" s="409"/>
      <c r="DPT16" s="409"/>
      <c r="DPU16" s="409"/>
      <c r="DPV16" s="409"/>
      <c r="DPW16" s="409"/>
      <c r="DPX16" s="409"/>
      <c r="DPY16" s="409"/>
      <c r="DPZ16" s="409"/>
      <c r="DQA16" s="409"/>
      <c r="DQB16" s="409"/>
      <c r="DQC16" s="409"/>
      <c r="DQD16" s="409"/>
      <c r="DQE16" s="409"/>
      <c r="DQF16" s="409"/>
      <c r="DQG16" s="409"/>
      <c r="DQH16" s="409"/>
      <c r="DQI16" s="409"/>
      <c r="DQJ16" s="409"/>
      <c r="DQK16" s="409"/>
      <c r="DQL16" s="409"/>
      <c r="DQM16" s="409"/>
      <c r="DQN16" s="409"/>
      <c r="DQO16" s="409"/>
      <c r="DQP16" s="409"/>
      <c r="DQQ16" s="409"/>
      <c r="DQR16" s="409"/>
      <c r="DQS16" s="409"/>
      <c r="DQT16" s="409"/>
      <c r="DQU16" s="409"/>
      <c r="DQV16" s="409"/>
      <c r="DQW16" s="409"/>
      <c r="DQX16" s="409"/>
      <c r="DQY16" s="409"/>
      <c r="DQZ16" s="409"/>
      <c r="DRA16" s="409"/>
      <c r="DRB16" s="409"/>
      <c r="DRC16" s="409"/>
      <c r="DRD16" s="409"/>
      <c r="DRE16" s="409"/>
      <c r="DRF16" s="409"/>
      <c r="DRG16" s="409"/>
      <c r="DRH16" s="409"/>
      <c r="DRI16" s="409"/>
      <c r="DRJ16" s="409"/>
      <c r="DRK16" s="409"/>
      <c r="DRL16" s="409"/>
      <c r="DRM16" s="409"/>
      <c r="DRN16" s="409"/>
      <c r="DRO16" s="409"/>
      <c r="DRP16" s="409"/>
      <c r="DRQ16" s="409"/>
      <c r="DRR16" s="409"/>
      <c r="DRS16" s="409"/>
      <c r="DRT16" s="409"/>
      <c r="DRU16" s="409"/>
      <c r="DRV16" s="409"/>
      <c r="DRW16" s="409"/>
      <c r="DRX16" s="409"/>
      <c r="DRY16" s="409"/>
      <c r="DRZ16" s="409"/>
      <c r="DSA16" s="409"/>
      <c r="DSB16" s="409"/>
      <c r="DSC16" s="409"/>
      <c r="DSD16" s="409"/>
      <c r="DSE16" s="409"/>
      <c r="DSF16" s="409"/>
      <c r="DSG16" s="409"/>
      <c r="DSH16" s="409"/>
      <c r="DSI16" s="409"/>
      <c r="DSJ16" s="409"/>
      <c r="DSK16" s="409"/>
      <c r="DSL16" s="409"/>
      <c r="DSM16" s="409"/>
      <c r="DSN16" s="409"/>
      <c r="DSO16" s="409"/>
      <c r="DSP16" s="409"/>
      <c r="DSQ16" s="409"/>
      <c r="DSR16" s="409"/>
      <c r="DSS16" s="409"/>
      <c r="DST16" s="409"/>
      <c r="DSU16" s="409"/>
      <c r="DSV16" s="409"/>
      <c r="DSW16" s="409"/>
      <c r="DSX16" s="409"/>
      <c r="DSY16" s="409"/>
      <c r="DSZ16" s="409"/>
      <c r="DTA16" s="409"/>
      <c r="DTB16" s="409"/>
      <c r="DTC16" s="409"/>
      <c r="DTD16" s="409"/>
      <c r="DTE16" s="409"/>
      <c r="DTF16" s="409"/>
      <c r="DTG16" s="409"/>
      <c r="DTH16" s="409"/>
      <c r="DTI16" s="409"/>
      <c r="DTJ16" s="409"/>
      <c r="DTK16" s="409"/>
      <c r="DTL16" s="409"/>
      <c r="DTM16" s="409"/>
      <c r="DTN16" s="409"/>
      <c r="DTO16" s="409"/>
      <c r="DTP16" s="409"/>
      <c r="DTQ16" s="409"/>
      <c r="DTR16" s="409"/>
      <c r="DTS16" s="409"/>
      <c r="DTT16" s="409"/>
      <c r="DTU16" s="409"/>
      <c r="DTV16" s="409"/>
      <c r="DTW16" s="409"/>
      <c r="DTX16" s="409"/>
      <c r="DTY16" s="409"/>
      <c r="DTZ16" s="409"/>
      <c r="DUA16" s="409"/>
      <c r="DUB16" s="409"/>
      <c r="DUC16" s="409"/>
      <c r="DUD16" s="409"/>
      <c r="DUE16" s="409"/>
      <c r="DUF16" s="409"/>
      <c r="DUG16" s="409"/>
      <c r="DUH16" s="409"/>
      <c r="DUI16" s="409"/>
      <c r="DUJ16" s="409"/>
      <c r="DUK16" s="409"/>
      <c r="DUL16" s="409"/>
      <c r="DUM16" s="409"/>
      <c r="DUN16" s="409"/>
      <c r="DUO16" s="409"/>
      <c r="DUP16" s="409"/>
      <c r="DUQ16" s="409"/>
      <c r="DUR16" s="409"/>
      <c r="DUS16" s="409"/>
      <c r="DUT16" s="409"/>
      <c r="DUU16" s="409"/>
      <c r="DUV16" s="409"/>
      <c r="DUW16" s="409"/>
      <c r="DUX16" s="409"/>
      <c r="DUY16" s="409"/>
      <c r="DUZ16" s="409"/>
      <c r="DVA16" s="409"/>
      <c r="DVB16" s="409"/>
      <c r="DVC16" s="409"/>
      <c r="DVD16" s="409"/>
      <c r="DVE16" s="409"/>
      <c r="DVF16" s="409"/>
      <c r="DVG16" s="409"/>
      <c r="DVH16" s="409"/>
      <c r="DVI16" s="409"/>
      <c r="DVJ16" s="409"/>
      <c r="DVK16" s="409"/>
      <c r="DVL16" s="409"/>
      <c r="DVM16" s="409"/>
      <c r="DVN16" s="409"/>
      <c r="DVO16" s="409"/>
      <c r="DVP16" s="409"/>
      <c r="DVQ16" s="409"/>
      <c r="DVR16" s="409"/>
      <c r="DVS16" s="409"/>
      <c r="DVT16" s="409"/>
      <c r="DVU16" s="409"/>
      <c r="DVV16" s="409"/>
      <c r="DVW16" s="409"/>
      <c r="DVX16" s="409"/>
      <c r="DVY16" s="409"/>
      <c r="DVZ16" s="409"/>
      <c r="DWA16" s="409"/>
      <c r="DWB16" s="409"/>
      <c r="DWC16" s="409"/>
      <c r="DWD16" s="409"/>
      <c r="DWE16" s="409"/>
      <c r="DWF16" s="409"/>
      <c r="DWG16" s="409"/>
      <c r="DWH16" s="409"/>
      <c r="DWI16" s="409"/>
      <c r="DWJ16" s="409"/>
      <c r="DWK16" s="409"/>
      <c r="DWL16" s="409"/>
      <c r="DWM16" s="409"/>
      <c r="DWN16" s="409"/>
      <c r="DWO16" s="409"/>
      <c r="DWP16" s="409"/>
      <c r="DWQ16" s="409"/>
      <c r="DWR16" s="409"/>
      <c r="DWS16" s="409"/>
      <c r="DWT16" s="409"/>
      <c r="DWU16" s="409"/>
      <c r="DWV16" s="409"/>
      <c r="DWW16" s="409"/>
      <c r="DWX16" s="409"/>
      <c r="DWY16" s="409"/>
      <c r="DWZ16" s="409"/>
      <c r="DXA16" s="409"/>
      <c r="DXB16" s="409"/>
      <c r="DXC16" s="409"/>
      <c r="DXD16" s="409"/>
      <c r="DXE16" s="409"/>
      <c r="DXF16" s="409"/>
      <c r="DXG16" s="409"/>
      <c r="DXH16" s="409"/>
      <c r="DXI16" s="409"/>
      <c r="DXJ16" s="409"/>
      <c r="DXK16" s="409"/>
      <c r="DXL16" s="409"/>
      <c r="DXM16" s="409"/>
      <c r="DXN16" s="409"/>
      <c r="DXO16" s="409"/>
      <c r="DXP16" s="409"/>
      <c r="DXQ16" s="409"/>
      <c r="DXR16" s="409"/>
      <c r="DXS16" s="409"/>
      <c r="DXT16" s="409"/>
      <c r="DXU16" s="409"/>
      <c r="DXV16" s="409"/>
      <c r="DXW16" s="409"/>
      <c r="DXX16" s="409"/>
      <c r="DXY16" s="409"/>
      <c r="DXZ16" s="409"/>
      <c r="DYA16" s="409"/>
      <c r="DYB16" s="409"/>
      <c r="DYC16" s="409"/>
      <c r="DYD16" s="409"/>
      <c r="DYE16" s="409"/>
      <c r="DYF16" s="409"/>
      <c r="DYG16" s="409"/>
      <c r="DYH16" s="409"/>
      <c r="DYI16" s="409"/>
      <c r="DYJ16" s="409"/>
      <c r="DYK16" s="409"/>
      <c r="DYL16" s="409"/>
      <c r="DYM16" s="409"/>
      <c r="DYN16" s="409"/>
      <c r="DYO16" s="409"/>
      <c r="DYP16" s="409"/>
      <c r="DYQ16" s="409"/>
      <c r="DYR16" s="409"/>
      <c r="DYS16" s="409"/>
      <c r="DYT16" s="409"/>
      <c r="DYU16" s="409"/>
      <c r="DYV16" s="409"/>
      <c r="DYW16" s="409"/>
      <c r="DYX16" s="409"/>
      <c r="DYY16" s="409"/>
      <c r="DYZ16" s="409"/>
      <c r="DZA16" s="409"/>
      <c r="DZB16" s="409"/>
      <c r="DZC16" s="409"/>
      <c r="DZD16" s="409"/>
      <c r="DZE16" s="409"/>
      <c r="DZF16" s="409"/>
      <c r="DZG16" s="409"/>
      <c r="DZH16" s="409"/>
      <c r="DZI16" s="409"/>
      <c r="DZJ16" s="409"/>
      <c r="DZK16" s="409"/>
      <c r="DZL16" s="409"/>
      <c r="DZM16" s="409"/>
      <c r="DZN16" s="409"/>
      <c r="DZO16" s="409"/>
      <c r="DZP16" s="409"/>
      <c r="DZQ16" s="409"/>
      <c r="DZR16" s="409"/>
      <c r="DZS16" s="409"/>
      <c r="DZT16" s="409"/>
      <c r="DZU16" s="409"/>
      <c r="DZV16" s="409"/>
      <c r="DZW16" s="409"/>
      <c r="DZX16" s="409"/>
      <c r="DZY16" s="409"/>
      <c r="DZZ16" s="409"/>
      <c r="EAA16" s="409"/>
      <c r="EAB16" s="409"/>
      <c r="EAC16" s="409"/>
      <c r="EAD16" s="409"/>
      <c r="EAE16" s="409"/>
      <c r="EAF16" s="409"/>
      <c r="EAG16" s="409"/>
      <c r="EAH16" s="409"/>
      <c r="EAI16" s="409"/>
      <c r="EAJ16" s="409"/>
      <c r="EAK16" s="409"/>
      <c r="EAL16" s="409"/>
      <c r="EAM16" s="409"/>
      <c r="EAN16" s="409"/>
      <c r="EAO16" s="409"/>
      <c r="EAP16" s="409"/>
      <c r="EAQ16" s="409"/>
      <c r="EAR16" s="409"/>
      <c r="EAS16" s="409"/>
      <c r="EAT16" s="409"/>
      <c r="EAU16" s="409"/>
      <c r="EAV16" s="409"/>
      <c r="EAW16" s="409"/>
      <c r="EAX16" s="409"/>
      <c r="EAY16" s="409"/>
      <c r="EAZ16" s="409"/>
      <c r="EBA16" s="409"/>
      <c r="EBB16" s="409"/>
      <c r="EBC16" s="409"/>
      <c r="EBD16" s="409"/>
      <c r="EBE16" s="409"/>
      <c r="EBF16" s="409"/>
      <c r="EBG16" s="409"/>
      <c r="EBH16" s="409"/>
      <c r="EBI16" s="409"/>
      <c r="EBJ16" s="409"/>
      <c r="EBK16" s="409"/>
      <c r="EBL16" s="409"/>
      <c r="EBM16" s="409"/>
      <c r="EBN16" s="409"/>
      <c r="EBO16" s="409"/>
      <c r="EBP16" s="409"/>
      <c r="EBQ16" s="409"/>
      <c r="EBR16" s="409"/>
      <c r="EBS16" s="409"/>
      <c r="EBT16" s="409"/>
      <c r="EBU16" s="409"/>
      <c r="EBV16" s="409"/>
      <c r="EBW16" s="409"/>
      <c r="EBX16" s="409"/>
      <c r="EBY16" s="409"/>
      <c r="EBZ16" s="409"/>
      <c r="ECA16" s="409"/>
      <c r="ECB16" s="409"/>
      <c r="ECC16" s="409"/>
      <c r="ECD16" s="409"/>
      <c r="ECE16" s="409"/>
      <c r="ECF16" s="409"/>
      <c r="ECG16" s="409"/>
      <c r="ECH16" s="409"/>
      <c r="ECI16" s="409"/>
      <c r="ECJ16" s="409"/>
      <c r="ECK16" s="409"/>
      <c r="ECL16" s="409"/>
      <c r="ECM16" s="409"/>
      <c r="ECN16" s="409"/>
      <c r="ECO16" s="409"/>
      <c r="ECP16" s="409"/>
      <c r="ECQ16" s="409"/>
      <c r="ECR16" s="409"/>
      <c r="ECS16" s="409"/>
      <c r="ECT16" s="409"/>
      <c r="ECU16" s="409"/>
      <c r="ECV16" s="409"/>
      <c r="ECW16" s="409"/>
      <c r="ECX16" s="409"/>
      <c r="ECY16" s="409"/>
      <c r="ECZ16" s="409"/>
      <c r="EDA16" s="409"/>
      <c r="EDB16" s="409"/>
      <c r="EDC16" s="409"/>
      <c r="EDD16" s="409"/>
      <c r="EDE16" s="409"/>
      <c r="EDF16" s="409"/>
      <c r="EDG16" s="409"/>
      <c r="EDH16" s="409"/>
      <c r="EDI16" s="409"/>
      <c r="EDJ16" s="409"/>
      <c r="EDK16" s="409"/>
      <c r="EDL16" s="409"/>
      <c r="EDM16" s="409"/>
      <c r="EDN16" s="409"/>
      <c r="EDO16" s="409"/>
      <c r="EDP16" s="409"/>
      <c r="EDQ16" s="409"/>
      <c r="EDR16" s="409"/>
      <c r="EDS16" s="409"/>
      <c r="EDT16" s="409"/>
      <c r="EDU16" s="409"/>
      <c r="EDV16" s="409"/>
      <c r="EDW16" s="409"/>
      <c r="EDX16" s="409"/>
      <c r="EDY16" s="409"/>
      <c r="EDZ16" s="409"/>
      <c r="EEA16" s="409"/>
      <c r="EEB16" s="409"/>
      <c r="EEC16" s="409"/>
      <c r="EED16" s="409"/>
      <c r="EEE16" s="409"/>
      <c r="EEF16" s="409"/>
      <c r="EEG16" s="409"/>
      <c r="EEH16" s="409"/>
      <c r="EEI16" s="409"/>
      <c r="EEJ16" s="409"/>
      <c r="EEK16" s="409"/>
      <c r="EEL16" s="409"/>
      <c r="EEM16" s="409"/>
      <c r="EEN16" s="409"/>
      <c r="EEO16" s="409"/>
      <c r="EEP16" s="409"/>
      <c r="EEQ16" s="409"/>
      <c r="EER16" s="409"/>
      <c r="EES16" s="409"/>
      <c r="EET16" s="409"/>
      <c r="EEU16" s="409"/>
      <c r="EEV16" s="409"/>
      <c r="EEW16" s="409"/>
      <c r="EEX16" s="409"/>
      <c r="EEY16" s="409"/>
      <c r="EEZ16" s="409"/>
      <c r="EFA16" s="409"/>
      <c r="EFB16" s="409"/>
      <c r="EFC16" s="409"/>
      <c r="EFD16" s="409"/>
      <c r="EFE16" s="409"/>
      <c r="EFF16" s="409"/>
      <c r="EFG16" s="409"/>
      <c r="EFH16" s="409"/>
      <c r="EFI16" s="409"/>
      <c r="EFJ16" s="409"/>
      <c r="EFK16" s="409"/>
      <c r="EFL16" s="409"/>
      <c r="EFM16" s="409"/>
      <c r="EFN16" s="409"/>
      <c r="EFO16" s="409"/>
      <c r="EFP16" s="409"/>
      <c r="EFQ16" s="409"/>
      <c r="EFR16" s="409"/>
      <c r="EFS16" s="409"/>
      <c r="EFT16" s="409"/>
      <c r="EFU16" s="409"/>
      <c r="EFV16" s="409"/>
      <c r="EFW16" s="409"/>
      <c r="EFX16" s="409"/>
      <c r="EFY16" s="409"/>
      <c r="EFZ16" s="409"/>
      <c r="EGA16" s="409"/>
      <c r="EGB16" s="409"/>
      <c r="EGC16" s="409"/>
      <c r="EGD16" s="409"/>
      <c r="EGE16" s="409"/>
      <c r="EGF16" s="409"/>
      <c r="EGG16" s="409"/>
      <c r="EGH16" s="409"/>
      <c r="EGI16" s="409"/>
      <c r="EGJ16" s="409"/>
      <c r="EGK16" s="409"/>
      <c r="EGL16" s="409"/>
      <c r="EGM16" s="409"/>
      <c r="EGN16" s="409"/>
      <c r="EGO16" s="409"/>
      <c r="EGP16" s="409"/>
      <c r="EGQ16" s="409"/>
      <c r="EGR16" s="409"/>
      <c r="EGS16" s="409"/>
      <c r="EGT16" s="409"/>
      <c r="EGU16" s="409"/>
      <c r="EGV16" s="409"/>
      <c r="EGW16" s="409"/>
      <c r="EGX16" s="409"/>
      <c r="EGY16" s="409"/>
      <c r="EGZ16" s="409"/>
      <c r="EHA16" s="409"/>
      <c r="EHB16" s="409"/>
      <c r="EHC16" s="409"/>
      <c r="EHD16" s="409"/>
      <c r="EHE16" s="409"/>
      <c r="EHF16" s="409"/>
      <c r="EHG16" s="409"/>
      <c r="EHH16" s="409"/>
      <c r="EHI16" s="409"/>
      <c r="EHJ16" s="409"/>
      <c r="EHK16" s="409"/>
      <c r="EHL16" s="409"/>
      <c r="EHM16" s="409"/>
      <c r="EHN16" s="409"/>
      <c r="EHO16" s="409"/>
      <c r="EHP16" s="409"/>
      <c r="EHQ16" s="409"/>
      <c r="EHR16" s="409"/>
      <c r="EHS16" s="409"/>
      <c r="EHT16" s="409"/>
      <c r="EHU16" s="409"/>
      <c r="EHV16" s="409"/>
      <c r="EHW16" s="409"/>
      <c r="EHX16" s="409"/>
      <c r="EHY16" s="409"/>
      <c r="EHZ16" s="409"/>
      <c r="EIA16" s="409"/>
      <c r="EIB16" s="409"/>
      <c r="EIC16" s="409"/>
      <c r="EID16" s="409"/>
      <c r="EIE16" s="409"/>
      <c r="EIF16" s="409"/>
      <c r="EIG16" s="409"/>
      <c r="EIH16" s="409"/>
      <c r="EII16" s="409"/>
      <c r="EIJ16" s="409"/>
      <c r="EIK16" s="409"/>
      <c r="EIL16" s="409"/>
      <c r="EIM16" s="409"/>
      <c r="EIN16" s="409"/>
      <c r="EIO16" s="409"/>
      <c r="EIP16" s="409"/>
      <c r="EIQ16" s="409"/>
      <c r="EIR16" s="409"/>
      <c r="EIS16" s="409"/>
      <c r="EIT16" s="409"/>
      <c r="EIU16" s="409"/>
      <c r="EIV16" s="409"/>
      <c r="EIW16" s="409"/>
      <c r="EIX16" s="409"/>
      <c r="EIY16" s="409"/>
      <c r="EIZ16" s="409"/>
      <c r="EJA16" s="409"/>
      <c r="EJB16" s="409"/>
      <c r="EJC16" s="409"/>
      <c r="EJD16" s="409"/>
      <c r="EJE16" s="409"/>
      <c r="EJF16" s="409"/>
      <c r="EJG16" s="409"/>
      <c r="EJH16" s="409"/>
      <c r="EJI16" s="409"/>
      <c r="EJJ16" s="409"/>
      <c r="EJK16" s="409"/>
      <c r="EJL16" s="409"/>
      <c r="EJM16" s="409"/>
      <c r="EJN16" s="409"/>
      <c r="EJO16" s="409"/>
      <c r="EJP16" s="409"/>
      <c r="EJQ16" s="409"/>
      <c r="EJR16" s="409"/>
      <c r="EJS16" s="409"/>
      <c r="EJT16" s="409"/>
      <c r="EJU16" s="409"/>
      <c r="EJV16" s="409"/>
      <c r="EJW16" s="409"/>
      <c r="EJX16" s="409"/>
      <c r="EJY16" s="409"/>
      <c r="EJZ16" s="409"/>
      <c r="EKA16" s="409"/>
      <c r="EKB16" s="409"/>
      <c r="EKC16" s="409"/>
      <c r="EKD16" s="409"/>
      <c r="EKE16" s="409"/>
      <c r="EKF16" s="409"/>
      <c r="EKG16" s="409"/>
      <c r="EKH16" s="409"/>
      <c r="EKI16" s="409"/>
      <c r="EKJ16" s="409"/>
      <c r="EKK16" s="409"/>
      <c r="EKL16" s="409"/>
      <c r="EKM16" s="409"/>
      <c r="EKN16" s="409"/>
      <c r="EKO16" s="409"/>
      <c r="EKP16" s="409"/>
      <c r="EKQ16" s="409"/>
      <c r="EKR16" s="409"/>
      <c r="EKS16" s="409"/>
      <c r="EKT16" s="409"/>
      <c r="EKU16" s="409"/>
      <c r="EKV16" s="409"/>
      <c r="EKW16" s="409"/>
      <c r="EKX16" s="409"/>
      <c r="EKY16" s="409"/>
      <c r="EKZ16" s="409"/>
      <c r="ELA16" s="409"/>
      <c r="ELB16" s="409"/>
      <c r="ELC16" s="409"/>
      <c r="ELD16" s="409"/>
      <c r="ELE16" s="409"/>
      <c r="ELF16" s="409"/>
      <c r="ELG16" s="409"/>
      <c r="ELH16" s="409"/>
      <c r="ELI16" s="409"/>
      <c r="ELJ16" s="409"/>
      <c r="ELK16" s="409"/>
      <c r="ELL16" s="409"/>
      <c r="ELM16" s="409"/>
      <c r="ELN16" s="409"/>
      <c r="ELO16" s="409"/>
      <c r="ELP16" s="409"/>
      <c r="ELQ16" s="409"/>
      <c r="ELR16" s="409"/>
      <c r="ELS16" s="409"/>
      <c r="ELT16" s="409"/>
      <c r="ELU16" s="409"/>
      <c r="ELV16" s="409"/>
      <c r="ELW16" s="409"/>
      <c r="ELX16" s="409"/>
      <c r="ELY16" s="409"/>
      <c r="ELZ16" s="409"/>
      <c r="EMA16" s="409"/>
      <c r="EMB16" s="409"/>
      <c r="EMC16" s="409"/>
      <c r="EMD16" s="409"/>
      <c r="EME16" s="409"/>
      <c r="EMF16" s="409"/>
      <c r="EMG16" s="409"/>
      <c r="EMH16" s="409"/>
      <c r="EMI16" s="409"/>
      <c r="EMJ16" s="409"/>
      <c r="EMK16" s="409"/>
      <c r="EML16" s="409"/>
      <c r="EMM16" s="409"/>
      <c r="EMN16" s="409"/>
      <c r="EMO16" s="409"/>
      <c r="EMP16" s="409"/>
      <c r="EMQ16" s="409"/>
      <c r="EMR16" s="409"/>
      <c r="EMS16" s="409"/>
      <c r="EMT16" s="409"/>
      <c r="EMU16" s="409"/>
      <c r="EMV16" s="409"/>
      <c r="EMW16" s="409"/>
      <c r="EMX16" s="409"/>
      <c r="EMY16" s="409"/>
      <c r="EMZ16" s="409"/>
      <c r="ENA16" s="409"/>
      <c r="ENB16" s="409"/>
      <c r="ENC16" s="409"/>
      <c r="END16" s="409"/>
      <c r="ENE16" s="409"/>
      <c r="ENF16" s="409"/>
      <c r="ENG16" s="409"/>
      <c r="ENH16" s="409"/>
      <c r="ENI16" s="409"/>
      <c r="ENJ16" s="409"/>
      <c r="ENK16" s="409"/>
      <c r="ENL16" s="409"/>
      <c r="ENM16" s="409"/>
      <c r="ENN16" s="409"/>
      <c r="ENO16" s="409"/>
      <c r="ENP16" s="409"/>
      <c r="ENQ16" s="409"/>
      <c r="ENR16" s="409"/>
      <c r="ENS16" s="409"/>
      <c r="ENT16" s="409"/>
      <c r="ENU16" s="409"/>
      <c r="ENV16" s="409"/>
      <c r="ENW16" s="409"/>
      <c r="ENX16" s="409"/>
      <c r="ENY16" s="409"/>
      <c r="ENZ16" s="409"/>
      <c r="EOA16" s="409"/>
      <c r="EOB16" s="409"/>
      <c r="EOC16" s="409"/>
      <c r="EOD16" s="409"/>
      <c r="EOE16" s="409"/>
      <c r="EOF16" s="409"/>
      <c r="EOG16" s="409"/>
      <c r="EOH16" s="409"/>
      <c r="EOI16" s="409"/>
      <c r="EOJ16" s="409"/>
      <c r="EOK16" s="409"/>
      <c r="EOL16" s="409"/>
      <c r="EOM16" s="409"/>
      <c r="EON16" s="409"/>
      <c r="EOO16" s="409"/>
      <c r="EOP16" s="409"/>
      <c r="EOQ16" s="409"/>
      <c r="EOR16" s="409"/>
      <c r="EOS16" s="409"/>
      <c r="EOT16" s="409"/>
      <c r="EOU16" s="409"/>
      <c r="EOV16" s="409"/>
      <c r="EOW16" s="409"/>
      <c r="EOX16" s="409"/>
      <c r="EOY16" s="409"/>
      <c r="EOZ16" s="409"/>
      <c r="EPA16" s="409"/>
      <c r="EPB16" s="409"/>
      <c r="EPC16" s="409"/>
      <c r="EPD16" s="409"/>
      <c r="EPE16" s="409"/>
      <c r="EPF16" s="409"/>
      <c r="EPG16" s="409"/>
      <c r="EPH16" s="409"/>
      <c r="EPI16" s="409"/>
      <c r="EPJ16" s="409"/>
      <c r="EPK16" s="409"/>
      <c r="EPL16" s="409"/>
      <c r="EPM16" s="409"/>
      <c r="EPN16" s="409"/>
      <c r="EPO16" s="409"/>
      <c r="EPP16" s="409"/>
      <c r="EPQ16" s="409"/>
      <c r="EPR16" s="409"/>
      <c r="EPS16" s="409"/>
      <c r="EPT16" s="409"/>
      <c r="EPU16" s="409"/>
      <c r="EPV16" s="409"/>
      <c r="EPW16" s="409"/>
      <c r="EPX16" s="409"/>
      <c r="EPY16" s="409"/>
      <c r="EPZ16" s="409"/>
      <c r="EQA16" s="409"/>
      <c r="EQB16" s="409"/>
      <c r="EQC16" s="409"/>
      <c r="EQD16" s="409"/>
      <c r="EQE16" s="409"/>
      <c r="EQF16" s="409"/>
      <c r="EQG16" s="409"/>
      <c r="EQH16" s="409"/>
      <c r="EQI16" s="409"/>
      <c r="EQJ16" s="409"/>
      <c r="EQK16" s="409"/>
      <c r="EQL16" s="409"/>
      <c r="EQM16" s="409"/>
      <c r="EQN16" s="409"/>
      <c r="EQO16" s="409"/>
      <c r="EQP16" s="409"/>
      <c r="EQQ16" s="409"/>
      <c r="EQR16" s="409"/>
      <c r="EQS16" s="409"/>
      <c r="EQT16" s="409"/>
      <c r="EQU16" s="409"/>
      <c r="EQV16" s="409"/>
      <c r="EQW16" s="409"/>
      <c r="EQX16" s="409"/>
      <c r="EQY16" s="409"/>
      <c r="EQZ16" s="409"/>
      <c r="ERA16" s="409"/>
      <c r="ERB16" s="409"/>
      <c r="ERC16" s="409"/>
      <c r="ERD16" s="409"/>
      <c r="ERE16" s="409"/>
      <c r="ERF16" s="409"/>
      <c r="ERG16" s="409"/>
      <c r="ERH16" s="409"/>
      <c r="ERI16" s="409"/>
      <c r="ERJ16" s="409"/>
      <c r="ERK16" s="409"/>
      <c r="ERL16" s="409"/>
      <c r="ERM16" s="409"/>
      <c r="ERN16" s="409"/>
      <c r="ERO16" s="409"/>
      <c r="ERP16" s="409"/>
      <c r="ERQ16" s="409"/>
      <c r="ERR16" s="409"/>
      <c r="ERS16" s="409"/>
      <c r="ERT16" s="409"/>
      <c r="ERU16" s="409"/>
      <c r="ERV16" s="409"/>
      <c r="ERW16" s="409"/>
      <c r="ERX16" s="409"/>
      <c r="ERY16" s="409"/>
      <c r="ERZ16" s="409"/>
      <c r="ESA16" s="409"/>
      <c r="ESB16" s="409"/>
      <c r="ESC16" s="409"/>
      <c r="ESD16" s="409"/>
      <c r="ESE16" s="409"/>
      <c r="ESF16" s="409"/>
      <c r="ESG16" s="409"/>
      <c r="ESH16" s="409"/>
      <c r="ESI16" s="409"/>
      <c r="ESJ16" s="409"/>
      <c r="ESK16" s="409"/>
      <c r="ESL16" s="409"/>
      <c r="ESM16" s="409"/>
      <c r="ESN16" s="409"/>
      <c r="ESO16" s="409"/>
      <c r="ESP16" s="409"/>
      <c r="ESQ16" s="409"/>
      <c r="ESR16" s="409"/>
      <c r="ESS16" s="409"/>
      <c r="EST16" s="409"/>
      <c r="ESU16" s="409"/>
      <c r="ESV16" s="409"/>
      <c r="ESW16" s="409"/>
      <c r="ESX16" s="409"/>
      <c r="ESY16" s="409"/>
      <c r="ESZ16" s="409"/>
      <c r="ETA16" s="409"/>
      <c r="ETB16" s="409"/>
      <c r="ETC16" s="409"/>
      <c r="ETD16" s="409"/>
      <c r="ETE16" s="409"/>
      <c r="ETF16" s="409"/>
      <c r="ETG16" s="409"/>
      <c r="ETH16" s="409"/>
      <c r="ETI16" s="409"/>
      <c r="ETJ16" s="409"/>
      <c r="ETK16" s="409"/>
      <c r="ETL16" s="409"/>
      <c r="ETM16" s="409"/>
      <c r="ETN16" s="409"/>
      <c r="ETO16" s="409"/>
      <c r="ETP16" s="409"/>
      <c r="ETQ16" s="409"/>
      <c r="ETR16" s="409"/>
      <c r="ETS16" s="409"/>
      <c r="ETT16" s="409"/>
      <c r="ETU16" s="409"/>
      <c r="ETV16" s="409"/>
      <c r="ETW16" s="409"/>
      <c r="ETX16" s="409"/>
      <c r="ETY16" s="409"/>
      <c r="ETZ16" s="409"/>
      <c r="EUA16" s="409"/>
      <c r="EUB16" s="409"/>
      <c r="EUC16" s="409"/>
      <c r="EUD16" s="409"/>
      <c r="EUE16" s="409"/>
      <c r="EUF16" s="409"/>
      <c r="EUG16" s="409"/>
      <c r="EUH16" s="409"/>
      <c r="EUI16" s="409"/>
      <c r="EUJ16" s="409"/>
      <c r="EUK16" s="409"/>
      <c r="EUL16" s="409"/>
      <c r="EUM16" s="409"/>
      <c r="EUN16" s="409"/>
      <c r="EUO16" s="409"/>
      <c r="EUP16" s="409"/>
      <c r="EUQ16" s="409"/>
      <c r="EUR16" s="409"/>
      <c r="EUS16" s="409"/>
      <c r="EUT16" s="409"/>
      <c r="EUU16" s="409"/>
      <c r="EUV16" s="409"/>
      <c r="EUW16" s="409"/>
      <c r="EUX16" s="409"/>
      <c r="EUY16" s="409"/>
      <c r="EUZ16" s="409"/>
      <c r="EVA16" s="409"/>
      <c r="EVB16" s="409"/>
      <c r="EVC16" s="409"/>
      <c r="EVD16" s="409"/>
      <c r="EVE16" s="409"/>
      <c r="EVF16" s="409"/>
      <c r="EVG16" s="409"/>
      <c r="EVH16" s="409"/>
      <c r="EVI16" s="409"/>
      <c r="EVJ16" s="409"/>
      <c r="EVK16" s="409"/>
      <c r="EVL16" s="409"/>
      <c r="EVM16" s="409"/>
      <c r="EVN16" s="409"/>
      <c r="EVO16" s="409"/>
      <c r="EVP16" s="409"/>
      <c r="EVQ16" s="409"/>
      <c r="EVR16" s="409"/>
      <c r="EVS16" s="409"/>
      <c r="EVT16" s="409"/>
      <c r="EVU16" s="409"/>
      <c r="EVV16" s="409"/>
      <c r="EVW16" s="409"/>
      <c r="EVX16" s="409"/>
      <c r="EVY16" s="409"/>
      <c r="EVZ16" s="409"/>
      <c r="EWA16" s="409"/>
      <c r="EWB16" s="409"/>
      <c r="EWC16" s="409"/>
      <c r="EWD16" s="409"/>
      <c r="EWE16" s="409"/>
      <c r="EWF16" s="409"/>
      <c r="EWG16" s="409"/>
      <c r="EWH16" s="409"/>
      <c r="EWI16" s="409"/>
      <c r="EWJ16" s="409"/>
      <c r="EWK16" s="409"/>
      <c r="EWL16" s="409"/>
      <c r="EWM16" s="409"/>
      <c r="EWN16" s="409"/>
      <c r="EWO16" s="409"/>
      <c r="EWP16" s="409"/>
      <c r="EWQ16" s="409"/>
      <c r="EWR16" s="409"/>
      <c r="EWS16" s="409"/>
      <c r="EWT16" s="409"/>
      <c r="EWU16" s="409"/>
      <c r="EWV16" s="409"/>
      <c r="EWW16" s="409"/>
      <c r="EWX16" s="409"/>
      <c r="EWY16" s="409"/>
      <c r="EWZ16" s="409"/>
      <c r="EXA16" s="409"/>
      <c r="EXB16" s="409"/>
      <c r="EXC16" s="409"/>
      <c r="EXD16" s="409"/>
      <c r="EXE16" s="409"/>
      <c r="EXF16" s="409"/>
      <c r="EXG16" s="409"/>
      <c r="EXH16" s="409"/>
      <c r="EXI16" s="409"/>
      <c r="EXJ16" s="409"/>
      <c r="EXK16" s="409"/>
      <c r="EXL16" s="409"/>
      <c r="EXM16" s="409"/>
      <c r="EXN16" s="409"/>
      <c r="EXO16" s="409"/>
      <c r="EXP16" s="409"/>
      <c r="EXQ16" s="409"/>
      <c r="EXR16" s="409"/>
      <c r="EXS16" s="409"/>
      <c r="EXT16" s="409"/>
      <c r="EXU16" s="409"/>
      <c r="EXV16" s="409"/>
      <c r="EXW16" s="409"/>
      <c r="EXX16" s="409"/>
      <c r="EXY16" s="409"/>
      <c r="EXZ16" s="409"/>
      <c r="EYA16" s="409"/>
      <c r="EYB16" s="409"/>
      <c r="EYC16" s="409"/>
      <c r="EYD16" s="409"/>
      <c r="EYE16" s="409"/>
      <c r="EYF16" s="409"/>
      <c r="EYG16" s="409"/>
      <c r="EYH16" s="409"/>
      <c r="EYI16" s="409"/>
      <c r="EYJ16" s="409"/>
      <c r="EYK16" s="409"/>
      <c r="EYL16" s="409"/>
      <c r="EYM16" s="409"/>
      <c r="EYN16" s="409"/>
      <c r="EYO16" s="409"/>
      <c r="EYP16" s="409"/>
      <c r="EYQ16" s="409"/>
      <c r="EYR16" s="409"/>
      <c r="EYS16" s="409"/>
      <c r="EYT16" s="409"/>
      <c r="EYU16" s="409"/>
      <c r="EYV16" s="409"/>
      <c r="EYW16" s="409"/>
      <c r="EYX16" s="409"/>
      <c r="EYY16" s="409"/>
      <c r="EYZ16" s="409"/>
      <c r="EZA16" s="409"/>
      <c r="EZB16" s="409"/>
      <c r="EZC16" s="409"/>
      <c r="EZD16" s="409"/>
      <c r="EZE16" s="409"/>
      <c r="EZF16" s="409"/>
      <c r="EZG16" s="409"/>
      <c r="EZH16" s="409"/>
      <c r="EZI16" s="409"/>
      <c r="EZJ16" s="409"/>
      <c r="EZK16" s="409"/>
      <c r="EZL16" s="409"/>
      <c r="EZM16" s="409"/>
      <c r="EZN16" s="409"/>
      <c r="EZO16" s="409"/>
      <c r="EZP16" s="409"/>
      <c r="EZQ16" s="409"/>
      <c r="EZR16" s="409"/>
      <c r="EZS16" s="409"/>
      <c r="EZT16" s="409"/>
      <c r="EZU16" s="409"/>
      <c r="EZV16" s="409"/>
      <c r="EZW16" s="409"/>
      <c r="EZX16" s="409"/>
      <c r="EZY16" s="409"/>
      <c r="EZZ16" s="409"/>
      <c r="FAA16" s="409"/>
      <c r="FAB16" s="409"/>
      <c r="FAC16" s="409"/>
      <c r="FAD16" s="409"/>
      <c r="FAE16" s="409"/>
      <c r="FAF16" s="409"/>
      <c r="FAG16" s="409"/>
      <c r="FAH16" s="409"/>
      <c r="FAI16" s="409"/>
      <c r="FAJ16" s="409"/>
      <c r="FAK16" s="409"/>
      <c r="FAL16" s="409"/>
      <c r="FAM16" s="409"/>
      <c r="FAN16" s="409"/>
      <c r="FAO16" s="409"/>
      <c r="FAP16" s="409"/>
      <c r="FAQ16" s="409"/>
      <c r="FAR16" s="409"/>
      <c r="FAS16" s="409"/>
      <c r="FAT16" s="409"/>
      <c r="FAU16" s="409"/>
      <c r="FAV16" s="409"/>
      <c r="FAW16" s="409"/>
      <c r="FAX16" s="409"/>
      <c r="FAY16" s="409"/>
      <c r="FAZ16" s="409"/>
      <c r="FBA16" s="409"/>
      <c r="FBB16" s="409"/>
      <c r="FBC16" s="409"/>
      <c r="FBD16" s="409"/>
      <c r="FBE16" s="409"/>
      <c r="FBF16" s="409"/>
      <c r="FBG16" s="409"/>
      <c r="FBH16" s="409"/>
      <c r="FBI16" s="409"/>
      <c r="FBJ16" s="409"/>
      <c r="FBK16" s="409"/>
      <c r="FBL16" s="409"/>
      <c r="FBM16" s="409"/>
      <c r="FBN16" s="409"/>
      <c r="FBO16" s="409"/>
      <c r="FBP16" s="409"/>
      <c r="FBQ16" s="409"/>
      <c r="FBR16" s="409"/>
      <c r="FBS16" s="409"/>
      <c r="FBT16" s="409"/>
      <c r="FBU16" s="409"/>
      <c r="FBV16" s="409"/>
      <c r="FBW16" s="409"/>
      <c r="FBX16" s="409"/>
      <c r="FBY16" s="409"/>
      <c r="FBZ16" s="409"/>
      <c r="FCA16" s="409"/>
      <c r="FCB16" s="409"/>
      <c r="FCC16" s="409"/>
      <c r="FCD16" s="409"/>
      <c r="FCE16" s="409"/>
      <c r="FCF16" s="409"/>
      <c r="FCG16" s="409"/>
      <c r="FCH16" s="409"/>
      <c r="FCI16" s="409"/>
      <c r="FCJ16" s="409"/>
      <c r="FCK16" s="409"/>
      <c r="FCL16" s="409"/>
      <c r="FCM16" s="409"/>
      <c r="FCN16" s="409"/>
      <c r="FCO16" s="409"/>
      <c r="FCP16" s="409"/>
      <c r="FCQ16" s="409"/>
      <c r="FCR16" s="409"/>
      <c r="FCS16" s="409"/>
      <c r="FCT16" s="409"/>
      <c r="FCU16" s="409"/>
      <c r="FCV16" s="409"/>
      <c r="FCW16" s="409"/>
      <c r="FCX16" s="409"/>
      <c r="FCY16" s="409"/>
      <c r="FCZ16" s="409"/>
      <c r="FDA16" s="409"/>
      <c r="FDB16" s="409"/>
      <c r="FDC16" s="409"/>
      <c r="FDD16" s="409"/>
      <c r="FDE16" s="409"/>
      <c r="FDF16" s="409"/>
      <c r="FDG16" s="409"/>
      <c r="FDH16" s="409"/>
      <c r="FDI16" s="409"/>
      <c r="FDJ16" s="409"/>
      <c r="FDK16" s="409"/>
      <c r="FDL16" s="409"/>
      <c r="FDM16" s="409"/>
      <c r="FDN16" s="409"/>
      <c r="FDO16" s="409"/>
      <c r="FDP16" s="409"/>
      <c r="FDQ16" s="409"/>
      <c r="FDR16" s="409"/>
      <c r="FDS16" s="409"/>
      <c r="FDT16" s="409"/>
      <c r="FDU16" s="409"/>
      <c r="FDV16" s="409"/>
      <c r="FDW16" s="409"/>
      <c r="FDX16" s="409"/>
      <c r="FDY16" s="409"/>
      <c r="FDZ16" s="409"/>
      <c r="FEA16" s="409"/>
      <c r="FEB16" s="409"/>
      <c r="FEC16" s="409"/>
      <c r="FED16" s="409"/>
      <c r="FEE16" s="409"/>
      <c r="FEF16" s="409"/>
      <c r="FEG16" s="409"/>
      <c r="FEH16" s="409"/>
      <c r="FEI16" s="409"/>
      <c r="FEJ16" s="409"/>
      <c r="FEK16" s="409"/>
      <c r="FEL16" s="409"/>
      <c r="FEM16" s="409"/>
      <c r="FEN16" s="409"/>
      <c r="FEO16" s="409"/>
      <c r="FEP16" s="409"/>
      <c r="FEQ16" s="409"/>
      <c r="FER16" s="409"/>
      <c r="FES16" s="409"/>
      <c r="FET16" s="409"/>
      <c r="FEU16" s="409"/>
      <c r="FEV16" s="409"/>
      <c r="FEW16" s="409"/>
      <c r="FEX16" s="409"/>
      <c r="FEY16" s="409"/>
      <c r="FEZ16" s="409"/>
      <c r="FFA16" s="409"/>
      <c r="FFB16" s="409"/>
      <c r="FFC16" s="409"/>
      <c r="FFD16" s="409"/>
      <c r="FFE16" s="409"/>
      <c r="FFF16" s="409"/>
      <c r="FFG16" s="409"/>
      <c r="FFH16" s="409"/>
      <c r="FFI16" s="409"/>
      <c r="FFJ16" s="409"/>
      <c r="FFK16" s="409"/>
      <c r="FFL16" s="409"/>
      <c r="FFM16" s="409"/>
      <c r="FFN16" s="409"/>
      <c r="FFO16" s="409"/>
      <c r="FFP16" s="409"/>
      <c r="FFQ16" s="409"/>
      <c r="FFR16" s="409"/>
      <c r="FFS16" s="409"/>
      <c r="FFT16" s="409"/>
      <c r="FFU16" s="409"/>
      <c r="FFV16" s="409"/>
      <c r="FFW16" s="409"/>
      <c r="FFX16" s="409"/>
      <c r="FFY16" s="409"/>
      <c r="FFZ16" s="409"/>
      <c r="FGA16" s="409"/>
      <c r="FGB16" s="409"/>
      <c r="FGC16" s="409"/>
      <c r="FGD16" s="409"/>
      <c r="FGE16" s="409"/>
      <c r="FGF16" s="409"/>
      <c r="FGG16" s="409"/>
      <c r="FGH16" s="409"/>
      <c r="FGI16" s="409"/>
      <c r="FGJ16" s="409"/>
      <c r="FGK16" s="409"/>
      <c r="FGL16" s="409"/>
      <c r="FGM16" s="409"/>
      <c r="FGN16" s="409"/>
      <c r="FGO16" s="409"/>
      <c r="FGP16" s="409"/>
      <c r="FGQ16" s="409"/>
      <c r="FGR16" s="409"/>
      <c r="FGS16" s="409"/>
      <c r="FGT16" s="409"/>
      <c r="FGU16" s="409"/>
      <c r="FGV16" s="409"/>
      <c r="FGW16" s="409"/>
      <c r="FGX16" s="409"/>
      <c r="FGY16" s="409"/>
      <c r="FGZ16" s="409"/>
      <c r="FHA16" s="409"/>
      <c r="FHB16" s="409"/>
      <c r="FHC16" s="409"/>
      <c r="FHD16" s="409"/>
      <c r="FHE16" s="409"/>
      <c r="FHF16" s="409"/>
      <c r="FHG16" s="409"/>
      <c r="FHH16" s="409"/>
      <c r="FHI16" s="409"/>
      <c r="FHJ16" s="409"/>
      <c r="FHK16" s="409"/>
      <c r="FHL16" s="409"/>
      <c r="FHM16" s="409"/>
      <c r="FHN16" s="409"/>
      <c r="FHO16" s="409"/>
      <c r="FHP16" s="409"/>
      <c r="FHQ16" s="409"/>
      <c r="FHR16" s="409"/>
      <c r="FHS16" s="409"/>
      <c r="FHT16" s="409"/>
      <c r="FHU16" s="409"/>
      <c r="FHV16" s="409"/>
      <c r="FHW16" s="409"/>
      <c r="FHX16" s="409"/>
      <c r="FHY16" s="409"/>
      <c r="FHZ16" s="409"/>
      <c r="FIA16" s="409"/>
      <c r="FIB16" s="409"/>
      <c r="FIC16" s="409"/>
      <c r="FID16" s="409"/>
      <c r="FIE16" s="409"/>
      <c r="FIF16" s="409"/>
      <c r="FIG16" s="409"/>
      <c r="FIH16" s="409"/>
      <c r="FII16" s="409"/>
      <c r="FIJ16" s="409"/>
      <c r="FIK16" s="409"/>
      <c r="FIL16" s="409"/>
      <c r="FIM16" s="409"/>
      <c r="FIN16" s="409"/>
      <c r="FIO16" s="409"/>
      <c r="FIP16" s="409"/>
      <c r="FIQ16" s="409"/>
      <c r="FIR16" s="409"/>
      <c r="FIS16" s="409"/>
      <c r="FIT16" s="409"/>
      <c r="FIU16" s="409"/>
      <c r="FIV16" s="409"/>
      <c r="FIW16" s="409"/>
      <c r="FIX16" s="409"/>
      <c r="FIY16" s="409"/>
      <c r="FIZ16" s="409"/>
      <c r="FJA16" s="409"/>
      <c r="FJB16" s="409"/>
      <c r="FJC16" s="409"/>
      <c r="FJD16" s="409"/>
      <c r="FJE16" s="409"/>
      <c r="FJF16" s="409"/>
      <c r="FJG16" s="409"/>
      <c r="FJH16" s="409"/>
      <c r="FJI16" s="409"/>
      <c r="FJJ16" s="409"/>
      <c r="FJK16" s="409"/>
      <c r="FJL16" s="409"/>
      <c r="FJM16" s="409"/>
      <c r="FJN16" s="409"/>
      <c r="FJO16" s="409"/>
      <c r="FJP16" s="409"/>
      <c r="FJQ16" s="409"/>
      <c r="FJR16" s="409"/>
      <c r="FJS16" s="409"/>
      <c r="FJT16" s="409"/>
      <c r="FJU16" s="409"/>
      <c r="FJV16" s="409"/>
      <c r="FJW16" s="409"/>
      <c r="FJX16" s="409"/>
      <c r="FJY16" s="409"/>
      <c r="FJZ16" s="409"/>
      <c r="FKA16" s="409"/>
      <c r="FKB16" s="409"/>
      <c r="FKC16" s="409"/>
      <c r="FKD16" s="409"/>
      <c r="FKE16" s="409"/>
      <c r="FKF16" s="409"/>
      <c r="FKG16" s="409"/>
      <c r="FKH16" s="409"/>
      <c r="FKI16" s="409"/>
      <c r="FKJ16" s="409"/>
      <c r="FKK16" s="409"/>
      <c r="FKL16" s="409"/>
      <c r="FKM16" s="409"/>
      <c r="FKN16" s="409"/>
      <c r="FKO16" s="409"/>
      <c r="FKP16" s="409"/>
      <c r="FKQ16" s="409"/>
      <c r="FKR16" s="409"/>
      <c r="FKS16" s="409"/>
      <c r="FKT16" s="409"/>
      <c r="FKU16" s="409"/>
      <c r="FKV16" s="409"/>
      <c r="FKW16" s="409"/>
      <c r="FKX16" s="409"/>
      <c r="FKY16" s="409"/>
      <c r="FKZ16" s="409"/>
      <c r="FLA16" s="409"/>
      <c r="FLB16" s="409"/>
      <c r="FLC16" s="409"/>
      <c r="FLD16" s="409"/>
      <c r="FLE16" s="409"/>
      <c r="FLF16" s="409"/>
      <c r="FLG16" s="409"/>
      <c r="FLH16" s="409"/>
      <c r="FLI16" s="409"/>
      <c r="FLJ16" s="409"/>
      <c r="FLK16" s="409"/>
      <c r="FLL16" s="409"/>
      <c r="FLM16" s="409"/>
      <c r="FLN16" s="409"/>
      <c r="FLO16" s="409"/>
      <c r="FLP16" s="409"/>
      <c r="FLQ16" s="409"/>
      <c r="FLR16" s="409"/>
      <c r="FLS16" s="409"/>
      <c r="FLT16" s="409"/>
      <c r="FLU16" s="409"/>
      <c r="FLV16" s="409"/>
      <c r="FLW16" s="409"/>
      <c r="FLX16" s="409"/>
      <c r="FLY16" s="409"/>
      <c r="FLZ16" s="409"/>
      <c r="FMA16" s="409"/>
      <c r="FMB16" s="409"/>
      <c r="FMC16" s="409"/>
      <c r="FMD16" s="409"/>
      <c r="FME16" s="409"/>
      <c r="FMF16" s="409"/>
      <c r="FMG16" s="409"/>
      <c r="FMH16" s="409"/>
      <c r="FMI16" s="409"/>
      <c r="FMJ16" s="409"/>
      <c r="FMK16" s="409"/>
      <c r="FML16" s="409"/>
      <c r="FMM16" s="409"/>
      <c r="FMN16" s="409"/>
      <c r="FMO16" s="409"/>
      <c r="FMP16" s="409"/>
      <c r="FMQ16" s="409"/>
      <c r="FMR16" s="409"/>
      <c r="FMS16" s="409"/>
      <c r="FMT16" s="409"/>
      <c r="FMU16" s="409"/>
      <c r="FMV16" s="409"/>
      <c r="FMW16" s="409"/>
      <c r="FMX16" s="409"/>
      <c r="FMY16" s="409"/>
      <c r="FMZ16" s="409"/>
      <c r="FNA16" s="409"/>
      <c r="FNB16" s="409"/>
      <c r="FNC16" s="409"/>
      <c r="FND16" s="409"/>
      <c r="FNE16" s="409"/>
      <c r="FNF16" s="409"/>
      <c r="FNG16" s="409"/>
      <c r="FNH16" s="409"/>
      <c r="FNI16" s="409"/>
      <c r="FNJ16" s="409"/>
      <c r="FNK16" s="409"/>
      <c r="FNL16" s="409"/>
      <c r="FNM16" s="409"/>
      <c r="FNN16" s="409"/>
      <c r="FNO16" s="409"/>
      <c r="FNP16" s="409"/>
      <c r="FNQ16" s="409"/>
      <c r="FNR16" s="409"/>
      <c r="FNS16" s="409"/>
      <c r="FNT16" s="409"/>
      <c r="FNU16" s="409"/>
      <c r="FNV16" s="409"/>
      <c r="FNW16" s="409"/>
      <c r="FNX16" s="409"/>
      <c r="FNY16" s="409"/>
      <c r="FNZ16" s="409"/>
      <c r="FOA16" s="409"/>
      <c r="FOB16" s="409"/>
      <c r="FOC16" s="409"/>
      <c r="FOD16" s="409"/>
      <c r="FOE16" s="409"/>
      <c r="FOF16" s="409"/>
      <c r="FOG16" s="409"/>
      <c r="FOH16" s="409"/>
      <c r="FOI16" s="409"/>
      <c r="FOJ16" s="409"/>
      <c r="FOK16" s="409"/>
      <c r="FOL16" s="409"/>
      <c r="FOM16" s="409"/>
      <c r="FON16" s="409"/>
      <c r="FOO16" s="409"/>
      <c r="FOP16" s="409"/>
      <c r="FOQ16" s="409"/>
      <c r="FOR16" s="409"/>
      <c r="FOS16" s="409"/>
      <c r="FOT16" s="409"/>
      <c r="FOU16" s="409"/>
      <c r="FOV16" s="409"/>
      <c r="FOW16" s="409"/>
      <c r="FOX16" s="409"/>
      <c r="FOY16" s="409"/>
      <c r="FOZ16" s="409"/>
      <c r="FPA16" s="409"/>
      <c r="FPB16" s="409"/>
      <c r="FPC16" s="409"/>
      <c r="FPD16" s="409"/>
      <c r="FPE16" s="409"/>
      <c r="FPF16" s="409"/>
      <c r="FPG16" s="409"/>
      <c r="FPH16" s="409"/>
      <c r="FPI16" s="409"/>
      <c r="FPJ16" s="409"/>
      <c r="FPK16" s="409"/>
      <c r="FPL16" s="409"/>
      <c r="FPM16" s="409"/>
      <c r="FPN16" s="409"/>
      <c r="FPO16" s="409"/>
      <c r="FPP16" s="409"/>
      <c r="FPQ16" s="409"/>
      <c r="FPR16" s="409"/>
      <c r="FPS16" s="409"/>
      <c r="FPT16" s="409"/>
      <c r="FPU16" s="409"/>
      <c r="FPV16" s="409"/>
      <c r="FPW16" s="409"/>
      <c r="FPX16" s="409"/>
      <c r="FPY16" s="409"/>
      <c r="FPZ16" s="409"/>
      <c r="FQA16" s="409"/>
      <c r="FQB16" s="409"/>
      <c r="FQC16" s="409"/>
      <c r="FQD16" s="409"/>
      <c r="FQE16" s="409"/>
      <c r="FQF16" s="409"/>
      <c r="FQG16" s="409"/>
      <c r="FQH16" s="409"/>
      <c r="FQI16" s="409"/>
      <c r="FQJ16" s="409"/>
      <c r="FQK16" s="409"/>
      <c r="FQL16" s="409"/>
      <c r="FQM16" s="409"/>
      <c r="FQN16" s="409"/>
      <c r="FQO16" s="409"/>
      <c r="FQP16" s="409"/>
      <c r="FQQ16" s="409"/>
      <c r="FQR16" s="409"/>
      <c r="FQS16" s="409"/>
      <c r="FQT16" s="409"/>
      <c r="FQU16" s="409"/>
      <c r="FQV16" s="409"/>
      <c r="FQW16" s="409"/>
      <c r="FQX16" s="409"/>
      <c r="FQY16" s="409"/>
      <c r="FQZ16" s="409"/>
      <c r="FRA16" s="409"/>
      <c r="FRB16" s="409"/>
      <c r="FRC16" s="409"/>
      <c r="FRD16" s="409"/>
      <c r="FRE16" s="409"/>
      <c r="FRF16" s="409"/>
      <c r="FRG16" s="409"/>
      <c r="FRH16" s="409"/>
      <c r="FRI16" s="409"/>
      <c r="FRJ16" s="409"/>
      <c r="FRK16" s="409"/>
      <c r="FRL16" s="409"/>
      <c r="FRM16" s="409"/>
      <c r="FRN16" s="409"/>
      <c r="FRO16" s="409"/>
      <c r="FRP16" s="409"/>
      <c r="FRQ16" s="409"/>
      <c r="FRR16" s="409"/>
      <c r="FRS16" s="409"/>
      <c r="FRT16" s="409"/>
      <c r="FRU16" s="409"/>
      <c r="FRV16" s="409"/>
      <c r="FRW16" s="409"/>
      <c r="FRX16" s="409"/>
      <c r="FRY16" s="409"/>
      <c r="FRZ16" s="409"/>
      <c r="FSA16" s="409"/>
      <c r="FSB16" s="409"/>
      <c r="FSC16" s="409"/>
      <c r="FSD16" s="409"/>
      <c r="FSE16" s="409"/>
      <c r="FSF16" s="409"/>
      <c r="FSG16" s="409"/>
      <c r="FSH16" s="409"/>
      <c r="FSI16" s="409"/>
      <c r="FSJ16" s="409"/>
      <c r="FSK16" s="409"/>
      <c r="FSL16" s="409"/>
      <c r="FSM16" s="409"/>
      <c r="FSN16" s="409"/>
      <c r="FSO16" s="409"/>
      <c r="FSP16" s="409"/>
      <c r="FSQ16" s="409"/>
      <c r="FSR16" s="409"/>
      <c r="FSS16" s="409"/>
      <c r="FST16" s="409"/>
      <c r="FSU16" s="409"/>
      <c r="FSV16" s="409"/>
      <c r="FSW16" s="409"/>
      <c r="FSX16" s="409"/>
      <c r="FSY16" s="409"/>
      <c r="FSZ16" s="409"/>
      <c r="FTA16" s="409"/>
      <c r="FTB16" s="409"/>
      <c r="FTC16" s="409"/>
      <c r="FTD16" s="409"/>
      <c r="FTE16" s="409"/>
      <c r="FTF16" s="409"/>
      <c r="FTG16" s="409"/>
      <c r="FTH16" s="409"/>
      <c r="FTI16" s="409"/>
      <c r="FTJ16" s="409"/>
      <c r="FTK16" s="409"/>
      <c r="FTL16" s="409"/>
      <c r="FTM16" s="409"/>
      <c r="FTN16" s="409"/>
      <c r="FTO16" s="409"/>
      <c r="FTP16" s="409"/>
      <c r="FTQ16" s="409"/>
      <c r="FTR16" s="409"/>
      <c r="FTS16" s="409"/>
      <c r="FTT16" s="409"/>
      <c r="FTU16" s="409"/>
      <c r="FTV16" s="409"/>
      <c r="FTW16" s="409"/>
      <c r="FTX16" s="409"/>
      <c r="FTY16" s="409"/>
      <c r="FTZ16" s="409"/>
      <c r="FUA16" s="409"/>
      <c r="FUB16" s="409"/>
      <c r="FUC16" s="409"/>
      <c r="FUD16" s="409"/>
      <c r="FUE16" s="409"/>
      <c r="FUF16" s="409"/>
      <c r="FUG16" s="409"/>
      <c r="FUH16" s="409"/>
      <c r="FUI16" s="409"/>
      <c r="FUJ16" s="409"/>
      <c r="FUK16" s="409"/>
      <c r="FUL16" s="409"/>
      <c r="FUM16" s="409"/>
      <c r="FUN16" s="409"/>
      <c r="FUO16" s="409"/>
      <c r="FUP16" s="409"/>
      <c r="FUQ16" s="409"/>
      <c r="FUR16" s="409"/>
      <c r="FUS16" s="409"/>
      <c r="FUT16" s="409"/>
      <c r="FUU16" s="409"/>
      <c r="FUV16" s="409"/>
      <c r="FUW16" s="409"/>
      <c r="FUX16" s="409"/>
      <c r="FUY16" s="409"/>
      <c r="FUZ16" s="409"/>
      <c r="FVA16" s="409"/>
      <c r="FVB16" s="409"/>
      <c r="FVC16" s="409"/>
      <c r="FVD16" s="409"/>
      <c r="FVE16" s="409"/>
      <c r="FVF16" s="409"/>
      <c r="FVG16" s="409"/>
      <c r="FVH16" s="409"/>
      <c r="FVI16" s="409"/>
      <c r="FVJ16" s="409"/>
      <c r="FVK16" s="409"/>
      <c r="FVL16" s="409"/>
      <c r="FVM16" s="409"/>
      <c r="FVN16" s="409"/>
      <c r="FVO16" s="409"/>
      <c r="FVP16" s="409"/>
      <c r="FVQ16" s="409"/>
      <c r="FVR16" s="409"/>
      <c r="FVS16" s="409"/>
      <c r="FVT16" s="409"/>
      <c r="FVU16" s="409"/>
      <c r="FVV16" s="409"/>
      <c r="FVW16" s="409"/>
      <c r="FVX16" s="409"/>
      <c r="FVY16" s="409"/>
      <c r="FVZ16" s="409"/>
      <c r="FWA16" s="409"/>
      <c r="FWB16" s="409"/>
      <c r="FWC16" s="409"/>
      <c r="FWD16" s="409"/>
      <c r="FWE16" s="409"/>
      <c r="FWF16" s="409"/>
      <c r="FWG16" s="409"/>
      <c r="FWH16" s="409"/>
      <c r="FWI16" s="409"/>
      <c r="FWJ16" s="409"/>
      <c r="FWK16" s="409"/>
      <c r="FWL16" s="409"/>
      <c r="FWM16" s="409"/>
      <c r="FWN16" s="409"/>
      <c r="FWO16" s="409"/>
      <c r="FWP16" s="409"/>
      <c r="FWQ16" s="409"/>
      <c r="FWR16" s="409"/>
      <c r="FWS16" s="409"/>
      <c r="FWT16" s="409"/>
      <c r="FWU16" s="409"/>
      <c r="FWV16" s="409"/>
      <c r="FWW16" s="409"/>
      <c r="FWX16" s="409"/>
      <c r="FWY16" s="409"/>
      <c r="FWZ16" s="409"/>
      <c r="FXA16" s="409"/>
      <c r="FXB16" s="409"/>
      <c r="FXC16" s="409"/>
      <c r="FXD16" s="409"/>
      <c r="FXE16" s="409"/>
      <c r="FXF16" s="409"/>
      <c r="FXG16" s="409"/>
      <c r="FXH16" s="409"/>
      <c r="FXI16" s="409"/>
      <c r="FXJ16" s="409"/>
      <c r="FXK16" s="409"/>
      <c r="FXL16" s="409"/>
      <c r="FXM16" s="409"/>
      <c r="FXN16" s="409"/>
      <c r="FXO16" s="409"/>
      <c r="FXP16" s="409"/>
      <c r="FXQ16" s="409"/>
      <c r="FXR16" s="409"/>
      <c r="FXS16" s="409"/>
      <c r="FXT16" s="409"/>
      <c r="FXU16" s="409"/>
      <c r="FXV16" s="409"/>
      <c r="FXW16" s="409"/>
      <c r="FXX16" s="409"/>
      <c r="FXY16" s="409"/>
      <c r="FXZ16" s="409"/>
      <c r="FYA16" s="409"/>
      <c r="FYB16" s="409"/>
      <c r="FYC16" s="409"/>
      <c r="FYD16" s="409"/>
      <c r="FYE16" s="409"/>
      <c r="FYF16" s="409"/>
      <c r="FYG16" s="409"/>
      <c r="FYH16" s="409"/>
      <c r="FYI16" s="409"/>
      <c r="FYJ16" s="409"/>
      <c r="FYK16" s="409"/>
      <c r="FYL16" s="409"/>
      <c r="FYM16" s="409"/>
      <c r="FYN16" s="409"/>
      <c r="FYO16" s="409"/>
      <c r="FYP16" s="409"/>
      <c r="FYQ16" s="409"/>
      <c r="FYR16" s="409"/>
      <c r="FYS16" s="409"/>
      <c r="FYT16" s="409"/>
      <c r="FYU16" s="409"/>
      <c r="FYV16" s="409"/>
      <c r="FYW16" s="409"/>
      <c r="FYX16" s="409"/>
      <c r="FYY16" s="409"/>
      <c r="FYZ16" s="409"/>
      <c r="FZA16" s="409"/>
      <c r="FZB16" s="409"/>
      <c r="FZC16" s="409"/>
      <c r="FZD16" s="409"/>
      <c r="FZE16" s="409"/>
      <c r="FZF16" s="409"/>
      <c r="FZG16" s="409"/>
      <c r="FZH16" s="409"/>
      <c r="FZI16" s="409"/>
      <c r="FZJ16" s="409"/>
      <c r="FZK16" s="409"/>
      <c r="FZL16" s="409"/>
      <c r="FZM16" s="409"/>
      <c r="FZN16" s="409"/>
      <c r="FZO16" s="409"/>
      <c r="FZP16" s="409"/>
      <c r="FZQ16" s="409"/>
      <c r="FZR16" s="409"/>
      <c r="FZS16" s="409"/>
      <c r="FZT16" s="409"/>
      <c r="FZU16" s="409"/>
      <c r="FZV16" s="409"/>
      <c r="FZW16" s="409"/>
      <c r="FZX16" s="409"/>
      <c r="FZY16" s="409"/>
      <c r="FZZ16" s="409"/>
      <c r="GAA16" s="409"/>
      <c r="GAB16" s="409"/>
      <c r="GAC16" s="409"/>
      <c r="GAD16" s="409"/>
      <c r="GAE16" s="409"/>
      <c r="GAF16" s="409"/>
      <c r="GAG16" s="409"/>
      <c r="GAH16" s="409"/>
      <c r="GAI16" s="409"/>
      <c r="GAJ16" s="409"/>
      <c r="GAK16" s="409"/>
      <c r="GAL16" s="409"/>
      <c r="GAM16" s="409"/>
      <c r="GAN16" s="409"/>
      <c r="GAO16" s="409"/>
      <c r="GAP16" s="409"/>
      <c r="GAQ16" s="409"/>
      <c r="GAR16" s="409"/>
      <c r="GAS16" s="409"/>
      <c r="GAT16" s="409"/>
      <c r="GAU16" s="409"/>
      <c r="GAV16" s="409"/>
      <c r="GAW16" s="409"/>
      <c r="GAX16" s="409"/>
      <c r="GAY16" s="409"/>
      <c r="GAZ16" s="409"/>
      <c r="GBA16" s="409"/>
      <c r="GBB16" s="409"/>
      <c r="GBC16" s="409"/>
      <c r="GBD16" s="409"/>
      <c r="GBE16" s="409"/>
      <c r="GBF16" s="409"/>
      <c r="GBG16" s="409"/>
      <c r="GBH16" s="409"/>
      <c r="GBI16" s="409"/>
      <c r="GBJ16" s="409"/>
      <c r="GBK16" s="409"/>
      <c r="GBL16" s="409"/>
      <c r="GBM16" s="409"/>
      <c r="GBN16" s="409"/>
      <c r="GBO16" s="409"/>
      <c r="GBP16" s="409"/>
      <c r="GBQ16" s="409"/>
      <c r="GBR16" s="409"/>
      <c r="GBS16" s="409"/>
      <c r="GBT16" s="409"/>
      <c r="GBU16" s="409"/>
      <c r="GBV16" s="409"/>
      <c r="GBW16" s="409"/>
      <c r="GBX16" s="409"/>
      <c r="GBY16" s="409"/>
      <c r="GBZ16" s="409"/>
      <c r="GCA16" s="409"/>
      <c r="GCB16" s="409"/>
      <c r="GCC16" s="409"/>
      <c r="GCD16" s="409"/>
      <c r="GCE16" s="409"/>
      <c r="GCF16" s="409"/>
      <c r="GCG16" s="409"/>
      <c r="GCH16" s="409"/>
      <c r="GCI16" s="409"/>
      <c r="GCJ16" s="409"/>
      <c r="GCK16" s="409"/>
      <c r="GCL16" s="409"/>
      <c r="GCM16" s="409"/>
      <c r="GCN16" s="409"/>
      <c r="GCO16" s="409"/>
      <c r="GCP16" s="409"/>
      <c r="GCQ16" s="409"/>
      <c r="GCR16" s="409"/>
      <c r="GCS16" s="409"/>
      <c r="GCT16" s="409"/>
      <c r="GCU16" s="409"/>
      <c r="GCV16" s="409"/>
      <c r="GCW16" s="409"/>
      <c r="GCX16" s="409"/>
      <c r="GCY16" s="409"/>
      <c r="GCZ16" s="409"/>
      <c r="GDA16" s="409"/>
      <c r="GDB16" s="409"/>
      <c r="GDC16" s="409"/>
      <c r="GDD16" s="409"/>
      <c r="GDE16" s="409"/>
      <c r="GDF16" s="409"/>
      <c r="GDG16" s="409"/>
      <c r="GDH16" s="409"/>
      <c r="GDI16" s="409"/>
      <c r="GDJ16" s="409"/>
      <c r="GDK16" s="409"/>
      <c r="GDL16" s="409"/>
      <c r="GDM16" s="409"/>
      <c r="GDN16" s="409"/>
      <c r="GDO16" s="409"/>
      <c r="GDP16" s="409"/>
      <c r="GDQ16" s="409"/>
      <c r="GDR16" s="409"/>
      <c r="GDS16" s="409"/>
      <c r="GDT16" s="409"/>
      <c r="GDU16" s="409"/>
      <c r="GDV16" s="409"/>
      <c r="GDW16" s="409"/>
      <c r="GDX16" s="409"/>
      <c r="GDY16" s="409"/>
      <c r="GDZ16" s="409"/>
      <c r="GEA16" s="409"/>
      <c r="GEB16" s="409"/>
      <c r="GEC16" s="409"/>
      <c r="GED16" s="409"/>
      <c r="GEE16" s="409"/>
      <c r="GEF16" s="409"/>
      <c r="GEG16" s="409"/>
      <c r="GEH16" s="409"/>
      <c r="GEI16" s="409"/>
      <c r="GEJ16" s="409"/>
      <c r="GEK16" s="409"/>
      <c r="GEL16" s="409"/>
      <c r="GEM16" s="409"/>
      <c r="GEN16" s="409"/>
      <c r="GEO16" s="409"/>
      <c r="GEP16" s="409"/>
      <c r="GEQ16" s="409"/>
      <c r="GER16" s="409"/>
      <c r="GES16" s="409"/>
      <c r="GET16" s="409"/>
      <c r="GEU16" s="409"/>
      <c r="GEV16" s="409"/>
      <c r="GEW16" s="409"/>
      <c r="GEX16" s="409"/>
      <c r="GEY16" s="409"/>
      <c r="GEZ16" s="409"/>
      <c r="GFA16" s="409"/>
      <c r="GFB16" s="409"/>
      <c r="GFC16" s="409"/>
      <c r="GFD16" s="409"/>
      <c r="GFE16" s="409"/>
      <c r="GFF16" s="409"/>
      <c r="GFG16" s="409"/>
      <c r="GFH16" s="409"/>
      <c r="GFI16" s="409"/>
      <c r="GFJ16" s="409"/>
      <c r="GFK16" s="409"/>
      <c r="GFL16" s="409"/>
      <c r="GFM16" s="409"/>
      <c r="GFN16" s="409"/>
      <c r="GFO16" s="409"/>
      <c r="GFP16" s="409"/>
      <c r="GFQ16" s="409"/>
      <c r="GFR16" s="409"/>
      <c r="GFS16" s="409"/>
      <c r="GFT16" s="409"/>
      <c r="GFU16" s="409"/>
      <c r="GFV16" s="409"/>
      <c r="GFW16" s="409"/>
      <c r="GFX16" s="409"/>
      <c r="GFY16" s="409"/>
      <c r="GFZ16" s="409"/>
      <c r="GGA16" s="409"/>
      <c r="GGB16" s="409"/>
      <c r="GGC16" s="409"/>
      <c r="GGD16" s="409"/>
      <c r="GGE16" s="409"/>
      <c r="GGF16" s="409"/>
      <c r="GGG16" s="409"/>
      <c r="GGH16" s="409"/>
      <c r="GGI16" s="409"/>
      <c r="GGJ16" s="409"/>
      <c r="GGK16" s="409"/>
      <c r="GGL16" s="409"/>
      <c r="GGM16" s="409"/>
      <c r="GGN16" s="409"/>
      <c r="GGO16" s="409"/>
      <c r="GGP16" s="409"/>
      <c r="GGQ16" s="409"/>
      <c r="GGR16" s="409"/>
      <c r="GGS16" s="409"/>
      <c r="GGT16" s="409"/>
      <c r="GGU16" s="409"/>
      <c r="GGV16" s="409"/>
      <c r="GGW16" s="409"/>
      <c r="GGX16" s="409"/>
      <c r="GGY16" s="409"/>
      <c r="GGZ16" s="409"/>
      <c r="GHA16" s="409"/>
      <c r="GHB16" s="409"/>
      <c r="GHC16" s="409"/>
      <c r="GHD16" s="409"/>
      <c r="GHE16" s="409"/>
      <c r="GHF16" s="409"/>
      <c r="GHG16" s="409"/>
      <c r="GHH16" s="409"/>
      <c r="GHI16" s="409"/>
      <c r="GHJ16" s="409"/>
      <c r="GHK16" s="409"/>
      <c r="GHL16" s="409"/>
      <c r="GHM16" s="409"/>
      <c r="GHN16" s="409"/>
      <c r="GHO16" s="409"/>
      <c r="GHP16" s="409"/>
      <c r="GHQ16" s="409"/>
      <c r="GHR16" s="409"/>
      <c r="GHS16" s="409"/>
      <c r="GHT16" s="409"/>
      <c r="GHU16" s="409"/>
      <c r="GHV16" s="409"/>
      <c r="GHW16" s="409"/>
      <c r="GHX16" s="409"/>
      <c r="GHY16" s="409"/>
      <c r="GHZ16" s="409"/>
      <c r="GIA16" s="409"/>
      <c r="GIB16" s="409"/>
      <c r="GIC16" s="409"/>
      <c r="GID16" s="409"/>
      <c r="GIE16" s="409"/>
      <c r="GIF16" s="409"/>
      <c r="GIG16" s="409"/>
      <c r="GIH16" s="409"/>
      <c r="GII16" s="409"/>
      <c r="GIJ16" s="409"/>
      <c r="GIK16" s="409"/>
      <c r="GIL16" s="409"/>
      <c r="GIM16" s="409"/>
      <c r="GIN16" s="409"/>
      <c r="GIO16" s="409"/>
      <c r="GIP16" s="409"/>
      <c r="GIQ16" s="409"/>
      <c r="GIR16" s="409"/>
      <c r="GIS16" s="409"/>
      <c r="GIT16" s="409"/>
      <c r="GIU16" s="409"/>
      <c r="GIV16" s="409"/>
      <c r="GIW16" s="409"/>
      <c r="GIX16" s="409"/>
      <c r="GIY16" s="409"/>
      <c r="GIZ16" s="409"/>
      <c r="GJA16" s="409"/>
      <c r="GJB16" s="409"/>
      <c r="GJC16" s="409"/>
      <c r="GJD16" s="409"/>
      <c r="GJE16" s="409"/>
      <c r="GJF16" s="409"/>
      <c r="GJG16" s="409"/>
      <c r="GJH16" s="409"/>
      <c r="GJI16" s="409"/>
      <c r="GJJ16" s="409"/>
      <c r="GJK16" s="409"/>
      <c r="GJL16" s="409"/>
      <c r="GJM16" s="409"/>
      <c r="GJN16" s="409"/>
      <c r="GJO16" s="409"/>
      <c r="GJP16" s="409"/>
      <c r="GJQ16" s="409"/>
      <c r="GJR16" s="409"/>
      <c r="GJS16" s="409"/>
      <c r="GJT16" s="409"/>
      <c r="GJU16" s="409"/>
      <c r="GJV16" s="409"/>
      <c r="GJW16" s="409"/>
      <c r="GJX16" s="409"/>
      <c r="GJY16" s="409"/>
      <c r="GJZ16" s="409"/>
      <c r="GKA16" s="409"/>
      <c r="GKB16" s="409"/>
      <c r="GKC16" s="409"/>
      <c r="GKD16" s="409"/>
      <c r="GKE16" s="409"/>
      <c r="GKF16" s="409"/>
      <c r="GKG16" s="409"/>
      <c r="GKH16" s="409"/>
      <c r="GKI16" s="409"/>
      <c r="GKJ16" s="409"/>
      <c r="GKK16" s="409"/>
      <c r="GKL16" s="409"/>
      <c r="GKM16" s="409"/>
      <c r="GKN16" s="409"/>
      <c r="GKO16" s="409"/>
      <c r="GKP16" s="409"/>
      <c r="GKQ16" s="409"/>
      <c r="GKR16" s="409"/>
      <c r="GKS16" s="409"/>
      <c r="GKT16" s="409"/>
      <c r="GKU16" s="409"/>
      <c r="GKV16" s="409"/>
      <c r="GKW16" s="409"/>
      <c r="GKX16" s="409"/>
      <c r="GKY16" s="409"/>
      <c r="GKZ16" s="409"/>
      <c r="GLA16" s="409"/>
      <c r="GLB16" s="409"/>
      <c r="GLC16" s="409"/>
      <c r="GLD16" s="409"/>
      <c r="GLE16" s="409"/>
      <c r="GLF16" s="409"/>
      <c r="GLG16" s="409"/>
      <c r="GLH16" s="409"/>
      <c r="GLI16" s="409"/>
      <c r="GLJ16" s="409"/>
      <c r="GLK16" s="409"/>
      <c r="GLL16" s="409"/>
      <c r="GLM16" s="409"/>
      <c r="GLN16" s="409"/>
      <c r="GLO16" s="409"/>
      <c r="GLP16" s="409"/>
      <c r="GLQ16" s="409"/>
      <c r="GLR16" s="409"/>
      <c r="GLS16" s="409"/>
      <c r="GLT16" s="409"/>
      <c r="GLU16" s="409"/>
      <c r="GLV16" s="409"/>
      <c r="GLW16" s="409"/>
      <c r="GLX16" s="409"/>
      <c r="GLY16" s="409"/>
      <c r="GLZ16" s="409"/>
      <c r="GMA16" s="409"/>
      <c r="GMB16" s="409"/>
      <c r="GMC16" s="409"/>
      <c r="GMD16" s="409"/>
      <c r="GME16" s="409"/>
      <c r="GMF16" s="409"/>
      <c r="GMG16" s="409"/>
      <c r="GMH16" s="409"/>
      <c r="GMI16" s="409"/>
      <c r="GMJ16" s="409"/>
      <c r="GMK16" s="409"/>
      <c r="GML16" s="409"/>
      <c r="GMM16" s="409"/>
      <c r="GMN16" s="409"/>
      <c r="GMO16" s="409"/>
      <c r="GMP16" s="409"/>
      <c r="GMQ16" s="409"/>
      <c r="GMR16" s="409"/>
      <c r="GMS16" s="409"/>
      <c r="GMT16" s="409"/>
      <c r="GMU16" s="409"/>
      <c r="GMV16" s="409"/>
      <c r="GMW16" s="409"/>
      <c r="GMX16" s="409"/>
      <c r="GMY16" s="409"/>
      <c r="GMZ16" s="409"/>
      <c r="GNA16" s="409"/>
      <c r="GNB16" s="409"/>
      <c r="GNC16" s="409"/>
      <c r="GND16" s="409"/>
      <c r="GNE16" s="409"/>
      <c r="GNF16" s="409"/>
      <c r="GNG16" s="409"/>
      <c r="GNH16" s="409"/>
      <c r="GNI16" s="409"/>
      <c r="GNJ16" s="409"/>
      <c r="GNK16" s="409"/>
      <c r="GNL16" s="409"/>
      <c r="GNM16" s="409"/>
      <c r="GNN16" s="409"/>
      <c r="GNO16" s="409"/>
      <c r="GNP16" s="409"/>
      <c r="GNQ16" s="409"/>
      <c r="GNR16" s="409"/>
      <c r="GNS16" s="409"/>
      <c r="GNT16" s="409"/>
      <c r="GNU16" s="409"/>
      <c r="GNV16" s="409"/>
      <c r="GNW16" s="409"/>
      <c r="GNX16" s="409"/>
      <c r="GNY16" s="409"/>
      <c r="GNZ16" s="409"/>
      <c r="GOA16" s="409"/>
      <c r="GOB16" s="409"/>
      <c r="GOC16" s="409"/>
      <c r="GOD16" s="409"/>
      <c r="GOE16" s="409"/>
      <c r="GOF16" s="409"/>
      <c r="GOG16" s="409"/>
      <c r="GOH16" s="409"/>
      <c r="GOI16" s="409"/>
      <c r="GOJ16" s="409"/>
      <c r="GOK16" s="409"/>
      <c r="GOL16" s="409"/>
      <c r="GOM16" s="409"/>
      <c r="GON16" s="409"/>
      <c r="GOO16" s="409"/>
      <c r="GOP16" s="409"/>
      <c r="GOQ16" s="409"/>
      <c r="GOR16" s="409"/>
      <c r="GOS16" s="409"/>
      <c r="GOT16" s="409"/>
      <c r="GOU16" s="409"/>
      <c r="GOV16" s="409"/>
      <c r="GOW16" s="409"/>
      <c r="GOX16" s="409"/>
      <c r="GOY16" s="409"/>
      <c r="GOZ16" s="409"/>
      <c r="GPA16" s="409"/>
      <c r="GPB16" s="409"/>
      <c r="GPC16" s="409"/>
      <c r="GPD16" s="409"/>
      <c r="GPE16" s="409"/>
      <c r="GPF16" s="409"/>
      <c r="GPG16" s="409"/>
      <c r="GPH16" s="409"/>
      <c r="GPI16" s="409"/>
      <c r="GPJ16" s="409"/>
      <c r="GPK16" s="409"/>
      <c r="GPL16" s="409"/>
      <c r="GPM16" s="409"/>
      <c r="GPN16" s="409"/>
      <c r="GPO16" s="409"/>
      <c r="GPP16" s="409"/>
      <c r="GPQ16" s="409"/>
      <c r="GPR16" s="409"/>
      <c r="GPS16" s="409"/>
      <c r="GPT16" s="409"/>
      <c r="GPU16" s="409"/>
      <c r="GPV16" s="409"/>
      <c r="GPW16" s="409"/>
      <c r="GPX16" s="409"/>
      <c r="GPY16" s="409"/>
      <c r="GPZ16" s="409"/>
      <c r="GQA16" s="409"/>
      <c r="GQB16" s="409"/>
      <c r="GQC16" s="409"/>
      <c r="GQD16" s="409"/>
      <c r="GQE16" s="409"/>
      <c r="GQF16" s="409"/>
      <c r="GQG16" s="409"/>
      <c r="GQH16" s="409"/>
      <c r="GQI16" s="409"/>
      <c r="GQJ16" s="409"/>
      <c r="GQK16" s="409"/>
      <c r="GQL16" s="409"/>
      <c r="GQM16" s="409"/>
      <c r="GQN16" s="409"/>
      <c r="GQO16" s="409"/>
      <c r="GQP16" s="409"/>
      <c r="GQQ16" s="409"/>
      <c r="GQR16" s="409"/>
      <c r="GQS16" s="409"/>
      <c r="GQT16" s="409"/>
      <c r="GQU16" s="409"/>
      <c r="GQV16" s="409"/>
      <c r="GQW16" s="409"/>
      <c r="GQX16" s="409"/>
      <c r="GQY16" s="409"/>
      <c r="GQZ16" s="409"/>
      <c r="GRA16" s="409"/>
      <c r="GRB16" s="409"/>
      <c r="GRC16" s="409"/>
      <c r="GRD16" s="409"/>
      <c r="GRE16" s="409"/>
      <c r="GRF16" s="409"/>
      <c r="GRG16" s="409"/>
      <c r="GRH16" s="409"/>
      <c r="GRI16" s="409"/>
      <c r="GRJ16" s="409"/>
      <c r="GRK16" s="409"/>
      <c r="GRL16" s="409"/>
      <c r="GRM16" s="409"/>
      <c r="GRN16" s="409"/>
      <c r="GRO16" s="409"/>
      <c r="GRP16" s="409"/>
      <c r="GRQ16" s="409"/>
      <c r="GRR16" s="409"/>
      <c r="GRS16" s="409"/>
      <c r="GRT16" s="409"/>
      <c r="GRU16" s="409"/>
      <c r="GRV16" s="409"/>
      <c r="GRW16" s="409"/>
      <c r="GRX16" s="409"/>
      <c r="GRY16" s="409"/>
      <c r="GRZ16" s="409"/>
      <c r="GSA16" s="409"/>
      <c r="GSB16" s="409"/>
      <c r="GSC16" s="409"/>
      <c r="GSD16" s="409"/>
      <c r="GSE16" s="409"/>
      <c r="GSF16" s="409"/>
      <c r="GSG16" s="409"/>
      <c r="GSH16" s="409"/>
      <c r="GSI16" s="409"/>
      <c r="GSJ16" s="409"/>
      <c r="GSK16" s="409"/>
      <c r="GSL16" s="409"/>
      <c r="GSM16" s="409"/>
      <c r="GSN16" s="409"/>
      <c r="GSO16" s="409"/>
      <c r="GSP16" s="409"/>
      <c r="GSQ16" s="409"/>
      <c r="GSR16" s="409"/>
      <c r="GSS16" s="409"/>
      <c r="GST16" s="409"/>
      <c r="GSU16" s="409"/>
      <c r="GSV16" s="409"/>
      <c r="GSW16" s="409"/>
      <c r="GSX16" s="409"/>
      <c r="GSY16" s="409"/>
      <c r="GSZ16" s="409"/>
      <c r="GTA16" s="409"/>
      <c r="GTB16" s="409"/>
      <c r="GTC16" s="409"/>
      <c r="GTD16" s="409"/>
      <c r="GTE16" s="409"/>
      <c r="GTF16" s="409"/>
      <c r="GTG16" s="409"/>
      <c r="GTH16" s="409"/>
      <c r="GTI16" s="409"/>
      <c r="GTJ16" s="409"/>
      <c r="GTK16" s="409"/>
      <c r="GTL16" s="409"/>
      <c r="GTM16" s="409"/>
      <c r="GTN16" s="409"/>
      <c r="GTO16" s="409"/>
      <c r="GTP16" s="409"/>
      <c r="GTQ16" s="409"/>
      <c r="GTR16" s="409"/>
      <c r="GTS16" s="409"/>
      <c r="GTT16" s="409"/>
      <c r="GTU16" s="409"/>
      <c r="GTV16" s="409"/>
      <c r="GTW16" s="409"/>
      <c r="GTX16" s="409"/>
      <c r="GTY16" s="409"/>
      <c r="GTZ16" s="409"/>
      <c r="GUA16" s="409"/>
      <c r="GUB16" s="409"/>
      <c r="GUC16" s="409"/>
      <c r="GUD16" s="409"/>
      <c r="GUE16" s="409"/>
      <c r="GUF16" s="409"/>
      <c r="GUG16" s="409"/>
      <c r="GUH16" s="409"/>
      <c r="GUI16" s="409"/>
      <c r="GUJ16" s="409"/>
      <c r="GUK16" s="409"/>
      <c r="GUL16" s="409"/>
      <c r="GUM16" s="409"/>
      <c r="GUN16" s="409"/>
      <c r="GUO16" s="409"/>
      <c r="GUP16" s="409"/>
      <c r="GUQ16" s="409"/>
      <c r="GUR16" s="409"/>
      <c r="GUS16" s="409"/>
      <c r="GUT16" s="409"/>
      <c r="GUU16" s="409"/>
      <c r="GUV16" s="409"/>
      <c r="GUW16" s="409"/>
      <c r="GUX16" s="409"/>
      <c r="GUY16" s="409"/>
      <c r="GUZ16" s="409"/>
      <c r="GVA16" s="409"/>
      <c r="GVB16" s="409"/>
      <c r="GVC16" s="409"/>
      <c r="GVD16" s="409"/>
      <c r="GVE16" s="409"/>
      <c r="GVF16" s="409"/>
      <c r="GVG16" s="409"/>
      <c r="GVH16" s="409"/>
      <c r="GVI16" s="409"/>
      <c r="GVJ16" s="409"/>
      <c r="GVK16" s="409"/>
      <c r="GVL16" s="409"/>
      <c r="GVM16" s="409"/>
      <c r="GVN16" s="409"/>
      <c r="GVO16" s="409"/>
      <c r="GVP16" s="409"/>
      <c r="GVQ16" s="409"/>
      <c r="GVR16" s="409"/>
      <c r="GVS16" s="409"/>
      <c r="GVT16" s="409"/>
      <c r="GVU16" s="409"/>
      <c r="GVV16" s="409"/>
      <c r="GVW16" s="409"/>
      <c r="GVX16" s="409"/>
      <c r="GVY16" s="409"/>
      <c r="GVZ16" s="409"/>
      <c r="GWA16" s="409"/>
      <c r="GWB16" s="409"/>
      <c r="GWC16" s="409"/>
      <c r="GWD16" s="409"/>
      <c r="GWE16" s="409"/>
      <c r="GWF16" s="409"/>
      <c r="GWG16" s="409"/>
      <c r="GWH16" s="409"/>
      <c r="GWI16" s="409"/>
      <c r="GWJ16" s="409"/>
      <c r="GWK16" s="409"/>
      <c r="GWL16" s="409"/>
      <c r="GWM16" s="409"/>
      <c r="GWN16" s="409"/>
      <c r="GWO16" s="409"/>
      <c r="GWP16" s="409"/>
      <c r="GWQ16" s="409"/>
      <c r="GWR16" s="409"/>
      <c r="GWS16" s="409"/>
      <c r="GWT16" s="409"/>
      <c r="GWU16" s="409"/>
      <c r="GWV16" s="409"/>
      <c r="GWW16" s="409"/>
      <c r="GWX16" s="409"/>
      <c r="GWY16" s="409"/>
      <c r="GWZ16" s="409"/>
      <c r="GXA16" s="409"/>
      <c r="GXB16" s="409"/>
      <c r="GXC16" s="409"/>
      <c r="GXD16" s="409"/>
      <c r="GXE16" s="409"/>
      <c r="GXF16" s="409"/>
      <c r="GXG16" s="409"/>
      <c r="GXH16" s="409"/>
      <c r="GXI16" s="409"/>
      <c r="GXJ16" s="409"/>
      <c r="GXK16" s="409"/>
      <c r="GXL16" s="409"/>
      <c r="GXM16" s="409"/>
      <c r="GXN16" s="409"/>
      <c r="GXO16" s="409"/>
      <c r="GXP16" s="409"/>
      <c r="GXQ16" s="409"/>
      <c r="GXR16" s="409"/>
      <c r="GXS16" s="409"/>
      <c r="GXT16" s="409"/>
      <c r="GXU16" s="409"/>
      <c r="GXV16" s="409"/>
      <c r="GXW16" s="409"/>
      <c r="GXX16" s="409"/>
      <c r="GXY16" s="409"/>
      <c r="GXZ16" s="409"/>
      <c r="GYA16" s="409"/>
      <c r="GYB16" s="409"/>
      <c r="GYC16" s="409"/>
      <c r="GYD16" s="409"/>
      <c r="GYE16" s="409"/>
      <c r="GYF16" s="409"/>
      <c r="GYG16" s="409"/>
      <c r="GYH16" s="409"/>
      <c r="GYI16" s="409"/>
      <c r="GYJ16" s="409"/>
      <c r="GYK16" s="409"/>
      <c r="GYL16" s="409"/>
      <c r="GYM16" s="409"/>
      <c r="GYN16" s="409"/>
      <c r="GYO16" s="409"/>
      <c r="GYP16" s="409"/>
      <c r="GYQ16" s="409"/>
      <c r="GYR16" s="409"/>
      <c r="GYS16" s="409"/>
      <c r="GYT16" s="409"/>
      <c r="GYU16" s="409"/>
      <c r="GYV16" s="409"/>
      <c r="GYW16" s="409"/>
      <c r="GYX16" s="409"/>
      <c r="GYY16" s="409"/>
      <c r="GYZ16" s="409"/>
      <c r="GZA16" s="409"/>
      <c r="GZB16" s="409"/>
      <c r="GZC16" s="409"/>
      <c r="GZD16" s="409"/>
      <c r="GZE16" s="409"/>
      <c r="GZF16" s="409"/>
      <c r="GZG16" s="409"/>
      <c r="GZH16" s="409"/>
      <c r="GZI16" s="409"/>
      <c r="GZJ16" s="409"/>
      <c r="GZK16" s="409"/>
      <c r="GZL16" s="409"/>
      <c r="GZM16" s="409"/>
      <c r="GZN16" s="409"/>
      <c r="GZO16" s="409"/>
      <c r="GZP16" s="409"/>
      <c r="GZQ16" s="409"/>
      <c r="GZR16" s="409"/>
      <c r="GZS16" s="409"/>
      <c r="GZT16" s="409"/>
      <c r="GZU16" s="409"/>
      <c r="GZV16" s="409"/>
      <c r="GZW16" s="409"/>
      <c r="GZX16" s="409"/>
      <c r="GZY16" s="409"/>
      <c r="GZZ16" s="409"/>
      <c r="HAA16" s="409"/>
      <c r="HAB16" s="409"/>
      <c r="HAC16" s="409"/>
      <c r="HAD16" s="409"/>
      <c r="HAE16" s="409"/>
      <c r="HAF16" s="409"/>
      <c r="HAG16" s="409"/>
      <c r="HAH16" s="409"/>
      <c r="HAI16" s="409"/>
      <c r="HAJ16" s="409"/>
      <c r="HAK16" s="409"/>
      <c r="HAL16" s="409"/>
      <c r="HAM16" s="409"/>
      <c r="HAN16" s="409"/>
      <c r="HAO16" s="409"/>
      <c r="HAP16" s="409"/>
      <c r="HAQ16" s="409"/>
      <c r="HAR16" s="409"/>
      <c r="HAS16" s="409"/>
      <c r="HAT16" s="409"/>
      <c r="HAU16" s="409"/>
      <c r="HAV16" s="409"/>
      <c r="HAW16" s="409"/>
      <c r="HAX16" s="409"/>
      <c r="HAY16" s="409"/>
      <c r="HAZ16" s="409"/>
      <c r="HBA16" s="409"/>
      <c r="HBB16" s="409"/>
      <c r="HBC16" s="409"/>
      <c r="HBD16" s="409"/>
      <c r="HBE16" s="409"/>
      <c r="HBF16" s="409"/>
      <c r="HBG16" s="409"/>
      <c r="HBH16" s="409"/>
      <c r="HBI16" s="409"/>
      <c r="HBJ16" s="409"/>
      <c r="HBK16" s="409"/>
      <c r="HBL16" s="409"/>
      <c r="HBM16" s="409"/>
      <c r="HBN16" s="409"/>
      <c r="HBO16" s="409"/>
      <c r="HBP16" s="409"/>
      <c r="HBQ16" s="409"/>
      <c r="HBR16" s="409"/>
      <c r="HBS16" s="409"/>
      <c r="HBT16" s="409"/>
      <c r="HBU16" s="409"/>
      <c r="HBV16" s="409"/>
      <c r="HBW16" s="409"/>
      <c r="HBX16" s="409"/>
      <c r="HBY16" s="409"/>
      <c r="HBZ16" s="409"/>
      <c r="HCA16" s="409"/>
      <c r="HCB16" s="409"/>
      <c r="HCC16" s="409"/>
      <c r="HCD16" s="409"/>
      <c r="HCE16" s="409"/>
      <c r="HCF16" s="409"/>
      <c r="HCG16" s="409"/>
      <c r="HCH16" s="409"/>
      <c r="HCI16" s="409"/>
      <c r="HCJ16" s="409"/>
      <c r="HCK16" s="409"/>
      <c r="HCL16" s="409"/>
      <c r="HCM16" s="409"/>
      <c r="HCN16" s="409"/>
      <c r="HCO16" s="409"/>
      <c r="HCP16" s="409"/>
      <c r="HCQ16" s="409"/>
      <c r="HCR16" s="409"/>
      <c r="HCS16" s="409"/>
      <c r="HCT16" s="409"/>
      <c r="HCU16" s="409"/>
      <c r="HCV16" s="409"/>
      <c r="HCW16" s="409"/>
      <c r="HCX16" s="409"/>
      <c r="HCY16" s="409"/>
      <c r="HCZ16" s="409"/>
      <c r="HDA16" s="409"/>
      <c r="HDB16" s="409"/>
      <c r="HDC16" s="409"/>
      <c r="HDD16" s="409"/>
      <c r="HDE16" s="409"/>
      <c r="HDF16" s="409"/>
      <c r="HDG16" s="409"/>
      <c r="HDH16" s="409"/>
      <c r="HDI16" s="409"/>
      <c r="HDJ16" s="409"/>
      <c r="HDK16" s="409"/>
      <c r="HDL16" s="409"/>
      <c r="HDM16" s="409"/>
      <c r="HDN16" s="409"/>
      <c r="HDO16" s="409"/>
      <c r="HDP16" s="409"/>
      <c r="HDQ16" s="409"/>
      <c r="HDR16" s="409"/>
      <c r="HDS16" s="409"/>
      <c r="HDT16" s="409"/>
      <c r="HDU16" s="409"/>
      <c r="HDV16" s="409"/>
      <c r="HDW16" s="409"/>
      <c r="HDX16" s="409"/>
      <c r="HDY16" s="409"/>
      <c r="HDZ16" s="409"/>
      <c r="HEA16" s="409"/>
      <c r="HEB16" s="409"/>
      <c r="HEC16" s="409"/>
      <c r="HED16" s="409"/>
      <c r="HEE16" s="409"/>
      <c r="HEF16" s="409"/>
      <c r="HEG16" s="409"/>
      <c r="HEH16" s="409"/>
      <c r="HEI16" s="409"/>
      <c r="HEJ16" s="409"/>
      <c r="HEK16" s="409"/>
      <c r="HEL16" s="409"/>
      <c r="HEM16" s="409"/>
      <c r="HEN16" s="409"/>
      <c r="HEO16" s="409"/>
      <c r="HEP16" s="409"/>
      <c r="HEQ16" s="409"/>
      <c r="HER16" s="409"/>
      <c r="HES16" s="409"/>
      <c r="HET16" s="409"/>
      <c r="HEU16" s="409"/>
      <c r="HEV16" s="409"/>
      <c r="HEW16" s="409"/>
      <c r="HEX16" s="409"/>
      <c r="HEY16" s="409"/>
      <c r="HEZ16" s="409"/>
      <c r="HFA16" s="409"/>
      <c r="HFB16" s="409"/>
      <c r="HFC16" s="409"/>
      <c r="HFD16" s="409"/>
      <c r="HFE16" s="409"/>
      <c r="HFF16" s="409"/>
      <c r="HFG16" s="409"/>
      <c r="HFH16" s="409"/>
      <c r="HFI16" s="409"/>
      <c r="HFJ16" s="409"/>
      <c r="HFK16" s="409"/>
      <c r="HFL16" s="409"/>
      <c r="HFM16" s="409"/>
      <c r="HFN16" s="409"/>
      <c r="HFO16" s="409"/>
      <c r="HFP16" s="409"/>
      <c r="HFQ16" s="409"/>
      <c r="HFR16" s="409"/>
      <c r="HFS16" s="409"/>
      <c r="HFT16" s="409"/>
      <c r="HFU16" s="409"/>
      <c r="HFV16" s="409"/>
      <c r="HFW16" s="409"/>
      <c r="HFX16" s="409"/>
      <c r="HFY16" s="409"/>
      <c r="HFZ16" s="409"/>
      <c r="HGA16" s="409"/>
      <c r="HGB16" s="409"/>
      <c r="HGC16" s="409"/>
      <c r="HGD16" s="409"/>
      <c r="HGE16" s="409"/>
      <c r="HGF16" s="409"/>
      <c r="HGG16" s="409"/>
      <c r="HGH16" s="409"/>
      <c r="HGI16" s="409"/>
      <c r="HGJ16" s="409"/>
      <c r="HGK16" s="409"/>
      <c r="HGL16" s="409"/>
      <c r="HGM16" s="409"/>
      <c r="HGN16" s="409"/>
      <c r="HGO16" s="409"/>
      <c r="HGP16" s="409"/>
      <c r="HGQ16" s="409"/>
      <c r="HGR16" s="409"/>
      <c r="HGS16" s="409"/>
      <c r="HGT16" s="409"/>
      <c r="HGU16" s="409"/>
      <c r="HGV16" s="409"/>
      <c r="HGW16" s="409"/>
      <c r="HGX16" s="409"/>
      <c r="HGY16" s="409"/>
      <c r="HGZ16" s="409"/>
      <c r="HHA16" s="409"/>
      <c r="HHB16" s="409"/>
      <c r="HHC16" s="409"/>
      <c r="HHD16" s="409"/>
      <c r="HHE16" s="409"/>
      <c r="HHF16" s="409"/>
      <c r="HHG16" s="409"/>
      <c r="HHH16" s="409"/>
      <c r="HHI16" s="409"/>
      <c r="HHJ16" s="409"/>
      <c r="HHK16" s="409"/>
      <c r="HHL16" s="409"/>
      <c r="HHM16" s="409"/>
      <c r="HHN16" s="409"/>
      <c r="HHO16" s="409"/>
      <c r="HHP16" s="409"/>
      <c r="HHQ16" s="409"/>
      <c r="HHR16" s="409"/>
      <c r="HHS16" s="409"/>
      <c r="HHT16" s="409"/>
      <c r="HHU16" s="409"/>
      <c r="HHV16" s="409"/>
      <c r="HHW16" s="409"/>
      <c r="HHX16" s="409"/>
      <c r="HHY16" s="409"/>
      <c r="HHZ16" s="409"/>
      <c r="HIA16" s="409"/>
      <c r="HIB16" s="409"/>
      <c r="HIC16" s="409"/>
      <c r="HID16" s="409"/>
      <c r="HIE16" s="409"/>
      <c r="HIF16" s="409"/>
      <c r="HIG16" s="409"/>
      <c r="HIH16" s="409"/>
      <c r="HII16" s="409"/>
      <c r="HIJ16" s="409"/>
      <c r="HIK16" s="409"/>
      <c r="HIL16" s="409"/>
      <c r="HIM16" s="409"/>
      <c r="HIN16" s="409"/>
      <c r="HIO16" s="409"/>
      <c r="HIP16" s="409"/>
      <c r="HIQ16" s="409"/>
      <c r="HIR16" s="409"/>
      <c r="HIS16" s="409"/>
      <c r="HIT16" s="409"/>
      <c r="HIU16" s="409"/>
      <c r="HIV16" s="409"/>
      <c r="HIW16" s="409"/>
      <c r="HIX16" s="409"/>
      <c r="HIY16" s="409"/>
      <c r="HIZ16" s="409"/>
      <c r="HJA16" s="409"/>
      <c r="HJB16" s="409"/>
      <c r="HJC16" s="409"/>
      <c r="HJD16" s="409"/>
      <c r="HJE16" s="409"/>
      <c r="HJF16" s="409"/>
      <c r="HJG16" s="409"/>
      <c r="HJH16" s="409"/>
      <c r="HJI16" s="409"/>
      <c r="HJJ16" s="409"/>
      <c r="HJK16" s="409"/>
      <c r="HJL16" s="409"/>
      <c r="HJM16" s="409"/>
      <c r="HJN16" s="409"/>
      <c r="HJO16" s="409"/>
      <c r="HJP16" s="409"/>
      <c r="HJQ16" s="409"/>
      <c r="HJR16" s="409"/>
      <c r="HJS16" s="409"/>
      <c r="HJT16" s="409"/>
      <c r="HJU16" s="409"/>
      <c r="HJV16" s="409"/>
      <c r="HJW16" s="409"/>
      <c r="HJX16" s="409"/>
      <c r="HJY16" s="409"/>
      <c r="HJZ16" s="409"/>
      <c r="HKA16" s="409"/>
      <c r="HKB16" s="409"/>
      <c r="HKC16" s="409"/>
      <c r="HKD16" s="409"/>
      <c r="HKE16" s="409"/>
      <c r="HKF16" s="409"/>
      <c r="HKG16" s="409"/>
      <c r="HKH16" s="409"/>
      <c r="HKI16" s="409"/>
      <c r="HKJ16" s="409"/>
      <c r="HKK16" s="409"/>
      <c r="HKL16" s="409"/>
      <c r="HKM16" s="409"/>
      <c r="HKN16" s="409"/>
      <c r="HKO16" s="409"/>
      <c r="HKP16" s="409"/>
      <c r="HKQ16" s="409"/>
      <c r="HKR16" s="409"/>
      <c r="HKS16" s="409"/>
      <c r="HKT16" s="409"/>
      <c r="HKU16" s="409"/>
      <c r="HKV16" s="409"/>
      <c r="HKW16" s="409"/>
      <c r="HKX16" s="409"/>
      <c r="HKY16" s="409"/>
      <c r="HKZ16" s="409"/>
      <c r="HLA16" s="409"/>
      <c r="HLB16" s="409"/>
      <c r="HLC16" s="409"/>
      <c r="HLD16" s="409"/>
      <c r="HLE16" s="409"/>
      <c r="HLF16" s="409"/>
      <c r="HLG16" s="409"/>
      <c r="HLH16" s="409"/>
      <c r="HLI16" s="409"/>
      <c r="HLJ16" s="409"/>
      <c r="HLK16" s="409"/>
      <c r="HLL16" s="409"/>
      <c r="HLM16" s="409"/>
      <c r="HLN16" s="409"/>
      <c r="HLO16" s="409"/>
      <c r="HLP16" s="409"/>
      <c r="HLQ16" s="409"/>
      <c r="HLR16" s="409"/>
      <c r="HLS16" s="409"/>
      <c r="HLT16" s="409"/>
      <c r="HLU16" s="409"/>
      <c r="HLV16" s="409"/>
      <c r="HLW16" s="409"/>
      <c r="HLX16" s="409"/>
      <c r="HLY16" s="409"/>
      <c r="HLZ16" s="409"/>
      <c r="HMA16" s="409"/>
      <c r="HMB16" s="409"/>
      <c r="HMC16" s="409"/>
      <c r="HMD16" s="409"/>
      <c r="HME16" s="409"/>
      <c r="HMF16" s="409"/>
      <c r="HMG16" s="409"/>
      <c r="HMH16" s="409"/>
      <c r="HMI16" s="409"/>
      <c r="HMJ16" s="409"/>
      <c r="HMK16" s="409"/>
      <c r="HML16" s="409"/>
      <c r="HMM16" s="409"/>
      <c r="HMN16" s="409"/>
      <c r="HMO16" s="409"/>
      <c r="HMP16" s="409"/>
      <c r="HMQ16" s="409"/>
      <c r="HMR16" s="409"/>
      <c r="HMS16" s="409"/>
      <c r="HMT16" s="409"/>
      <c r="HMU16" s="409"/>
      <c r="HMV16" s="409"/>
      <c r="HMW16" s="409"/>
      <c r="HMX16" s="409"/>
      <c r="HMY16" s="409"/>
      <c r="HMZ16" s="409"/>
      <c r="HNA16" s="409"/>
      <c r="HNB16" s="409"/>
      <c r="HNC16" s="409"/>
      <c r="HND16" s="409"/>
      <c r="HNE16" s="409"/>
      <c r="HNF16" s="409"/>
      <c r="HNG16" s="409"/>
      <c r="HNH16" s="409"/>
      <c r="HNI16" s="409"/>
      <c r="HNJ16" s="409"/>
      <c r="HNK16" s="409"/>
      <c r="HNL16" s="409"/>
      <c r="HNM16" s="409"/>
      <c r="HNN16" s="409"/>
      <c r="HNO16" s="409"/>
      <c r="HNP16" s="409"/>
      <c r="HNQ16" s="409"/>
      <c r="HNR16" s="409"/>
      <c r="HNS16" s="409"/>
      <c r="HNT16" s="409"/>
      <c r="HNU16" s="409"/>
      <c r="HNV16" s="409"/>
      <c r="HNW16" s="409"/>
      <c r="HNX16" s="409"/>
      <c r="HNY16" s="409"/>
      <c r="HNZ16" s="409"/>
      <c r="HOA16" s="409"/>
      <c r="HOB16" s="409"/>
      <c r="HOC16" s="409"/>
      <c r="HOD16" s="409"/>
      <c r="HOE16" s="409"/>
      <c r="HOF16" s="409"/>
      <c r="HOG16" s="409"/>
      <c r="HOH16" s="409"/>
      <c r="HOI16" s="409"/>
      <c r="HOJ16" s="409"/>
      <c r="HOK16" s="409"/>
      <c r="HOL16" s="409"/>
      <c r="HOM16" s="409"/>
      <c r="HON16" s="409"/>
      <c r="HOO16" s="409"/>
      <c r="HOP16" s="409"/>
      <c r="HOQ16" s="409"/>
      <c r="HOR16" s="409"/>
      <c r="HOS16" s="409"/>
      <c r="HOT16" s="409"/>
      <c r="HOU16" s="409"/>
      <c r="HOV16" s="409"/>
      <c r="HOW16" s="409"/>
      <c r="HOX16" s="409"/>
      <c r="HOY16" s="409"/>
      <c r="HOZ16" s="409"/>
      <c r="HPA16" s="409"/>
      <c r="HPB16" s="409"/>
      <c r="HPC16" s="409"/>
      <c r="HPD16" s="409"/>
      <c r="HPE16" s="409"/>
      <c r="HPF16" s="409"/>
      <c r="HPG16" s="409"/>
      <c r="HPH16" s="409"/>
      <c r="HPI16" s="409"/>
      <c r="HPJ16" s="409"/>
      <c r="HPK16" s="409"/>
      <c r="HPL16" s="409"/>
      <c r="HPM16" s="409"/>
      <c r="HPN16" s="409"/>
      <c r="HPO16" s="409"/>
      <c r="HPP16" s="409"/>
      <c r="HPQ16" s="409"/>
      <c r="HPR16" s="409"/>
      <c r="HPS16" s="409"/>
      <c r="HPT16" s="409"/>
      <c r="HPU16" s="409"/>
      <c r="HPV16" s="409"/>
      <c r="HPW16" s="409"/>
      <c r="HPX16" s="409"/>
      <c r="HPY16" s="409"/>
      <c r="HPZ16" s="409"/>
      <c r="HQA16" s="409"/>
      <c r="HQB16" s="409"/>
      <c r="HQC16" s="409"/>
      <c r="HQD16" s="409"/>
      <c r="HQE16" s="409"/>
      <c r="HQF16" s="409"/>
      <c r="HQG16" s="409"/>
      <c r="HQH16" s="409"/>
      <c r="HQI16" s="409"/>
      <c r="HQJ16" s="409"/>
      <c r="HQK16" s="409"/>
      <c r="HQL16" s="409"/>
      <c r="HQM16" s="409"/>
      <c r="HQN16" s="409"/>
      <c r="HQO16" s="409"/>
      <c r="HQP16" s="409"/>
      <c r="HQQ16" s="409"/>
      <c r="HQR16" s="409"/>
      <c r="HQS16" s="409"/>
      <c r="HQT16" s="409"/>
      <c r="HQU16" s="409"/>
      <c r="HQV16" s="409"/>
      <c r="HQW16" s="409"/>
      <c r="HQX16" s="409"/>
      <c r="HQY16" s="409"/>
      <c r="HQZ16" s="409"/>
      <c r="HRA16" s="409"/>
      <c r="HRB16" s="409"/>
      <c r="HRC16" s="409"/>
      <c r="HRD16" s="409"/>
      <c r="HRE16" s="409"/>
      <c r="HRF16" s="409"/>
      <c r="HRG16" s="409"/>
      <c r="HRH16" s="409"/>
      <c r="HRI16" s="409"/>
      <c r="HRJ16" s="409"/>
      <c r="HRK16" s="409"/>
      <c r="HRL16" s="409"/>
      <c r="HRM16" s="409"/>
      <c r="HRN16" s="409"/>
      <c r="HRO16" s="409"/>
      <c r="HRP16" s="409"/>
      <c r="HRQ16" s="409"/>
      <c r="HRR16" s="409"/>
      <c r="HRS16" s="409"/>
      <c r="HRT16" s="409"/>
      <c r="HRU16" s="409"/>
      <c r="HRV16" s="409"/>
      <c r="HRW16" s="409"/>
      <c r="HRX16" s="409"/>
      <c r="HRY16" s="409"/>
      <c r="HRZ16" s="409"/>
      <c r="HSA16" s="409"/>
      <c r="HSB16" s="409"/>
      <c r="HSC16" s="409"/>
      <c r="HSD16" s="409"/>
      <c r="HSE16" s="409"/>
      <c r="HSF16" s="409"/>
      <c r="HSG16" s="409"/>
      <c r="HSH16" s="409"/>
      <c r="HSI16" s="409"/>
      <c r="HSJ16" s="409"/>
      <c r="HSK16" s="409"/>
      <c r="HSL16" s="409"/>
      <c r="HSM16" s="409"/>
      <c r="HSN16" s="409"/>
      <c r="HSO16" s="409"/>
      <c r="HSP16" s="409"/>
      <c r="HSQ16" s="409"/>
      <c r="HSR16" s="409"/>
      <c r="HSS16" s="409"/>
      <c r="HST16" s="409"/>
      <c r="HSU16" s="409"/>
      <c r="HSV16" s="409"/>
      <c r="HSW16" s="409"/>
      <c r="HSX16" s="409"/>
      <c r="HSY16" s="409"/>
      <c r="HSZ16" s="409"/>
      <c r="HTA16" s="409"/>
      <c r="HTB16" s="409"/>
      <c r="HTC16" s="409"/>
      <c r="HTD16" s="409"/>
      <c r="HTE16" s="409"/>
      <c r="HTF16" s="409"/>
      <c r="HTG16" s="409"/>
      <c r="HTH16" s="409"/>
      <c r="HTI16" s="409"/>
      <c r="HTJ16" s="409"/>
      <c r="HTK16" s="409"/>
      <c r="HTL16" s="409"/>
      <c r="HTM16" s="409"/>
      <c r="HTN16" s="409"/>
      <c r="HTO16" s="409"/>
      <c r="HTP16" s="409"/>
      <c r="HTQ16" s="409"/>
      <c r="HTR16" s="409"/>
      <c r="HTS16" s="409"/>
      <c r="HTT16" s="409"/>
      <c r="HTU16" s="409"/>
      <c r="HTV16" s="409"/>
      <c r="HTW16" s="409"/>
      <c r="HTX16" s="409"/>
      <c r="HTY16" s="409"/>
      <c r="HTZ16" s="409"/>
      <c r="HUA16" s="409"/>
      <c r="HUB16" s="409"/>
      <c r="HUC16" s="409"/>
      <c r="HUD16" s="409"/>
      <c r="HUE16" s="409"/>
      <c r="HUF16" s="409"/>
      <c r="HUG16" s="409"/>
      <c r="HUH16" s="409"/>
      <c r="HUI16" s="409"/>
      <c r="HUJ16" s="409"/>
      <c r="HUK16" s="409"/>
      <c r="HUL16" s="409"/>
      <c r="HUM16" s="409"/>
      <c r="HUN16" s="409"/>
      <c r="HUO16" s="409"/>
      <c r="HUP16" s="409"/>
      <c r="HUQ16" s="409"/>
      <c r="HUR16" s="409"/>
      <c r="HUS16" s="409"/>
      <c r="HUT16" s="409"/>
      <c r="HUU16" s="409"/>
      <c r="HUV16" s="409"/>
      <c r="HUW16" s="409"/>
      <c r="HUX16" s="409"/>
      <c r="HUY16" s="409"/>
      <c r="HUZ16" s="409"/>
      <c r="HVA16" s="409"/>
      <c r="HVB16" s="409"/>
      <c r="HVC16" s="409"/>
      <c r="HVD16" s="409"/>
      <c r="HVE16" s="409"/>
      <c r="HVF16" s="409"/>
      <c r="HVG16" s="409"/>
      <c r="HVH16" s="409"/>
      <c r="HVI16" s="409"/>
      <c r="HVJ16" s="409"/>
      <c r="HVK16" s="409"/>
      <c r="HVL16" s="409"/>
      <c r="HVM16" s="409"/>
      <c r="HVN16" s="409"/>
      <c r="HVO16" s="409"/>
      <c r="HVP16" s="409"/>
      <c r="HVQ16" s="409"/>
      <c r="HVR16" s="409"/>
      <c r="HVS16" s="409"/>
      <c r="HVT16" s="409"/>
      <c r="HVU16" s="409"/>
      <c r="HVV16" s="409"/>
      <c r="HVW16" s="409"/>
      <c r="HVX16" s="409"/>
      <c r="HVY16" s="409"/>
      <c r="HVZ16" s="409"/>
      <c r="HWA16" s="409"/>
      <c r="HWB16" s="409"/>
      <c r="HWC16" s="409"/>
      <c r="HWD16" s="409"/>
      <c r="HWE16" s="409"/>
      <c r="HWF16" s="409"/>
      <c r="HWG16" s="409"/>
      <c r="HWH16" s="409"/>
      <c r="HWI16" s="409"/>
      <c r="HWJ16" s="409"/>
      <c r="HWK16" s="409"/>
      <c r="HWL16" s="409"/>
      <c r="HWM16" s="409"/>
      <c r="HWN16" s="409"/>
      <c r="HWO16" s="409"/>
      <c r="HWP16" s="409"/>
      <c r="HWQ16" s="409"/>
      <c r="HWR16" s="409"/>
      <c r="HWS16" s="409"/>
      <c r="HWT16" s="409"/>
      <c r="HWU16" s="409"/>
      <c r="HWV16" s="409"/>
      <c r="HWW16" s="409"/>
      <c r="HWX16" s="409"/>
      <c r="HWY16" s="409"/>
      <c r="HWZ16" s="409"/>
      <c r="HXA16" s="409"/>
      <c r="HXB16" s="409"/>
      <c r="HXC16" s="409"/>
      <c r="HXD16" s="409"/>
      <c r="HXE16" s="409"/>
      <c r="HXF16" s="409"/>
      <c r="HXG16" s="409"/>
      <c r="HXH16" s="409"/>
      <c r="HXI16" s="409"/>
      <c r="HXJ16" s="409"/>
      <c r="HXK16" s="409"/>
      <c r="HXL16" s="409"/>
      <c r="HXM16" s="409"/>
      <c r="HXN16" s="409"/>
      <c r="HXO16" s="409"/>
    </row>
    <row r="17" spans="1:6047" s="408" customFormat="1" ht="9.9499999999999993" customHeight="1" x14ac:dyDescent="0.25">
      <c r="A17" s="452" t="s">
        <v>105</v>
      </c>
      <c r="B17" s="882">
        <v>83</v>
      </c>
      <c r="C17" s="882">
        <v>6</v>
      </c>
      <c r="D17" s="882">
        <f>SUM(B17:C17)</f>
        <v>89</v>
      </c>
      <c r="E17" s="882">
        <v>8</v>
      </c>
      <c r="F17" s="882">
        <v>0</v>
      </c>
      <c r="G17" s="882">
        <f>SUM(E17:F17)</f>
        <v>8</v>
      </c>
      <c r="H17" s="771">
        <f t="shared" si="26"/>
        <v>9.6385542168674704E-2</v>
      </c>
      <c r="I17" s="771">
        <f t="shared" si="27"/>
        <v>0</v>
      </c>
      <c r="J17" s="771">
        <f t="shared" si="28"/>
        <v>8.98876404494382E-2</v>
      </c>
      <c r="K17" s="882">
        <v>31</v>
      </c>
      <c r="L17" s="882">
        <v>0</v>
      </c>
      <c r="M17" s="882">
        <f>SUM(K17:L17)</f>
        <v>31</v>
      </c>
      <c r="N17" s="882">
        <v>6</v>
      </c>
      <c r="O17" s="882">
        <v>0</v>
      </c>
      <c r="P17" s="882">
        <f>SUM(N17:O17)</f>
        <v>6</v>
      </c>
      <c r="Q17" s="771">
        <f t="shared" si="29"/>
        <v>0.19354838709677419</v>
      </c>
      <c r="R17" s="771" t="e">
        <f t="shared" si="29"/>
        <v>#DIV/0!</v>
      </c>
      <c r="S17" s="771">
        <f t="shared" si="29"/>
        <v>0.19354838709677419</v>
      </c>
      <c r="T17" s="882">
        <v>54</v>
      </c>
      <c r="U17" s="882">
        <v>0</v>
      </c>
      <c r="V17" s="882">
        <f>SUM(T17:U17)</f>
        <v>54</v>
      </c>
      <c r="W17" s="882">
        <v>0</v>
      </c>
      <c r="X17" s="882">
        <v>0</v>
      </c>
      <c r="Y17" s="882">
        <f>SUM(W17:X17)</f>
        <v>0</v>
      </c>
      <c r="Z17" s="771">
        <f t="shared" si="30"/>
        <v>0</v>
      </c>
      <c r="AA17" s="771" t="e">
        <f t="shared" si="31"/>
        <v>#DIV/0!</v>
      </c>
      <c r="AB17" s="771">
        <f t="shared" si="32"/>
        <v>0</v>
      </c>
      <c r="AC17" s="882"/>
      <c r="AD17" s="882"/>
      <c r="AE17" s="882">
        <f>SUM(AC17:AD17)</f>
        <v>0</v>
      </c>
      <c r="AF17" s="882"/>
      <c r="AG17" s="882"/>
      <c r="AH17" s="882">
        <f>SUM(AF17:AG17)</f>
        <v>0</v>
      </c>
      <c r="AI17" s="771" t="e">
        <f t="shared" si="33"/>
        <v>#DIV/0!</v>
      </c>
      <c r="AJ17" s="771" t="e">
        <f t="shared" si="34"/>
        <v>#DIV/0!</v>
      </c>
      <c r="AK17" s="771" t="e">
        <f t="shared" si="35"/>
        <v>#DIV/0!</v>
      </c>
      <c r="AL17" s="882">
        <f t="shared" si="52"/>
        <v>168</v>
      </c>
      <c r="AM17" s="882">
        <f t="shared" si="52"/>
        <v>6</v>
      </c>
      <c r="AN17" s="882">
        <f>SUM(AL17:AM17)</f>
        <v>174</v>
      </c>
      <c r="AO17" s="882">
        <f t="shared" si="53"/>
        <v>14</v>
      </c>
      <c r="AP17" s="882">
        <f t="shared" si="53"/>
        <v>0</v>
      </c>
      <c r="AQ17" s="882">
        <f>SUM(AO17:AP17)</f>
        <v>14</v>
      </c>
      <c r="AR17" s="771">
        <f t="shared" si="9"/>
        <v>8.3333333333333329E-2</v>
      </c>
      <c r="AS17" s="771">
        <f t="shared" si="10"/>
        <v>0</v>
      </c>
      <c r="AT17" s="771">
        <f t="shared" si="11"/>
        <v>8.0459770114942528E-2</v>
      </c>
      <c r="AU17" s="435">
        <v>74</v>
      </c>
      <c r="AV17" s="435">
        <v>9</v>
      </c>
      <c r="AW17" s="453">
        <f t="shared" si="12"/>
        <v>12.162162162162163</v>
      </c>
      <c r="AX17" s="435">
        <v>44</v>
      </c>
      <c r="AY17" s="435">
        <v>10</v>
      </c>
      <c r="AZ17" s="453">
        <f t="shared" si="60"/>
        <v>22.727272727272727</v>
      </c>
      <c r="BA17" s="435">
        <v>24</v>
      </c>
      <c r="BB17" s="435">
        <v>0</v>
      </c>
      <c r="BC17" s="453">
        <f>BB17/BA17*100</f>
        <v>0</v>
      </c>
      <c r="BD17" s="436"/>
      <c r="BE17" s="436"/>
      <c r="BF17" s="454"/>
      <c r="BG17" s="435">
        <f>AU17+AX17+BA17+BD17</f>
        <v>142</v>
      </c>
      <c r="BH17" s="435">
        <f>AV17+AY17+BB17+BE17</f>
        <v>19</v>
      </c>
      <c r="BI17" s="453">
        <f t="shared" si="61"/>
        <v>13.380281690140844</v>
      </c>
      <c r="BJ17" s="435">
        <v>69</v>
      </c>
      <c r="BK17" s="435">
        <v>7</v>
      </c>
      <c r="BL17" s="439">
        <f t="shared" si="36"/>
        <v>10.144927536231885</v>
      </c>
      <c r="BM17" s="435">
        <v>29</v>
      </c>
      <c r="BN17" s="435">
        <v>7</v>
      </c>
      <c r="BO17" s="439">
        <f t="shared" si="37"/>
        <v>24.137931034482758</v>
      </c>
      <c r="BP17" s="435">
        <v>19</v>
      </c>
      <c r="BQ17" s="435">
        <v>0</v>
      </c>
      <c r="BR17" s="439">
        <f>BQ17/BP17*100</f>
        <v>0</v>
      </c>
      <c r="BS17" s="436"/>
      <c r="BT17" s="436"/>
      <c r="BU17" s="487"/>
      <c r="BV17" s="435">
        <f t="shared" si="54"/>
        <v>117</v>
      </c>
      <c r="BW17" s="435">
        <f t="shared" si="54"/>
        <v>14</v>
      </c>
      <c r="BX17" s="439">
        <f t="shared" si="38"/>
        <v>11.965811965811966</v>
      </c>
      <c r="BY17" s="466">
        <v>54</v>
      </c>
      <c r="BZ17" s="466">
        <v>7</v>
      </c>
      <c r="CA17" s="467">
        <f t="shared" si="20"/>
        <v>12.962962962962962</v>
      </c>
      <c r="CB17" s="466">
        <v>31</v>
      </c>
      <c r="CC17" s="466">
        <v>6</v>
      </c>
      <c r="CD17" s="467">
        <f t="shared" si="39"/>
        <v>19.35483870967742</v>
      </c>
      <c r="CE17" s="466">
        <v>18</v>
      </c>
      <c r="CF17" s="466">
        <v>0</v>
      </c>
      <c r="CG17" s="441">
        <f>CF17/CE17*100</f>
        <v>0</v>
      </c>
      <c r="CH17" s="475"/>
      <c r="CI17" s="475"/>
      <c r="CJ17" s="474" t="s">
        <v>68</v>
      </c>
      <c r="CK17" s="476">
        <f t="shared" si="55"/>
        <v>103</v>
      </c>
      <c r="CL17" s="476">
        <f t="shared" si="55"/>
        <v>13</v>
      </c>
      <c r="CM17" s="467">
        <f t="shared" si="40"/>
        <v>12.621359223300971</v>
      </c>
      <c r="CN17" s="441">
        <v>67</v>
      </c>
      <c r="CO17" s="441">
        <v>6</v>
      </c>
      <c r="CP17" s="467">
        <f t="shared" si="21"/>
        <v>8.9552238805970141</v>
      </c>
      <c r="CQ17" s="441">
        <v>35</v>
      </c>
      <c r="CR17" s="441">
        <v>11</v>
      </c>
      <c r="CS17" s="467">
        <f t="shared" si="22"/>
        <v>31.428571428571427</v>
      </c>
      <c r="CT17" s="441">
        <v>24</v>
      </c>
      <c r="CU17" s="441"/>
      <c r="CV17" s="467">
        <f>CU17/CT17*100</f>
        <v>0</v>
      </c>
      <c r="CW17" s="469"/>
      <c r="CX17" s="469"/>
      <c r="CY17" s="469"/>
      <c r="CZ17" s="441">
        <f t="shared" si="56"/>
        <v>126</v>
      </c>
      <c r="DA17" s="441">
        <f t="shared" si="56"/>
        <v>17</v>
      </c>
      <c r="DB17" s="467">
        <f t="shared" si="41"/>
        <v>13.492063492063492</v>
      </c>
      <c r="DC17" s="441">
        <v>57</v>
      </c>
      <c r="DD17" s="441">
        <v>3</v>
      </c>
      <c r="DE17" s="467">
        <f t="shared" si="23"/>
        <v>5.2631578947368416</v>
      </c>
      <c r="DF17" s="441">
        <v>38</v>
      </c>
      <c r="DG17" s="441">
        <v>6</v>
      </c>
      <c r="DH17" s="467">
        <f t="shared" si="24"/>
        <v>15.789473684210526</v>
      </c>
      <c r="DI17" s="441">
        <v>69</v>
      </c>
      <c r="DJ17" s="441">
        <v>0</v>
      </c>
      <c r="DK17" s="467">
        <f>DJ17/DI17*100</f>
        <v>0</v>
      </c>
      <c r="DL17" s="469"/>
      <c r="DM17" s="469"/>
      <c r="DN17" s="469"/>
      <c r="DO17" s="441">
        <f t="shared" si="57"/>
        <v>164</v>
      </c>
      <c r="DP17" s="441">
        <f t="shared" si="57"/>
        <v>9</v>
      </c>
      <c r="DQ17" s="467">
        <f t="shared" si="42"/>
        <v>5.4878048780487809</v>
      </c>
      <c r="DR17" s="441">
        <v>68</v>
      </c>
      <c r="DS17" s="441">
        <v>3</v>
      </c>
      <c r="DT17" s="467">
        <f t="shared" si="25"/>
        <v>4.4117647058823533</v>
      </c>
      <c r="DU17" s="441">
        <v>93</v>
      </c>
      <c r="DV17" s="441">
        <v>19</v>
      </c>
      <c r="DW17" s="467">
        <f>DV17/DU17*100</f>
        <v>20.43010752688172</v>
      </c>
      <c r="DX17" s="441">
        <v>44</v>
      </c>
      <c r="DY17" s="441">
        <v>0</v>
      </c>
      <c r="DZ17" s="467">
        <f>DY17/DX17*100</f>
        <v>0</v>
      </c>
      <c r="EA17" s="469"/>
      <c r="EB17" s="469"/>
      <c r="EC17" s="469"/>
      <c r="ED17" s="441">
        <f t="shared" si="58"/>
        <v>205</v>
      </c>
      <c r="EE17" s="441">
        <f t="shared" si="58"/>
        <v>22</v>
      </c>
      <c r="EF17" s="467">
        <f t="shared" si="43"/>
        <v>10.731707317073171</v>
      </c>
      <c r="EG17" s="441">
        <v>112</v>
      </c>
      <c r="EH17" s="441">
        <v>11</v>
      </c>
      <c r="EI17" s="467">
        <f t="shared" si="44"/>
        <v>9.8214285714285712</v>
      </c>
      <c r="EJ17" s="441">
        <v>73</v>
      </c>
      <c r="EK17" s="441">
        <v>14</v>
      </c>
      <c r="EL17" s="467">
        <f t="shared" si="45"/>
        <v>19.17808219178082</v>
      </c>
      <c r="EM17" s="441">
        <v>45</v>
      </c>
      <c r="EN17" s="441">
        <v>0</v>
      </c>
      <c r="EO17" s="467">
        <f>EN17/EM17*100</f>
        <v>0</v>
      </c>
      <c r="EP17" s="441"/>
      <c r="EQ17" s="441"/>
      <c r="ER17" s="441"/>
      <c r="ES17" s="441">
        <f t="shared" si="59"/>
        <v>185</v>
      </c>
      <c r="ET17" s="441">
        <f t="shared" si="59"/>
        <v>25</v>
      </c>
      <c r="EU17" s="467">
        <f t="shared" si="46"/>
        <v>13.513513513513514</v>
      </c>
      <c r="EV17" s="415"/>
      <c r="EW17" s="409"/>
      <c r="EX17" s="409"/>
      <c r="EY17" s="409"/>
      <c r="EZ17" s="409"/>
      <c r="FA17" s="409"/>
      <c r="FB17" s="409"/>
      <c r="FC17" s="409"/>
      <c r="FD17" s="409"/>
      <c r="FE17" s="409"/>
      <c r="FF17" s="409"/>
      <c r="FG17" s="409"/>
      <c r="FH17" s="409"/>
      <c r="FI17" s="409"/>
      <c r="FJ17" s="409"/>
      <c r="FK17" s="409"/>
      <c r="FL17" s="409"/>
      <c r="FM17" s="409"/>
      <c r="FN17" s="409"/>
      <c r="FO17" s="409"/>
      <c r="FP17" s="409"/>
      <c r="FQ17" s="409"/>
      <c r="FR17" s="409"/>
      <c r="FS17" s="409"/>
      <c r="FT17" s="409"/>
      <c r="FU17" s="409"/>
      <c r="FV17" s="409"/>
      <c r="FW17" s="409"/>
      <c r="FX17" s="409"/>
      <c r="FY17" s="409"/>
      <c r="FZ17" s="409"/>
      <c r="GA17" s="409"/>
      <c r="GB17" s="409"/>
      <c r="GC17" s="409"/>
      <c r="GD17" s="409"/>
      <c r="GE17" s="409"/>
      <c r="GF17" s="409"/>
      <c r="GG17" s="409"/>
      <c r="GH17" s="409"/>
      <c r="GI17" s="409"/>
      <c r="GJ17" s="409"/>
      <c r="GK17" s="409"/>
      <c r="GL17" s="409"/>
      <c r="GM17" s="409"/>
      <c r="GN17" s="409"/>
      <c r="GO17" s="409"/>
      <c r="GP17" s="409"/>
      <c r="GQ17" s="409"/>
      <c r="GR17" s="409"/>
      <c r="GS17" s="409"/>
      <c r="GT17" s="409"/>
      <c r="GU17" s="409"/>
      <c r="GV17" s="409"/>
      <c r="GW17" s="409"/>
      <c r="GX17" s="409"/>
      <c r="GY17" s="409"/>
      <c r="GZ17" s="409"/>
      <c r="HA17" s="409"/>
      <c r="HB17" s="409"/>
      <c r="HC17" s="409"/>
      <c r="HD17" s="409"/>
      <c r="HE17" s="409"/>
      <c r="HF17" s="409"/>
      <c r="HG17" s="409"/>
      <c r="HH17" s="409"/>
      <c r="HI17" s="409"/>
      <c r="HJ17" s="409"/>
      <c r="HK17" s="409"/>
      <c r="HL17" s="409"/>
      <c r="HM17" s="409"/>
      <c r="HN17" s="409"/>
      <c r="HO17" s="409"/>
      <c r="HP17" s="409"/>
      <c r="HQ17" s="409"/>
      <c r="HR17" s="409"/>
      <c r="HS17" s="409"/>
      <c r="HT17" s="409"/>
      <c r="HU17" s="409"/>
      <c r="HV17" s="409"/>
      <c r="HW17" s="409"/>
      <c r="HX17" s="409"/>
      <c r="HY17" s="409"/>
      <c r="HZ17" s="409"/>
      <c r="IA17" s="409"/>
      <c r="IB17" s="409"/>
      <c r="IC17" s="409"/>
      <c r="ID17" s="409"/>
      <c r="IE17" s="409"/>
      <c r="IF17" s="409"/>
      <c r="IG17" s="409"/>
      <c r="IH17" s="409"/>
      <c r="II17" s="409"/>
      <c r="IJ17" s="409"/>
      <c r="IK17" s="409"/>
      <c r="IL17" s="409"/>
      <c r="IM17" s="409"/>
      <c r="IN17" s="409"/>
      <c r="IO17" s="409"/>
      <c r="IP17" s="409"/>
      <c r="IQ17" s="409"/>
      <c r="IR17" s="409"/>
      <c r="IS17" s="409"/>
      <c r="IT17" s="409"/>
      <c r="IU17" s="409"/>
      <c r="IV17" s="409"/>
      <c r="IW17" s="409"/>
      <c r="IX17" s="409"/>
      <c r="IY17" s="409"/>
      <c r="IZ17" s="409"/>
      <c r="JA17" s="409"/>
      <c r="JB17" s="409"/>
      <c r="JC17" s="409"/>
      <c r="JD17" s="409"/>
      <c r="JE17" s="409"/>
      <c r="JF17" s="409"/>
      <c r="JG17" s="409"/>
      <c r="JH17" s="409"/>
      <c r="JI17" s="409"/>
      <c r="JJ17" s="409"/>
      <c r="JK17" s="409"/>
      <c r="JL17" s="409"/>
      <c r="JM17" s="409"/>
      <c r="JN17" s="409"/>
      <c r="JO17" s="409"/>
      <c r="JP17" s="409"/>
      <c r="JQ17" s="409"/>
      <c r="JR17" s="409"/>
      <c r="JS17" s="409"/>
      <c r="JT17" s="409"/>
      <c r="JU17" s="409"/>
      <c r="JV17" s="409"/>
      <c r="JW17" s="409"/>
      <c r="JX17" s="409"/>
      <c r="JY17" s="409"/>
      <c r="JZ17" s="409"/>
      <c r="KA17" s="409"/>
      <c r="KB17" s="409"/>
      <c r="KC17" s="409"/>
      <c r="KD17" s="409"/>
      <c r="KE17" s="409"/>
      <c r="KF17" s="409"/>
      <c r="KG17" s="409"/>
      <c r="KH17" s="409"/>
      <c r="KI17" s="409"/>
      <c r="KJ17" s="409"/>
      <c r="KK17" s="409"/>
      <c r="KL17" s="409"/>
      <c r="KM17" s="409"/>
      <c r="KN17" s="409"/>
      <c r="KO17" s="409"/>
      <c r="KP17" s="409"/>
      <c r="KQ17" s="409"/>
      <c r="KR17" s="409"/>
      <c r="KS17" s="409"/>
      <c r="KT17" s="409"/>
      <c r="KU17" s="409"/>
      <c r="KV17" s="409"/>
      <c r="KW17" s="409"/>
      <c r="KX17" s="409"/>
      <c r="KY17" s="409"/>
      <c r="KZ17" s="409"/>
      <c r="LA17" s="409"/>
      <c r="LB17" s="409"/>
      <c r="LC17" s="409"/>
      <c r="LD17" s="409"/>
      <c r="LE17" s="409"/>
      <c r="LF17" s="409"/>
      <c r="LG17" s="409"/>
      <c r="LH17" s="409"/>
      <c r="LI17" s="409"/>
      <c r="LJ17" s="409"/>
      <c r="LK17" s="409"/>
      <c r="LL17" s="409"/>
      <c r="LM17" s="409"/>
      <c r="LN17" s="409"/>
      <c r="LO17" s="409"/>
      <c r="LP17" s="409"/>
      <c r="LQ17" s="409"/>
      <c r="LR17" s="409"/>
      <c r="LS17" s="409"/>
      <c r="LT17" s="409"/>
      <c r="LU17" s="409"/>
      <c r="LV17" s="409"/>
      <c r="LW17" s="409"/>
      <c r="LX17" s="409"/>
      <c r="LY17" s="409"/>
      <c r="LZ17" s="409"/>
      <c r="MA17" s="409"/>
      <c r="MB17" s="409"/>
      <c r="MC17" s="409"/>
      <c r="MD17" s="409"/>
      <c r="ME17" s="409"/>
      <c r="MF17" s="409"/>
      <c r="MG17" s="409"/>
      <c r="MH17" s="409"/>
      <c r="MI17" s="409"/>
      <c r="MJ17" s="409"/>
      <c r="MK17" s="409"/>
      <c r="ML17" s="409"/>
      <c r="MM17" s="409"/>
      <c r="MN17" s="409"/>
      <c r="MO17" s="409"/>
      <c r="MP17" s="409"/>
      <c r="MQ17" s="409"/>
      <c r="MR17" s="409"/>
      <c r="MS17" s="409"/>
      <c r="MT17" s="409"/>
      <c r="MU17" s="409"/>
      <c r="MV17" s="409"/>
      <c r="MW17" s="409"/>
      <c r="MX17" s="409"/>
      <c r="MY17" s="409"/>
      <c r="MZ17" s="409"/>
      <c r="NA17" s="409"/>
      <c r="NB17" s="409"/>
      <c r="NC17" s="409"/>
      <c r="ND17" s="409"/>
      <c r="NE17" s="409"/>
      <c r="NF17" s="409"/>
      <c r="NG17" s="409"/>
      <c r="NH17" s="409"/>
      <c r="NI17" s="409"/>
      <c r="NJ17" s="409"/>
      <c r="NK17" s="409"/>
      <c r="NL17" s="409"/>
      <c r="NM17" s="409"/>
      <c r="NN17" s="409"/>
      <c r="NO17" s="409"/>
      <c r="NP17" s="409"/>
      <c r="NQ17" s="409"/>
      <c r="NR17" s="409"/>
      <c r="NS17" s="409"/>
      <c r="NT17" s="409"/>
      <c r="NU17" s="409"/>
      <c r="NV17" s="409"/>
      <c r="NW17" s="409"/>
      <c r="NX17" s="409"/>
      <c r="NY17" s="409"/>
      <c r="NZ17" s="409"/>
      <c r="OA17" s="409"/>
      <c r="OB17" s="409"/>
      <c r="OC17" s="409"/>
      <c r="OD17" s="409"/>
      <c r="OE17" s="409"/>
      <c r="OF17" s="409"/>
      <c r="OG17" s="409"/>
      <c r="OH17" s="409"/>
      <c r="OI17" s="409"/>
      <c r="OJ17" s="409"/>
      <c r="OK17" s="409"/>
      <c r="OL17" s="409"/>
      <c r="OM17" s="409"/>
      <c r="ON17" s="409"/>
      <c r="OO17" s="409"/>
      <c r="OP17" s="409"/>
      <c r="OQ17" s="409"/>
      <c r="OR17" s="409"/>
      <c r="OS17" s="409"/>
      <c r="OT17" s="409"/>
      <c r="OU17" s="409"/>
      <c r="OV17" s="409"/>
      <c r="OW17" s="409"/>
      <c r="OX17" s="409"/>
      <c r="OY17" s="409"/>
      <c r="OZ17" s="409"/>
      <c r="PA17" s="409"/>
      <c r="PB17" s="409"/>
      <c r="PC17" s="409"/>
      <c r="PD17" s="409"/>
      <c r="PE17" s="409"/>
      <c r="PF17" s="409"/>
      <c r="PG17" s="409"/>
      <c r="PH17" s="409"/>
      <c r="PI17" s="409"/>
      <c r="PJ17" s="409"/>
      <c r="PK17" s="409"/>
      <c r="PL17" s="409"/>
      <c r="PM17" s="409"/>
      <c r="PN17" s="409"/>
      <c r="PO17" s="409"/>
      <c r="PP17" s="409"/>
      <c r="PQ17" s="409"/>
      <c r="PR17" s="409"/>
      <c r="PS17" s="409"/>
      <c r="PT17" s="409"/>
      <c r="PU17" s="409"/>
      <c r="PV17" s="409"/>
      <c r="PW17" s="409"/>
      <c r="PX17" s="409"/>
      <c r="PY17" s="409"/>
      <c r="PZ17" s="409"/>
      <c r="QA17" s="409"/>
      <c r="QB17" s="409"/>
      <c r="QC17" s="409"/>
      <c r="QD17" s="409"/>
      <c r="QE17" s="409"/>
      <c r="QF17" s="409"/>
      <c r="QG17" s="409"/>
      <c r="QH17" s="409"/>
      <c r="QI17" s="409"/>
      <c r="QJ17" s="409"/>
      <c r="QK17" s="409"/>
      <c r="QL17" s="409"/>
      <c r="QM17" s="409"/>
      <c r="QN17" s="409"/>
      <c r="QO17" s="409"/>
      <c r="QP17" s="409"/>
      <c r="QQ17" s="409"/>
      <c r="QR17" s="409"/>
      <c r="QS17" s="409"/>
      <c r="QT17" s="409"/>
      <c r="QU17" s="409"/>
      <c r="QV17" s="409"/>
      <c r="QW17" s="409"/>
      <c r="QX17" s="409"/>
      <c r="QY17" s="409"/>
      <c r="QZ17" s="409"/>
      <c r="RA17" s="409"/>
      <c r="RB17" s="409"/>
      <c r="RC17" s="409"/>
      <c r="RD17" s="409"/>
      <c r="RE17" s="409"/>
      <c r="RF17" s="409"/>
      <c r="RG17" s="409"/>
      <c r="RH17" s="409"/>
      <c r="RI17" s="409"/>
      <c r="RJ17" s="409"/>
      <c r="RK17" s="409"/>
      <c r="RL17" s="409"/>
      <c r="RM17" s="409"/>
      <c r="RN17" s="409"/>
      <c r="RO17" s="409"/>
      <c r="RP17" s="409"/>
      <c r="RQ17" s="409"/>
      <c r="RR17" s="409"/>
      <c r="RS17" s="409"/>
      <c r="RT17" s="409"/>
      <c r="RU17" s="409"/>
      <c r="RV17" s="409"/>
      <c r="RW17" s="409"/>
      <c r="RX17" s="409"/>
      <c r="RY17" s="409"/>
      <c r="RZ17" s="409"/>
      <c r="SA17" s="409"/>
      <c r="SB17" s="409"/>
      <c r="SC17" s="409"/>
      <c r="SD17" s="409"/>
      <c r="SE17" s="409"/>
      <c r="SF17" s="409"/>
      <c r="SG17" s="409"/>
      <c r="SH17" s="409"/>
      <c r="SI17" s="409"/>
      <c r="SJ17" s="409"/>
      <c r="SK17" s="409"/>
      <c r="SL17" s="409"/>
      <c r="SM17" s="409"/>
      <c r="SN17" s="409"/>
      <c r="SO17" s="409"/>
      <c r="SP17" s="409"/>
      <c r="SQ17" s="409"/>
      <c r="SR17" s="409"/>
      <c r="SS17" s="409"/>
      <c r="ST17" s="409"/>
      <c r="SU17" s="409"/>
      <c r="SV17" s="409"/>
      <c r="SW17" s="409"/>
      <c r="SX17" s="409"/>
      <c r="SY17" s="409"/>
      <c r="SZ17" s="409"/>
      <c r="TA17" s="409"/>
      <c r="TB17" s="409"/>
      <c r="TC17" s="409"/>
      <c r="TD17" s="409"/>
      <c r="TE17" s="409"/>
      <c r="TF17" s="409"/>
      <c r="TG17" s="409"/>
      <c r="TH17" s="409"/>
      <c r="TI17" s="409"/>
      <c r="TJ17" s="409"/>
      <c r="TK17" s="409"/>
      <c r="TL17" s="409"/>
      <c r="TM17" s="409"/>
      <c r="TN17" s="409"/>
      <c r="TO17" s="409"/>
      <c r="TP17" s="409"/>
      <c r="TQ17" s="409"/>
      <c r="TR17" s="409"/>
      <c r="TS17" s="409"/>
      <c r="TT17" s="409"/>
      <c r="TU17" s="409"/>
      <c r="TV17" s="409"/>
      <c r="TW17" s="409"/>
      <c r="TX17" s="409"/>
      <c r="TY17" s="409"/>
      <c r="TZ17" s="409"/>
      <c r="UA17" s="409"/>
      <c r="UB17" s="409"/>
      <c r="UC17" s="409"/>
      <c r="UD17" s="409"/>
      <c r="UE17" s="409"/>
      <c r="UF17" s="409"/>
      <c r="UG17" s="409"/>
      <c r="UH17" s="409"/>
      <c r="UI17" s="409"/>
      <c r="UJ17" s="409"/>
      <c r="UK17" s="409"/>
      <c r="UL17" s="409"/>
      <c r="UM17" s="409"/>
      <c r="UN17" s="409"/>
      <c r="UO17" s="409"/>
      <c r="UP17" s="409"/>
      <c r="UQ17" s="409"/>
      <c r="UR17" s="409"/>
      <c r="US17" s="409"/>
      <c r="UT17" s="409"/>
      <c r="UU17" s="409"/>
      <c r="UV17" s="409"/>
      <c r="UW17" s="409"/>
      <c r="UX17" s="409"/>
      <c r="UY17" s="409"/>
      <c r="UZ17" s="409"/>
      <c r="VA17" s="409"/>
      <c r="VB17" s="409"/>
      <c r="VC17" s="409"/>
      <c r="VD17" s="409"/>
      <c r="VE17" s="409"/>
      <c r="VF17" s="409"/>
      <c r="VG17" s="409"/>
      <c r="VH17" s="409"/>
      <c r="VI17" s="409"/>
      <c r="VJ17" s="409"/>
      <c r="VK17" s="409"/>
      <c r="VL17" s="409"/>
      <c r="VM17" s="409"/>
      <c r="VN17" s="409"/>
      <c r="VO17" s="409"/>
      <c r="VP17" s="409"/>
      <c r="VQ17" s="409"/>
      <c r="VR17" s="409"/>
      <c r="VS17" s="409"/>
      <c r="VT17" s="409"/>
      <c r="VU17" s="409"/>
      <c r="VV17" s="409"/>
      <c r="VW17" s="409"/>
      <c r="VX17" s="409"/>
      <c r="VY17" s="409"/>
      <c r="VZ17" s="409"/>
      <c r="WA17" s="409"/>
      <c r="WB17" s="409"/>
      <c r="WC17" s="409"/>
      <c r="WD17" s="409"/>
      <c r="WE17" s="409"/>
      <c r="WF17" s="409"/>
      <c r="WG17" s="409"/>
      <c r="WH17" s="409"/>
      <c r="WI17" s="409"/>
      <c r="WJ17" s="409"/>
      <c r="WK17" s="409"/>
      <c r="WL17" s="409"/>
      <c r="WM17" s="409"/>
      <c r="WN17" s="409"/>
      <c r="WO17" s="409"/>
      <c r="WP17" s="409"/>
      <c r="WQ17" s="409"/>
      <c r="WR17" s="409"/>
      <c r="WS17" s="409"/>
      <c r="WT17" s="409"/>
      <c r="WU17" s="409"/>
      <c r="WV17" s="409"/>
      <c r="WW17" s="409"/>
      <c r="WX17" s="409"/>
      <c r="WY17" s="409"/>
      <c r="WZ17" s="409"/>
      <c r="XA17" s="409"/>
      <c r="XB17" s="409"/>
      <c r="XC17" s="409"/>
      <c r="XD17" s="409"/>
      <c r="XE17" s="409"/>
      <c r="XF17" s="409"/>
      <c r="XG17" s="409"/>
      <c r="XH17" s="409"/>
      <c r="XI17" s="409"/>
      <c r="XJ17" s="409"/>
      <c r="XK17" s="409"/>
      <c r="XL17" s="409"/>
      <c r="XM17" s="409"/>
      <c r="XN17" s="409"/>
      <c r="XO17" s="409"/>
      <c r="XP17" s="409"/>
      <c r="XQ17" s="409"/>
      <c r="XR17" s="409"/>
      <c r="XS17" s="409"/>
      <c r="XT17" s="409"/>
      <c r="XU17" s="409"/>
      <c r="XV17" s="409"/>
      <c r="XW17" s="409"/>
      <c r="XX17" s="409"/>
      <c r="XY17" s="409"/>
      <c r="XZ17" s="409"/>
      <c r="YA17" s="409"/>
      <c r="YB17" s="409"/>
      <c r="YC17" s="409"/>
      <c r="YD17" s="409"/>
      <c r="YE17" s="409"/>
      <c r="YF17" s="409"/>
      <c r="YG17" s="409"/>
      <c r="YH17" s="409"/>
      <c r="YI17" s="409"/>
      <c r="YJ17" s="409"/>
      <c r="YK17" s="409"/>
      <c r="YL17" s="409"/>
      <c r="YM17" s="409"/>
      <c r="YN17" s="409"/>
      <c r="YO17" s="409"/>
      <c r="YP17" s="409"/>
      <c r="YQ17" s="409"/>
      <c r="YR17" s="409"/>
      <c r="YS17" s="409"/>
      <c r="YT17" s="409"/>
      <c r="YU17" s="409"/>
      <c r="YV17" s="409"/>
      <c r="YW17" s="409"/>
      <c r="YX17" s="409"/>
      <c r="YY17" s="409"/>
      <c r="YZ17" s="409"/>
      <c r="ZA17" s="409"/>
      <c r="ZB17" s="409"/>
      <c r="ZC17" s="409"/>
      <c r="ZD17" s="409"/>
      <c r="ZE17" s="409"/>
      <c r="ZF17" s="409"/>
      <c r="ZG17" s="409"/>
      <c r="ZH17" s="409"/>
      <c r="ZI17" s="409"/>
      <c r="ZJ17" s="409"/>
      <c r="ZK17" s="409"/>
      <c r="ZL17" s="409"/>
      <c r="ZM17" s="409"/>
      <c r="ZN17" s="409"/>
      <c r="ZO17" s="409"/>
      <c r="ZP17" s="409"/>
      <c r="ZQ17" s="409"/>
      <c r="ZR17" s="409"/>
      <c r="ZS17" s="409"/>
      <c r="ZT17" s="409"/>
      <c r="ZU17" s="409"/>
      <c r="ZV17" s="409"/>
      <c r="ZW17" s="409"/>
      <c r="ZX17" s="409"/>
      <c r="ZY17" s="409"/>
      <c r="ZZ17" s="409"/>
      <c r="AAA17" s="409"/>
      <c r="AAB17" s="409"/>
      <c r="AAC17" s="409"/>
      <c r="AAD17" s="409"/>
      <c r="AAE17" s="409"/>
      <c r="AAF17" s="409"/>
      <c r="AAG17" s="409"/>
      <c r="AAH17" s="409"/>
      <c r="AAI17" s="409"/>
      <c r="AAJ17" s="409"/>
      <c r="AAK17" s="409"/>
      <c r="AAL17" s="409"/>
      <c r="AAM17" s="409"/>
      <c r="AAN17" s="409"/>
      <c r="AAO17" s="409"/>
      <c r="AAP17" s="409"/>
      <c r="AAQ17" s="409"/>
      <c r="AAR17" s="409"/>
      <c r="AAS17" s="409"/>
      <c r="AAT17" s="409"/>
      <c r="AAU17" s="409"/>
      <c r="AAV17" s="409"/>
      <c r="AAW17" s="409"/>
      <c r="AAX17" s="409"/>
      <c r="AAY17" s="409"/>
      <c r="AAZ17" s="409"/>
      <c r="ABA17" s="409"/>
      <c r="ABB17" s="409"/>
      <c r="ABC17" s="409"/>
      <c r="ABD17" s="409"/>
      <c r="ABE17" s="409"/>
      <c r="ABF17" s="409"/>
      <c r="ABG17" s="409"/>
      <c r="ABH17" s="409"/>
      <c r="ABI17" s="409"/>
      <c r="ABJ17" s="409"/>
      <c r="ABK17" s="409"/>
      <c r="ABL17" s="409"/>
      <c r="ABM17" s="409"/>
      <c r="ABN17" s="409"/>
      <c r="ABO17" s="409"/>
      <c r="ABP17" s="409"/>
      <c r="ABQ17" s="409"/>
      <c r="ABR17" s="409"/>
      <c r="ABS17" s="409"/>
      <c r="ABT17" s="409"/>
      <c r="ABU17" s="409"/>
      <c r="ABV17" s="409"/>
      <c r="ABW17" s="409"/>
      <c r="ABX17" s="409"/>
      <c r="ABY17" s="409"/>
      <c r="ABZ17" s="409"/>
      <c r="ACA17" s="409"/>
      <c r="ACB17" s="409"/>
      <c r="ACC17" s="409"/>
      <c r="ACD17" s="409"/>
      <c r="ACE17" s="409"/>
      <c r="ACF17" s="409"/>
      <c r="ACG17" s="409"/>
      <c r="ACH17" s="409"/>
      <c r="ACI17" s="409"/>
      <c r="ACJ17" s="409"/>
      <c r="ACK17" s="409"/>
      <c r="ACL17" s="409"/>
      <c r="ACM17" s="409"/>
      <c r="ACN17" s="409"/>
      <c r="ACO17" s="409"/>
      <c r="ACP17" s="409"/>
      <c r="ACQ17" s="409"/>
      <c r="ACR17" s="409"/>
      <c r="ACS17" s="409"/>
      <c r="ACT17" s="409"/>
      <c r="ACU17" s="409"/>
      <c r="ACV17" s="409"/>
      <c r="ACW17" s="409"/>
      <c r="ACX17" s="409"/>
      <c r="ACY17" s="409"/>
      <c r="ACZ17" s="409"/>
      <c r="ADA17" s="409"/>
      <c r="ADB17" s="409"/>
      <c r="ADC17" s="409"/>
      <c r="ADD17" s="409"/>
      <c r="ADE17" s="409"/>
      <c r="ADF17" s="409"/>
      <c r="ADG17" s="409"/>
      <c r="ADH17" s="409"/>
      <c r="ADI17" s="409"/>
      <c r="ADJ17" s="409"/>
      <c r="ADK17" s="409"/>
      <c r="ADL17" s="409"/>
      <c r="ADM17" s="409"/>
      <c r="ADN17" s="409"/>
      <c r="ADO17" s="409"/>
      <c r="ADP17" s="409"/>
      <c r="ADQ17" s="409"/>
      <c r="ADR17" s="409"/>
      <c r="ADS17" s="409"/>
      <c r="ADT17" s="409"/>
      <c r="ADU17" s="409"/>
      <c r="ADV17" s="409"/>
      <c r="ADW17" s="409"/>
      <c r="ADX17" s="409"/>
      <c r="ADY17" s="409"/>
      <c r="ADZ17" s="409"/>
      <c r="AEA17" s="409"/>
      <c r="AEB17" s="409"/>
      <c r="AEC17" s="409"/>
      <c r="AED17" s="409"/>
      <c r="AEE17" s="409"/>
      <c r="AEF17" s="409"/>
      <c r="AEG17" s="409"/>
      <c r="AEH17" s="409"/>
      <c r="AEI17" s="409"/>
      <c r="AEJ17" s="409"/>
      <c r="AEK17" s="409"/>
      <c r="AEL17" s="409"/>
      <c r="AEM17" s="409"/>
      <c r="AEN17" s="409"/>
      <c r="AEO17" s="409"/>
      <c r="AEP17" s="409"/>
      <c r="AEQ17" s="409"/>
      <c r="AER17" s="409"/>
      <c r="AES17" s="409"/>
      <c r="AET17" s="409"/>
      <c r="AEU17" s="409"/>
      <c r="AEV17" s="409"/>
      <c r="AEW17" s="409"/>
      <c r="AEX17" s="409"/>
      <c r="AEY17" s="409"/>
      <c r="AEZ17" s="409"/>
      <c r="AFA17" s="409"/>
      <c r="AFB17" s="409"/>
      <c r="AFC17" s="409"/>
      <c r="AFD17" s="409"/>
      <c r="AFE17" s="409"/>
      <c r="AFF17" s="409"/>
      <c r="AFG17" s="409"/>
      <c r="AFH17" s="409"/>
      <c r="AFI17" s="409"/>
      <c r="AFJ17" s="409"/>
      <c r="AFK17" s="409"/>
      <c r="AFL17" s="409"/>
      <c r="AFM17" s="409"/>
      <c r="AFN17" s="409"/>
      <c r="AFO17" s="409"/>
      <c r="AFP17" s="409"/>
      <c r="AFQ17" s="409"/>
      <c r="AFR17" s="409"/>
      <c r="AFS17" s="409"/>
      <c r="AFT17" s="409"/>
      <c r="AFU17" s="409"/>
      <c r="AFV17" s="409"/>
      <c r="AFW17" s="409"/>
      <c r="AFX17" s="409"/>
      <c r="AFY17" s="409"/>
      <c r="AFZ17" s="409"/>
      <c r="AGA17" s="409"/>
      <c r="AGB17" s="409"/>
      <c r="AGC17" s="409"/>
      <c r="AGD17" s="409"/>
      <c r="AGE17" s="409"/>
      <c r="AGF17" s="409"/>
      <c r="AGG17" s="409"/>
      <c r="AGH17" s="409"/>
      <c r="AGI17" s="409"/>
      <c r="AGJ17" s="409"/>
      <c r="AGK17" s="409"/>
      <c r="AGL17" s="409"/>
      <c r="AGM17" s="409"/>
      <c r="AGN17" s="409"/>
      <c r="AGO17" s="409"/>
      <c r="AGP17" s="409"/>
      <c r="AGQ17" s="409"/>
      <c r="AGR17" s="409"/>
      <c r="AGS17" s="409"/>
      <c r="AGT17" s="409"/>
      <c r="AGU17" s="409"/>
      <c r="AGV17" s="409"/>
      <c r="AGW17" s="409"/>
      <c r="AGX17" s="409"/>
      <c r="AGY17" s="409"/>
      <c r="AGZ17" s="409"/>
      <c r="AHA17" s="409"/>
      <c r="AHB17" s="409"/>
      <c r="AHC17" s="409"/>
      <c r="AHD17" s="409"/>
      <c r="AHE17" s="409"/>
      <c r="AHF17" s="409"/>
      <c r="AHG17" s="409"/>
      <c r="AHH17" s="409"/>
      <c r="AHI17" s="409"/>
      <c r="AHJ17" s="409"/>
      <c r="AHK17" s="409"/>
      <c r="AHL17" s="409"/>
      <c r="AHM17" s="409"/>
      <c r="AHN17" s="409"/>
      <c r="AHO17" s="409"/>
      <c r="AHP17" s="409"/>
      <c r="AHQ17" s="409"/>
      <c r="AHR17" s="409"/>
      <c r="AHS17" s="409"/>
      <c r="AHT17" s="409"/>
      <c r="AHU17" s="409"/>
      <c r="AHV17" s="409"/>
      <c r="AHW17" s="409"/>
      <c r="AHX17" s="409"/>
      <c r="AHY17" s="409"/>
      <c r="AHZ17" s="409"/>
      <c r="AIA17" s="409"/>
      <c r="AIB17" s="409"/>
      <c r="AIC17" s="409"/>
      <c r="AID17" s="409"/>
      <c r="AIE17" s="409"/>
      <c r="AIF17" s="409"/>
      <c r="AIG17" s="409"/>
      <c r="AIH17" s="409"/>
      <c r="AII17" s="409"/>
      <c r="AIJ17" s="409"/>
      <c r="AIK17" s="409"/>
      <c r="AIL17" s="409"/>
      <c r="AIM17" s="409"/>
      <c r="AIN17" s="409"/>
      <c r="AIO17" s="409"/>
      <c r="AIP17" s="409"/>
      <c r="AIQ17" s="409"/>
      <c r="AIR17" s="409"/>
      <c r="AIS17" s="409"/>
      <c r="AIT17" s="409"/>
      <c r="AIU17" s="409"/>
      <c r="AIV17" s="409"/>
      <c r="AIW17" s="409"/>
      <c r="AIX17" s="409"/>
      <c r="AIY17" s="409"/>
      <c r="AIZ17" s="409"/>
      <c r="AJA17" s="409"/>
      <c r="AJB17" s="409"/>
      <c r="AJC17" s="409"/>
      <c r="AJD17" s="409"/>
      <c r="AJE17" s="409"/>
      <c r="AJF17" s="409"/>
      <c r="AJG17" s="409"/>
      <c r="AJH17" s="409"/>
      <c r="AJI17" s="409"/>
      <c r="AJJ17" s="409"/>
      <c r="AJK17" s="409"/>
      <c r="AJL17" s="409"/>
      <c r="AJM17" s="409"/>
      <c r="AJN17" s="409"/>
      <c r="AJO17" s="409"/>
      <c r="AJP17" s="409"/>
      <c r="AJQ17" s="409"/>
      <c r="AJR17" s="409"/>
      <c r="AJS17" s="409"/>
      <c r="AJT17" s="409"/>
      <c r="AJU17" s="409"/>
      <c r="AJV17" s="409"/>
      <c r="AJW17" s="409"/>
      <c r="AJX17" s="409"/>
      <c r="AJY17" s="409"/>
      <c r="AJZ17" s="409"/>
      <c r="AKA17" s="409"/>
      <c r="AKB17" s="409"/>
      <c r="AKC17" s="409"/>
      <c r="AKD17" s="409"/>
      <c r="AKE17" s="409"/>
      <c r="AKF17" s="409"/>
      <c r="AKG17" s="409"/>
      <c r="AKH17" s="409"/>
      <c r="AKI17" s="409"/>
      <c r="AKJ17" s="409"/>
      <c r="AKK17" s="409"/>
      <c r="AKL17" s="409"/>
      <c r="AKM17" s="409"/>
      <c r="AKN17" s="409"/>
      <c r="AKO17" s="409"/>
      <c r="AKP17" s="409"/>
      <c r="AKQ17" s="409"/>
      <c r="AKR17" s="409"/>
      <c r="AKS17" s="409"/>
      <c r="AKT17" s="409"/>
      <c r="AKU17" s="409"/>
      <c r="AKV17" s="409"/>
      <c r="AKW17" s="409"/>
      <c r="AKX17" s="409"/>
      <c r="AKY17" s="409"/>
      <c r="AKZ17" s="409"/>
      <c r="ALA17" s="409"/>
      <c r="ALB17" s="409"/>
      <c r="ALC17" s="409"/>
      <c r="ALD17" s="409"/>
      <c r="ALE17" s="409"/>
      <c r="ALF17" s="409"/>
      <c r="ALG17" s="409"/>
      <c r="ALH17" s="409"/>
      <c r="ALI17" s="409"/>
      <c r="ALJ17" s="409"/>
      <c r="ALK17" s="409"/>
      <c r="ALL17" s="409"/>
      <c r="ALM17" s="409"/>
      <c r="ALN17" s="409"/>
      <c r="ALO17" s="409"/>
      <c r="ALP17" s="409"/>
      <c r="ALQ17" s="409"/>
      <c r="ALR17" s="409"/>
      <c r="ALS17" s="409"/>
      <c r="ALT17" s="409"/>
      <c r="ALU17" s="409"/>
      <c r="ALV17" s="409"/>
      <c r="ALW17" s="409"/>
      <c r="ALX17" s="409"/>
      <c r="ALY17" s="409"/>
      <c r="ALZ17" s="409"/>
      <c r="AMA17" s="409"/>
      <c r="AMB17" s="409"/>
      <c r="AMC17" s="409"/>
      <c r="AMD17" s="409"/>
      <c r="AME17" s="409"/>
      <c r="AMF17" s="409"/>
      <c r="AMG17" s="409"/>
      <c r="AMH17" s="409"/>
      <c r="AMI17" s="409"/>
      <c r="AMJ17" s="409"/>
      <c r="AMK17" s="409"/>
      <c r="AML17" s="409"/>
      <c r="AMM17" s="409"/>
      <c r="AMN17" s="409"/>
      <c r="AMO17" s="409"/>
      <c r="AMP17" s="409"/>
      <c r="AMQ17" s="409"/>
      <c r="AMR17" s="409"/>
      <c r="AMS17" s="409"/>
      <c r="AMT17" s="409"/>
      <c r="AMU17" s="409"/>
      <c r="AMV17" s="409"/>
      <c r="AMW17" s="409"/>
      <c r="AMX17" s="409"/>
      <c r="AMY17" s="409"/>
      <c r="AMZ17" s="409"/>
      <c r="ANA17" s="409"/>
      <c r="ANB17" s="409"/>
      <c r="ANC17" s="409"/>
      <c r="AND17" s="409"/>
      <c r="ANE17" s="409"/>
      <c r="ANF17" s="409"/>
      <c r="ANG17" s="409"/>
      <c r="ANH17" s="409"/>
      <c r="ANI17" s="409"/>
      <c r="ANJ17" s="409"/>
      <c r="ANK17" s="409"/>
      <c r="ANL17" s="409"/>
      <c r="ANM17" s="409"/>
      <c r="ANN17" s="409"/>
      <c r="ANO17" s="409"/>
      <c r="ANP17" s="409"/>
      <c r="ANQ17" s="409"/>
      <c r="ANR17" s="409"/>
      <c r="ANS17" s="409"/>
      <c r="ANT17" s="409"/>
      <c r="ANU17" s="409"/>
      <c r="ANV17" s="409"/>
      <c r="ANW17" s="409"/>
      <c r="ANX17" s="409"/>
      <c r="ANY17" s="409"/>
      <c r="ANZ17" s="409"/>
      <c r="AOA17" s="409"/>
      <c r="AOB17" s="409"/>
      <c r="AOC17" s="409"/>
      <c r="AOD17" s="409"/>
      <c r="AOE17" s="409"/>
      <c r="AOF17" s="409"/>
      <c r="AOG17" s="409"/>
      <c r="AOH17" s="409"/>
      <c r="AOI17" s="409"/>
      <c r="AOJ17" s="409"/>
      <c r="AOK17" s="409"/>
      <c r="AOL17" s="409"/>
      <c r="AOM17" s="409"/>
      <c r="AON17" s="409"/>
      <c r="AOO17" s="409"/>
      <c r="AOP17" s="409"/>
      <c r="AOQ17" s="409"/>
      <c r="AOR17" s="409"/>
      <c r="AOS17" s="409"/>
      <c r="AOT17" s="409"/>
      <c r="AOU17" s="409"/>
      <c r="AOV17" s="409"/>
      <c r="AOW17" s="409"/>
      <c r="AOX17" s="409"/>
      <c r="AOY17" s="409"/>
      <c r="AOZ17" s="409"/>
      <c r="APA17" s="409"/>
      <c r="APB17" s="409"/>
      <c r="APC17" s="409"/>
      <c r="APD17" s="409"/>
      <c r="APE17" s="409"/>
      <c r="APF17" s="409"/>
      <c r="APG17" s="409"/>
      <c r="APH17" s="409"/>
      <c r="API17" s="409"/>
      <c r="APJ17" s="409"/>
      <c r="APK17" s="409"/>
      <c r="APL17" s="409"/>
      <c r="APM17" s="409"/>
      <c r="APN17" s="409"/>
      <c r="APO17" s="409"/>
      <c r="APP17" s="409"/>
      <c r="APQ17" s="409"/>
      <c r="APR17" s="409"/>
      <c r="APS17" s="409"/>
      <c r="APT17" s="409"/>
      <c r="APU17" s="409"/>
      <c r="APV17" s="409"/>
      <c r="APW17" s="409"/>
      <c r="APX17" s="409"/>
      <c r="APY17" s="409"/>
      <c r="APZ17" s="409"/>
      <c r="AQA17" s="409"/>
      <c r="AQB17" s="409"/>
      <c r="AQC17" s="409"/>
      <c r="AQD17" s="409"/>
      <c r="AQE17" s="409"/>
      <c r="AQF17" s="409"/>
      <c r="AQG17" s="409"/>
      <c r="AQH17" s="409"/>
      <c r="AQI17" s="409"/>
      <c r="AQJ17" s="409"/>
      <c r="AQK17" s="409"/>
      <c r="AQL17" s="409"/>
      <c r="AQM17" s="409"/>
      <c r="AQN17" s="409"/>
      <c r="AQO17" s="409"/>
      <c r="AQP17" s="409"/>
      <c r="AQQ17" s="409"/>
      <c r="AQR17" s="409"/>
      <c r="AQS17" s="409"/>
      <c r="AQT17" s="409"/>
      <c r="AQU17" s="409"/>
      <c r="AQV17" s="409"/>
      <c r="AQW17" s="409"/>
      <c r="AQX17" s="409"/>
      <c r="AQY17" s="409"/>
      <c r="AQZ17" s="409"/>
      <c r="ARA17" s="409"/>
      <c r="ARB17" s="409"/>
      <c r="ARC17" s="409"/>
      <c r="ARD17" s="409"/>
      <c r="ARE17" s="409"/>
      <c r="ARF17" s="409"/>
      <c r="ARG17" s="409"/>
      <c r="ARH17" s="409"/>
      <c r="ARI17" s="409"/>
      <c r="ARJ17" s="409"/>
      <c r="ARK17" s="409"/>
      <c r="ARL17" s="409"/>
      <c r="ARM17" s="409"/>
      <c r="ARN17" s="409"/>
      <c r="ARO17" s="409"/>
      <c r="ARP17" s="409"/>
      <c r="ARQ17" s="409"/>
      <c r="ARR17" s="409"/>
      <c r="ARS17" s="409"/>
      <c r="ART17" s="409"/>
      <c r="ARU17" s="409"/>
      <c r="ARV17" s="409"/>
      <c r="ARW17" s="409"/>
      <c r="ARX17" s="409"/>
      <c r="ARY17" s="409"/>
      <c r="ARZ17" s="409"/>
      <c r="ASA17" s="409"/>
      <c r="ASB17" s="409"/>
      <c r="ASC17" s="409"/>
      <c r="ASD17" s="409"/>
      <c r="ASE17" s="409"/>
      <c r="ASF17" s="409"/>
      <c r="ASG17" s="409"/>
      <c r="ASH17" s="409"/>
      <c r="ASI17" s="409"/>
      <c r="ASJ17" s="409"/>
      <c r="ASK17" s="409"/>
      <c r="ASL17" s="409"/>
      <c r="ASM17" s="409"/>
      <c r="ASN17" s="409"/>
      <c r="ASO17" s="409"/>
      <c r="ASP17" s="409"/>
      <c r="ASQ17" s="409"/>
      <c r="ASR17" s="409"/>
      <c r="ASS17" s="409"/>
      <c r="AST17" s="409"/>
      <c r="ASU17" s="409"/>
      <c r="ASV17" s="409"/>
      <c r="ASW17" s="409"/>
      <c r="ASX17" s="409"/>
      <c r="ASY17" s="409"/>
      <c r="ASZ17" s="409"/>
      <c r="ATA17" s="409"/>
      <c r="ATB17" s="409"/>
      <c r="ATC17" s="409"/>
      <c r="ATD17" s="409"/>
      <c r="ATE17" s="409"/>
      <c r="ATF17" s="409"/>
      <c r="ATG17" s="409"/>
      <c r="ATH17" s="409"/>
      <c r="ATI17" s="409"/>
      <c r="ATJ17" s="409"/>
      <c r="ATK17" s="409"/>
      <c r="ATL17" s="409"/>
      <c r="ATM17" s="409"/>
      <c r="ATN17" s="409"/>
      <c r="ATO17" s="409"/>
      <c r="ATP17" s="409"/>
      <c r="ATQ17" s="409"/>
      <c r="ATR17" s="409"/>
      <c r="ATS17" s="409"/>
      <c r="ATT17" s="409"/>
      <c r="ATU17" s="409"/>
      <c r="ATV17" s="409"/>
      <c r="ATW17" s="409"/>
      <c r="ATX17" s="409"/>
      <c r="ATY17" s="409"/>
      <c r="ATZ17" s="409"/>
      <c r="AUA17" s="409"/>
      <c r="AUB17" s="409"/>
      <c r="AUC17" s="409"/>
      <c r="AUD17" s="409"/>
      <c r="AUE17" s="409"/>
      <c r="AUF17" s="409"/>
      <c r="AUG17" s="409"/>
      <c r="AUH17" s="409"/>
      <c r="AUI17" s="409"/>
      <c r="AUJ17" s="409"/>
      <c r="AUK17" s="409"/>
      <c r="AUL17" s="409"/>
      <c r="AUM17" s="409"/>
      <c r="AUN17" s="409"/>
      <c r="AUO17" s="409"/>
      <c r="AUP17" s="409"/>
      <c r="AUQ17" s="409"/>
      <c r="AUR17" s="409"/>
      <c r="AUS17" s="409"/>
      <c r="AUT17" s="409"/>
      <c r="AUU17" s="409"/>
      <c r="AUV17" s="409"/>
      <c r="AUW17" s="409"/>
      <c r="AUX17" s="409"/>
      <c r="AUY17" s="409"/>
      <c r="AUZ17" s="409"/>
      <c r="AVA17" s="409"/>
      <c r="AVB17" s="409"/>
      <c r="AVC17" s="409"/>
      <c r="AVD17" s="409"/>
      <c r="AVE17" s="409"/>
      <c r="AVF17" s="409"/>
      <c r="AVG17" s="409"/>
      <c r="AVH17" s="409"/>
      <c r="AVI17" s="409"/>
      <c r="AVJ17" s="409"/>
      <c r="AVK17" s="409"/>
      <c r="AVL17" s="409"/>
      <c r="AVM17" s="409"/>
      <c r="AVN17" s="409"/>
      <c r="AVO17" s="409"/>
      <c r="AVP17" s="409"/>
      <c r="AVQ17" s="409"/>
      <c r="AVR17" s="409"/>
      <c r="AVS17" s="409"/>
      <c r="AVT17" s="409"/>
      <c r="AVU17" s="409"/>
      <c r="AVV17" s="409"/>
      <c r="AVW17" s="409"/>
      <c r="AVX17" s="409"/>
      <c r="AVY17" s="409"/>
      <c r="AVZ17" s="409"/>
      <c r="AWA17" s="409"/>
      <c r="AWB17" s="409"/>
      <c r="AWC17" s="409"/>
      <c r="AWD17" s="409"/>
      <c r="AWE17" s="409"/>
      <c r="AWF17" s="409"/>
      <c r="AWG17" s="409"/>
      <c r="AWH17" s="409"/>
      <c r="AWI17" s="409"/>
      <c r="AWJ17" s="409"/>
      <c r="AWK17" s="409"/>
      <c r="AWL17" s="409"/>
      <c r="AWM17" s="409"/>
      <c r="AWN17" s="409"/>
      <c r="AWO17" s="409"/>
      <c r="AWP17" s="409"/>
      <c r="AWQ17" s="409"/>
      <c r="AWR17" s="409"/>
      <c r="AWS17" s="409"/>
      <c r="AWT17" s="409"/>
      <c r="AWU17" s="409"/>
      <c r="AWV17" s="409"/>
      <c r="AWW17" s="409"/>
      <c r="AWX17" s="409"/>
      <c r="AWY17" s="409"/>
      <c r="AWZ17" s="409"/>
      <c r="AXA17" s="409"/>
      <c r="AXB17" s="409"/>
      <c r="AXC17" s="409"/>
      <c r="AXD17" s="409"/>
      <c r="AXE17" s="409"/>
      <c r="AXF17" s="409"/>
      <c r="AXG17" s="409"/>
      <c r="AXH17" s="409"/>
      <c r="AXI17" s="409"/>
      <c r="AXJ17" s="409"/>
      <c r="AXK17" s="409"/>
      <c r="AXL17" s="409"/>
      <c r="AXM17" s="409"/>
      <c r="AXN17" s="409"/>
      <c r="AXO17" s="409"/>
      <c r="AXP17" s="409"/>
      <c r="AXQ17" s="409"/>
      <c r="AXR17" s="409"/>
      <c r="AXS17" s="409"/>
      <c r="AXT17" s="409"/>
      <c r="AXU17" s="409"/>
      <c r="AXV17" s="409"/>
      <c r="AXW17" s="409"/>
      <c r="AXX17" s="409"/>
      <c r="AXY17" s="409"/>
      <c r="AXZ17" s="409"/>
      <c r="AYA17" s="409"/>
      <c r="AYB17" s="409"/>
      <c r="AYC17" s="409"/>
      <c r="AYD17" s="409"/>
      <c r="AYE17" s="409"/>
      <c r="AYF17" s="409"/>
      <c r="AYG17" s="409"/>
      <c r="AYH17" s="409"/>
      <c r="AYI17" s="409"/>
      <c r="AYJ17" s="409"/>
      <c r="AYK17" s="409"/>
      <c r="AYL17" s="409"/>
      <c r="AYM17" s="409"/>
      <c r="AYN17" s="409"/>
      <c r="AYO17" s="409"/>
      <c r="AYP17" s="409"/>
      <c r="AYQ17" s="409"/>
      <c r="AYR17" s="409"/>
      <c r="AYS17" s="409"/>
      <c r="AYT17" s="409"/>
      <c r="AYU17" s="409"/>
      <c r="AYV17" s="409"/>
      <c r="AYW17" s="409"/>
      <c r="AYX17" s="409"/>
      <c r="AYY17" s="409"/>
      <c r="AYZ17" s="409"/>
      <c r="AZA17" s="409"/>
      <c r="AZB17" s="409"/>
      <c r="AZC17" s="409"/>
      <c r="AZD17" s="409"/>
      <c r="AZE17" s="409"/>
      <c r="AZF17" s="409"/>
      <c r="AZG17" s="409"/>
      <c r="AZH17" s="409"/>
      <c r="AZI17" s="409"/>
      <c r="AZJ17" s="409"/>
      <c r="AZK17" s="409"/>
      <c r="AZL17" s="409"/>
      <c r="AZM17" s="409"/>
      <c r="AZN17" s="409"/>
      <c r="AZO17" s="409"/>
      <c r="AZP17" s="409"/>
      <c r="AZQ17" s="409"/>
      <c r="AZR17" s="409"/>
      <c r="AZS17" s="409"/>
      <c r="AZT17" s="409"/>
      <c r="AZU17" s="409"/>
      <c r="AZV17" s="409"/>
      <c r="AZW17" s="409"/>
      <c r="AZX17" s="409"/>
      <c r="AZY17" s="409"/>
      <c r="AZZ17" s="409"/>
      <c r="BAA17" s="409"/>
      <c r="BAB17" s="409"/>
      <c r="BAC17" s="409"/>
      <c r="BAD17" s="409"/>
      <c r="BAE17" s="409"/>
      <c r="BAF17" s="409"/>
      <c r="BAG17" s="409"/>
      <c r="BAH17" s="409"/>
      <c r="BAI17" s="409"/>
      <c r="BAJ17" s="409"/>
      <c r="BAK17" s="409"/>
      <c r="BAL17" s="409"/>
      <c r="BAM17" s="409"/>
      <c r="BAN17" s="409"/>
      <c r="BAO17" s="409"/>
      <c r="BAP17" s="409"/>
      <c r="BAQ17" s="409"/>
      <c r="BAR17" s="409"/>
      <c r="BAS17" s="409"/>
      <c r="BAT17" s="409"/>
      <c r="BAU17" s="409"/>
      <c r="BAV17" s="409"/>
      <c r="BAW17" s="409"/>
      <c r="BAX17" s="409"/>
      <c r="BAY17" s="409"/>
      <c r="BAZ17" s="409"/>
      <c r="BBA17" s="409"/>
      <c r="BBB17" s="409"/>
      <c r="BBC17" s="409"/>
      <c r="BBD17" s="409"/>
      <c r="BBE17" s="409"/>
      <c r="BBF17" s="409"/>
      <c r="BBG17" s="409"/>
      <c r="BBH17" s="409"/>
      <c r="BBI17" s="409"/>
      <c r="BBJ17" s="409"/>
      <c r="BBK17" s="409"/>
      <c r="BBL17" s="409"/>
      <c r="BBM17" s="409"/>
      <c r="BBN17" s="409"/>
      <c r="BBO17" s="409"/>
      <c r="BBP17" s="409"/>
      <c r="BBQ17" s="409"/>
      <c r="BBR17" s="409"/>
      <c r="BBS17" s="409"/>
      <c r="BBT17" s="409"/>
      <c r="BBU17" s="409"/>
      <c r="BBV17" s="409"/>
      <c r="BBW17" s="409"/>
      <c r="BBX17" s="409"/>
      <c r="BBY17" s="409"/>
      <c r="BBZ17" s="409"/>
      <c r="BCA17" s="409"/>
      <c r="BCB17" s="409"/>
      <c r="BCC17" s="409"/>
      <c r="BCD17" s="409"/>
      <c r="BCE17" s="409"/>
      <c r="BCF17" s="409"/>
      <c r="BCG17" s="409"/>
      <c r="BCH17" s="409"/>
      <c r="BCI17" s="409"/>
      <c r="BCJ17" s="409"/>
      <c r="BCK17" s="409"/>
      <c r="BCL17" s="409"/>
      <c r="BCM17" s="409"/>
      <c r="BCN17" s="409"/>
      <c r="BCO17" s="409"/>
      <c r="BCP17" s="409"/>
      <c r="BCQ17" s="409"/>
      <c r="BCR17" s="409"/>
      <c r="BCS17" s="409"/>
      <c r="BCT17" s="409"/>
      <c r="BCU17" s="409"/>
      <c r="BCV17" s="409"/>
      <c r="BCW17" s="409"/>
      <c r="BCX17" s="409"/>
      <c r="BCY17" s="409"/>
      <c r="BCZ17" s="409"/>
      <c r="BDA17" s="409"/>
      <c r="BDB17" s="409"/>
      <c r="BDC17" s="409"/>
      <c r="BDD17" s="409"/>
      <c r="BDE17" s="409"/>
      <c r="BDF17" s="409"/>
      <c r="BDG17" s="409"/>
      <c r="BDH17" s="409"/>
      <c r="BDI17" s="409"/>
      <c r="BDJ17" s="409"/>
      <c r="BDK17" s="409"/>
      <c r="BDL17" s="409"/>
      <c r="BDM17" s="409"/>
      <c r="BDN17" s="409"/>
      <c r="BDO17" s="409"/>
      <c r="BDP17" s="409"/>
      <c r="BDQ17" s="409"/>
      <c r="BDR17" s="409"/>
      <c r="BDS17" s="409"/>
      <c r="BDT17" s="409"/>
      <c r="BDU17" s="409"/>
      <c r="BDV17" s="409"/>
      <c r="BDW17" s="409"/>
      <c r="BDX17" s="409"/>
      <c r="BDY17" s="409"/>
      <c r="BDZ17" s="409"/>
      <c r="BEA17" s="409"/>
      <c r="BEB17" s="409"/>
      <c r="BEC17" s="409"/>
      <c r="BED17" s="409"/>
      <c r="BEE17" s="409"/>
      <c r="BEF17" s="409"/>
      <c r="BEG17" s="409"/>
      <c r="BEH17" s="409"/>
      <c r="BEI17" s="409"/>
      <c r="BEJ17" s="409"/>
      <c r="BEK17" s="409"/>
      <c r="BEL17" s="409"/>
      <c r="BEM17" s="409"/>
      <c r="BEN17" s="409"/>
      <c r="BEO17" s="409"/>
      <c r="BEP17" s="409"/>
      <c r="BEQ17" s="409"/>
      <c r="BER17" s="409"/>
      <c r="BES17" s="409"/>
      <c r="BET17" s="409"/>
      <c r="BEU17" s="409"/>
      <c r="BEV17" s="409"/>
      <c r="BEW17" s="409"/>
      <c r="BEX17" s="409"/>
      <c r="BEY17" s="409"/>
      <c r="BEZ17" s="409"/>
      <c r="BFA17" s="409"/>
      <c r="BFB17" s="409"/>
      <c r="BFC17" s="409"/>
      <c r="BFD17" s="409"/>
      <c r="BFE17" s="409"/>
      <c r="BFF17" s="409"/>
      <c r="BFG17" s="409"/>
      <c r="BFH17" s="409"/>
      <c r="BFI17" s="409"/>
      <c r="BFJ17" s="409"/>
      <c r="BFK17" s="409"/>
      <c r="BFL17" s="409"/>
      <c r="BFM17" s="409"/>
      <c r="BFN17" s="409"/>
      <c r="BFO17" s="409"/>
      <c r="BFP17" s="409"/>
      <c r="BFQ17" s="409"/>
      <c r="BFR17" s="409"/>
      <c r="BFS17" s="409"/>
      <c r="BFT17" s="409"/>
      <c r="BFU17" s="409"/>
      <c r="BFV17" s="409"/>
      <c r="BFW17" s="409"/>
      <c r="BFX17" s="409"/>
      <c r="BFY17" s="409"/>
      <c r="BFZ17" s="409"/>
      <c r="BGA17" s="409"/>
      <c r="BGB17" s="409"/>
      <c r="BGC17" s="409"/>
      <c r="BGD17" s="409"/>
      <c r="BGE17" s="409"/>
      <c r="BGF17" s="409"/>
      <c r="BGG17" s="409"/>
      <c r="BGH17" s="409"/>
      <c r="BGI17" s="409"/>
      <c r="BGJ17" s="409"/>
      <c r="BGK17" s="409"/>
      <c r="BGL17" s="409"/>
      <c r="BGM17" s="409"/>
      <c r="BGN17" s="409"/>
      <c r="BGO17" s="409"/>
      <c r="BGP17" s="409"/>
      <c r="BGQ17" s="409"/>
      <c r="BGR17" s="409"/>
      <c r="BGS17" s="409"/>
      <c r="BGT17" s="409"/>
      <c r="BGU17" s="409"/>
      <c r="BGV17" s="409"/>
      <c r="BGW17" s="409"/>
      <c r="BGX17" s="409"/>
      <c r="BGY17" s="409"/>
      <c r="BGZ17" s="409"/>
      <c r="BHA17" s="409"/>
      <c r="BHB17" s="409"/>
      <c r="BHC17" s="409"/>
      <c r="BHD17" s="409"/>
      <c r="BHE17" s="409"/>
      <c r="BHF17" s="409"/>
      <c r="BHG17" s="409"/>
      <c r="BHH17" s="409"/>
      <c r="BHI17" s="409"/>
      <c r="BHJ17" s="409"/>
      <c r="BHK17" s="409"/>
      <c r="BHL17" s="409"/>
      <c r="BHM17" s="409"/>
      <c r="BHN17" s="409"/>
      <c r="BHO17" s="409"/>
      <c r="BHP17" s="409"/>
      <c r="BHQ17" s="409"/>
      <c r="BHR17" s="409"/>
      <c r="BHS17" s="409"/>
      <c r="BHT17" s="409"/>
      <c r="BHU17" s="409"/>
      <c r="BHV17" s="409"/>
      <c r="BHW17" s="409"/>
      <c r="BHX17" s="409"/>
      <c r="BHY17" s="409"/>
      <c r="BHZ17" s="409"/>
      <c r="BIA17" s="409"/>
      <c r="BIB17" s="409"/>
      <c r="BIC17" s="409"/>
      <c r="BID17" s="409"/>
      <c r="BIE17" s="409"/>
      <c r="BIF17" s="409"/>
      <c r="BIG17" s="409"/>
      <c r="BIH17" s="409"/>
      <c r="BII17" s="409"/>
      <c r="BIJ17" s="409"/>
      <c r="BIK17" s="409"/>
      <c r="BIL17" s="409"/>
      <c r="BIM17" s="409"/>
      <c r="BIN17" s="409"/>
      <c r="BIO17" s="409"/>
      <c r="BIP17" s="409"/>
      <c r="BIQ17" s="409"/>
      <c r="BIR17" s="409"/>
      <c r="BIS17" s="409"/>
      <c r="BIT17" s="409"/>
      <c r="BIU17" s="409"/>
      <c r="BIV17" s="409"/>
      <c r="BIW17" s="409"/>
      <c r="BIX17" s="409"/>
      <c r="BIY17" s="409"/>
      <c r="BIZ17" s="409"/>
      <c r="BJA17" s="409"/>
      <c r="BJB17" s="409"/>
      <c r="BJC17" s="409"/>
      <c r="BJD17" s="409"/>
      <c r="BJE17" s="409"/>
      <c r="BJF17" s="409"/>
      <c r="BJG17" s="409"/>
      <c r="BJH17" s="409"/>
      <c r="BJI17" s="409"/>
      <c r="BJJ17" s="409"/>
      <c r="BJK17" s="409"/>
      <c r="BJL17" s="409"/>
      <c r="BJM17" s="409"/>
      <c r="BJN17" s="409"/>
      <c r="BJO17" s="409"/>
      <c r="BJP17" s="409"/>
      <c r="BJQ17" s="409"/>
      <c r="BJR17" s="409"/>
      <c r="BJS17" s="409"/>
      <c r="BJT17" s="409"/>
      <c r="BJU17" s="409"/>
      <c r="BJV17" s="409"/>
      <c r="BJW17" s="409"/>
      <c r="BJX17" s="409"/>
      <c r="BJY17" s="409"/>
      <c r="BJZ17" s="409"/>
      <c r="BKA17" s="409"/>
      <c r="BKB17" s="409"/>
      <c r="BKC17" s="409"/>
      <c r="BKD17" s="409"/>
      <c r="BKE17" s="409"/>
      <c r="BKF17" s="409"/>
      <c r="BKG17" s="409"/>
      <c r="BKH17" s="409"/>
      <c r="BKI17" s="409"/>
      <c r="BKJ17" s="409"/>
      <c r="BKK17" s="409"/>
      <c r="BKL17" s="409"/>
      <c r="BKM17" s="409"/>
      <c r="BKN17" s="409"/>
      <c r="BKO17" s="409"/>
      <c r="BKP17" s="409"/>
      <c r="BKQ17" s="409"/>
      <c r="BKR17" s="409"/>
      <c r="BKS17" s="409"/>
      <c r="BKT17" s="409"/>
      <c r="BKU17" s="409"/>
      <c r="BKV17" s="409"/>
      <c r="BKW17" s="409"/>
      <c r="BKX17" s="409"/>
      <c r="BKY17" s="409"/>
      <c r="BKZ17" s="409"/>
      <c r="BLA17" s="409"/>
      <c r="BLB17" s="409"/>
      <c r="BLC17" s="409"/>
      <c r="BLD17" s="409"/>
      <c r="BLE17" s="409"/>
      <c r="BLF17" s="409"/>
      <c r="BLG17" s="409"/>
      <c r="BLH17" s="409"/>
      <c r="BLI17" s="409"/>
      <c r="BLJ17" s="409"/>
      <c r="BLK17" s="409"/>
      <c r="BLL17" s="409"/>
      <c r="BLM17" s="409"/>
      <c r="BLN17" s="409"/>
      <c r="BLO17" s="409"/>
      <c r="BLP17" s="409"/>
      <c r="BLQ17" s="409"/>
      <c r="BLR17" s="409"/>
      <c r="BLS17" s="409"/>
      <c r="BLT17" s="409"/>
      <c r="BLU17" s="409"/>
      <c r="BLV17" s="409"/>
      <c r="BLW17" s="409"/>
      <c r="BLX17" s="409"/>
      <c r="BLY17" s="409"/>
      <c r="BLZ17" s="409"/>
      <c r="BMA17" s="409"/>
      <c r="BMB17" s="409"/>
      <c r="BMC17" s="409"/>
      <c r="BMD17" s="409"/>
      <c r="BME17" s="409"/>
      <c r="BMF17" s="409"/>
      <c r="BMG17" s="409"/>
      <c r="BMH17" s="409"/>
      <c r="BMI17" s="409"/>
      <c r="BMJ17" s="409"/>
      <c r="BMK17" s="409"/>
      <c r="BML17" s="409"/>
      <c r="BMM17" s="409"/>
      <c r="BMN17" s="409"/>
      <c r="BMO17" s="409"/>
      <c r="BMP17" s="409"/>
      <c r="BMQ17" s="409"/>
      <c r="BMR17" s="409"/>
      <c r="BMS17" s="409"/>
      <c r="BMT17" s="409"/>
      <c r="BMU17" s="409"/>
      <c r="BMV17" s="409"/>
      <c r="BMW17" s="409"/>
      <c r="BMX17" s="409"/>
      <c r="BMY17" s="409"/>
      <c r="BMZ17" s="409"/>
      <c r="BNA17" s="409"/>
      <c r="BNB17" s="409"/>
      <c r="BNC17" s="409"/>
      <c r="BND17" s="409"/>
      <c r="BNE17" s="409"/>
      <c r="BNF17" s="409"/>
      <c r="BNG17" s="409"/>
      <c r="BNH17" s="409"/>
      <c r="BNI17" s="409"/>
      <c r="BNJ17" s="409"/>
      <c r="BNK17" s="409"/>
      <c r="BNL17" s="409"/>
      <c r="BNM17" s="409"/>
      <c r="BNN17" s="409"/>
      <c r="BNO17" s="409"/>
      <c r="BNP17" s="409"/>
      <c r="BNQ17" s="409"/>
      <c r="BNR17" s="409"/>
      <c r="BNS17" s="409"/>
      <c r="BNT17" s="409"/>
      <c r="BNU17" s="409"/>
      <c r="BNV17" s="409"/>
      <c r="BNW17" s="409"/>
      <c r="BNX17" s="409"/>
      <c r="BNY17" s="409"/>
      <c r="BNZ17" s="409"/>
      <c r="BOA17" s="409"/>
      <c r="BOB17" s="409"/>
      <c r="BOC17" s="409"/>
      <c r="BOD17" s="409"/>
      <c r="BOE17" s="409"/>
      <c r="BOF17" s="409"/>
      <c r="BOG17" s="409"/>
      <c r="BOH17" s="409"/>
      <c r="BOI17" s="409"/>
      <c r="BOJ17" s="409"/>
      <c r="BOK17" s="409"/>
      <c r="BOL17" s="409"/>
      <c r="BOM17" s="409"/>
      <c r="BON17" s="409"/>
      <c r="BOO17" s="409"/>
      <c r="BOP17" s="409"/>
      <c r="BOQ17" s="409"/>
      <c r="BOR17" s="409"/>
      <c r="BOS17" s="409"/>
      <c r="BOT17" s="409"/>
      <c r="BOU17" s="409"/>
      <c r="BOV17" s="409"/>
      <c r="BOW17" s="409"/>
      <c r="BOX17" s="409"/>
      <c r="BOY17" s="409"/>
      <c r="BOZ17" s="409"/>
      <c r="BPA17" s="409"/>
      <c r="BPB17" s="409"/>
      <c r="BPC17" s="409"/>
      <c r="BPD17" s="409"/>
      <c r="BPE17" s="409"/>
      <c r="BPF17" s="409"/>
      <c r="BPG17" s="409"/>
      <c r="BPH17" s="409"/>
      <c r="BPI17" s="409"/>
      <c r="BPJ17" s="409"/>
      <c r="BPK17" s="409"/>
      <c r="BPL17" s="409"/>
      <c r="BPM17" s="409"/>
      <c r="BPN17" s="409"/>
      <c r="BPO17" s="409"/>
      <c r="BPP17" s="409"/>
      <c r="BPQ17" s="409"/>
      <c r="BPR17" s="409"/>
      <c r="BPS17" s="409"/>
      <c r="BPT17" s="409"/>
      <c r="BPU17" s="409"/>
      <c r="BPV17" s="409"/>
      <c r="BPW17" s="409"/>
      <c r="BPX17" s="409"/>
      <c r="BPY17" s="409"/>
      <c r="BPZ17" s="409"/>
      <c r="BQA17" s="409"/>
      <c r="BQB17" s="409"/>
      <c r="BQC17" s="409"/>
      <c r="BQD17" s="409"/>
      <c r="BQE17" s="409"/>
      <c r="BQF17" s="409"/>
      <c r="BQG17" s="409"/>
      <c r="BQH17" s="409"/>
      <c r="BQI17" s="409"/>
      <c r="BQJ17" s="409"/>
      <c r="BQK17" s="409"/>
      <c r="BQL17" s="409"/>
      <c r="BQM17" s="409"/>
      <c r="BQN17" s="409"/>
      <c r="BQO17" s="409"/>
      <c r="BQP17" s="409"/>
      <c r="BQQ17" s="409"/>
      <c r="BQR17" s="409"/>
      <c r="BQS17" s="409"/>
      <c r="BQT17" s="409"/>
      <c r="BQU17" s="409"/>
      <c r="BQV17" s="409"/>
      <c r="BQW17" s="409"/>
      <c r="BQX17" s="409"/>
      <c r="BQY17" s="409"/>
      <c r="BQZ17" s="409"/>
      <c r="BRA17" s="409"/>
      <c r="BRB17" s="409"/>
      <c r="BRC17" s="409"/>
      <c r="BRD17" s="409"/>
      <c r="BRE17" s="409"/>
      <c r="BRF17" s="409"/>
      <c r="BRG17" s="409"/>
      <c r="BRH17" s="409"/>
      <c r="BRI17" s="409"/>
      <c r="BRJ17" s="409"/>
      <c r="BRK17" s="409"/>
      <c r="BRL17" s="409"/>
      <c r="BRM17" s="409"/>
      <c r="BRN17" s="409"/>
      <c r="BRO17" s="409"/>
      <c r="BRP17" s="409"/>
      <c r="BRQ17" s="409"/>
      <c r="BRR17" s="409"/>
      <c r="BRS17" s="409"/>
      <c r="BRT17" s="409"/>
      <c r="BRU17" s="409"/>
      <c r="BRV17" s="409"/>
      <c r="BRW17" s="409"/>
      <c r="BRX17" s="409"/>
      <c r="BRY17" s="409"/>
      <c r="BRZ17" s="409"/>
      <c r="BSA17" s="409"/>
      <c r="BSB17" s="409"/>
      <c r="BSC17" s="409"/>
      <c r="BSD17" s="409"/>
      <c r="BSE17" s="409"/>
      <c r="BSF17" s="409"/>
      <c r="BSG17" s="409"/>
      <c r="BSH17" s="409"/>
      <c r="BSI17" s="409"/>
      <c r="BSJ17" s="409"/>
      <c r="BSK17" s="409"/>
      <c r="BSL17" s="409"/>
      <c r="BSM17" s="409"/>
      <c r="BSN17" s="409"/>
      <c r="BSO17" s="409"/>
      <c r="BSP17" s="409"/>
      <c r="BSQ17" s="409"/>
      <c r="BSR17" s="409"/>
      <c r="BSS17" s="409"/>
      <c r="BST17" s="409"/>
      <c r="BSU17" s="409"/>
      <c r="BSV17" s="409"/>
      <c r="BSW17" s="409"/>
      <c r="BSX17" s="409"/>
      <c r="BSY17" s="409"/>
      <c r="BSZ17" s="409"/>
      <c r="BTA17" s="409"/>
      <c r="BTB17" s="409"/>
      <c r="BTC17" s="409"/>
      <c r="BTD17" s="409"/>
      <c r="BTE17" s="409"/>
      <c r="BTF17" s="409"/>
      <c r="BTG17" s="409"/>
      <c r="BTH17" s="409"/>
      <c r="BTI17" s="409"/>
      <c r="BTJ17" s="409"/>
      <c r="BTK17" s="409"/>
      <c r="BTL17" s="409"/>
      <c r="BTM17" s="409"/>
      <c r="BTN17" s="409"/>
      <c r="BTO17" s="409"/>
      <c r="BTP17" s="409"/>
      <c r="BTQ17" s="409"/>
      <c r="BTR17" s="409"/>
      <c r="BTS17" s="409"/>
      <c r="BTT17" s="409"/>
      <c r="BTU17" s="409"/>
      <c r="BTV17" s="409"/>
      <c r="BTW17" s="409"/>
      <c r="BTX17" s="409"/>
      <c r="BTY17" s="409"/>
      <c r="BTZ17" s="409"/>
      <c r="BUA17" s="409"/>
      <c r="BUB17" s="409"/>
      <c r="BUC17" s="409"/>
      <c r="BUD17" s="409"/>
      <c r="BUE17" s="409"/>
      <c r="BUF17" s="409"/>
      <c r="BUG17" s="409"/>
      <c r="BUH17" s="409"/>
      <c r="BUI17" s="409"/>
      <c r="BUJ17" s="409"/>
      <c r="BUK17" s="409"/>
      <c r="BUL17" s="409"/>
      <c r="BUM17" s="409"/>
      <c r="BUN17" s="409"/>
      <c r="BUO17" s="409"/>
      <c r="BUP17" s="409"/>
      <c r="BUQ17" s="409"/>
      <c r="BUR17" s="409"/>
      <c r="BUS17" s="409"/>
      <c r="BUT17" s="409"/>
      <c r="BUU17" s="409"/>
      <c r="BUV17" s="409"/>
      <c r="BUW17" s="409"/>
      <c r="BUX17" s="409"/>
      <c r="BUY17" s="409"/>
      <c r="BUZ17" s="409"/>
      <c r="BVA17" s="409"/>
      <c r="BVB17" s="409"/>
      <c r="BVC17" s="409"/>
      <c r="BVD17" s="409"/>
      <c r="BVE17" s="409"/>
      <c r="BVF17" s="409"/>
      <c r="BVG17" s="409"/>
      <c r="BVH17" s="409"/>
      <c r="BVI17" s="409"/>
      <c r="BVJ17" s="409"/>
      <c r="BVK17" s="409"/>
      <c r="BVL17" s="409"/>
      <c r="BVM17" s="409"/>
      <c r="BVN17" s="409"/>
      <c r="BVO17" s="409"/>
      <c r="BVP17" s="409"/>
      <c r="BVQ17" s="409"/>
      <c r="BVR17" s="409"/>
      <c r="BVS17" s="409"/>
      <c r="BVT17" s="409"/>
      <c r="BVU17" s="409"/>
      <c r="BVV17" s="409"/>
      <c r="BVW17" s="409"/>
      <c r="BVX17" s="409"/>
      <c r="BVY17" s="409"/>
      <c r="BVZ17" s="409"/>
      <c r="BWA17" s="409"/>
      <c r="BWB17" s="409"/>
      <c r="BWC17" s="409"/>
      <c r="BWD17" s="409"/>
      <c r="BWE17" s="409"/>
      <c r="BWF17" s="409"/>
      <c r="BWG17" s="409"/>
      <c r="BWH17" s="409"/>
      <c r="BWI17" s="409"/>
      <c r="BWJ17" s="409"/>
      <c r="BWK17" s="409"/>
      <c r="BWL17" s="409"/>
      <c r="BWM17" s="409"/>
      <c r="BWN17" s="409"/>
      <c r="BWO17" s="409"/>
      <c r="BWP17" s="409"/>
      <c r="BWQ17" s="409"/>
      <c r="BWR17" s="409"/>
      <c r="BWS17" s="409"/>
      <c r="BWT17" s="409"/>
      <c r="BWU17" s="409"/>
      <c r="BWV17" s="409"/>
      <c r="BWW17" s="409"/>
      <c r="BWX17" s="409"/>
      <c r="BWY17" s="409"/>
      <c r="BWZ17" s="409"/>
      <c r="BXA17" s="409"/>
      <c r="BXB17" s="409"/>
      <c r="BXC17" s="409"/>
      <c r="BXD17" s="409"/>
      <c r="BXE17" s="409"/>
      <c r="BXF17" s="409"/>
      <c r="BXG17" s="409"/>
      <c r="BXH17" s="409"/>
      <c r="BXI17" s="409"/>
      <c r="BXJ17" s="409"/>
      <c r="BXK17" s="409"/>
      <c r="BXL17" s="409"/>
      <c r="BXM17" s="409"/>
      <c r="BXN17" s="409"/>
      <c r="BXO17" s="409"/>
      <c r="BXP17" s="409"/>
      <c r="BXQ17" s="409"/>
      <c r="BXR17" s="409"/>
      <c r="BXS17" s="409"/>
      <c r="BXT17" s="409"/>
      <c r="BXU17" s="409"/>
      <c r="BXV17" s="409"/>
      <c r="BXW17" s="409"/>
      <c r="BXX17" s="409"/>
      <c r="BXY17" s="409"/>
      <c r="BXZ17" s="409"/>
      <c r="BYA17" s="409"/>
      <c r="BYB17" s="409"/>
      <c r="BYC17" s="409"/>
      <c r="BYD17" s="409"/>
      <c r="BYE17" s="409"/>
      <c r="BYF17" s="409"/>
      <c r="BYG17" s="409"/>
      <c r="BYH17" s="409"/>
      <c r="BYI17" s="409"/>
      <c r="BYJ17" s="409"/>
      <c r="BYK17" s="409"/>
      <c r="BYL17" s="409"/>
      <c r="BYM17" s="409"/>
      <c r="BYN17" s="409"/>
      <c r="BYO17" s="409"/>
      <c r="BYP17" s="409"/>
      <c r="BYQ17" s="409"/>
      <c r="BYR17" s="409"/>
      <c r="BYS17" s="409"/>
      <c r="BYT17" s="409"/>
      <c r="BYU17" s="409"/>
      <c r="BYV17" s="409"/>
      <c r="BYW17" s="409"/>
      <c r="BYX17" s="409"/>
      <c r="BYY17" s="409"/>
      <c r="BYZ17" s="409"/>
      <c r="BZA17" s="409"/>
      <c r="BZB17" s="409"/>
      <c r="BZC17" s="409"/>
      <c r="BZD17" s="409"/>
      <c r="BZE17" s="409"/>
      <c r="BZF17" s="409"/>
      <c r="BZG17" s="409"/>
      <c r="BZH17" s="409"/>
      <c r="BZI17" s="409"/>
      <c r="BZJ17" s="409"/>
      <c r="BZK17" s="409"/>
      <c r="BZL17" s="409"/>
      <c r="BZM17" s="409"/>
      <c r="BZN17" s="409"/>
      <c r="BZO17" s="409"/>
      <c r="BZP17" s="409"/>
      <c r="BZQ17" s="409"/>
      <c r="BZR17" s="409"/>
      <c r="BZS17" s="409"/>
      <c r="BZT17" s="409"/>
      <c r="BZU17" s="409"/>
      <c r="BZV17" s="409"/>
      <c r="BZW17" s="409"/>
      <c r="BZX17" s="409"/>
      <c r="BZY17" s="409"/>
      <c r="BZZ17" s="409"/>
      <c r="CAA17" s="409"/>
      <c r="CAB17" s="409"/>
      <c r="CAC17" s="409"/>
      <c r="CAD17" s="409"/>
      <c r="CAE17" s="409"/>
      <c r="CAF17" s="409"/>
      <c r="CAG17" s="409"/>
      <c r="CAH17" s="409"/>
      <c r="CAI17" s="409"/>
      <c r="CAJ17" s="409"/>
      <c r="CAK17" s="409"/>
      <c r="CAL17" s="409"/>
      <c r="CAM17" s="409"/>
      <c r="CAN17" s="409"/>
      <c r="CAO17" s="409"/>
      <c r="CAP17" s="409"/>
      <c r="CAQ17" s="409"/>
      <c r="CAR17" s="409"/>
      <c r="CAS17" s="409"/>
      <c r="CAT17" s="409"/>
      <c r="CAU17" s="409"/>
      <c r="CAV17" s="409"/>
      <c r="CAW17" s="409"/>
      <c r="CAX17" s="409"/>
      <c r="CAY17" s="409"/>
      <c r="CAZ17" s="409"/>
      <c r="CBA17" s="409"/>
      <c r="CBB17" s="409"/>
      <c r="CBC17" s="409"/>
      <c r="CBD17" s="409"/>
      <c r="CBE17" s="409"/>
      <c r="CBF17" s="409"/>
      <c r="CBG17" s="409"/>
      <c r="CBH17" s="409"/>
      <c r="CBI17" s="409"/>
      <c r="CBJ17" s="409"/>
      <c r="CBK17" s="409"/>
      <c r="CBL17" s="409"/>
      <c r="CBM17" s="409"/>
      <c r="CBN17" s="409"/>
      <c r="CBO17" s="409"/>
      <c r="CBP17" s="409"/>
      <c r="CBQ17" s="409"/>
      <c r="CBR17" s="409"/>
      <c r="CBS17" s="409"/>
      <c r="CBT17" s="409"/>
      <c r="CBU17" s="409"/>
      <c r="CBV17" s="409"/>
      <c r="CBW17" s="409"/>
      <c r="CBX17" s="409"/>
      <c r="CBY17" s="409"/>
      <c r="CBZ17" s="409"/>
      <c r="CCA17" s="409"/>
      <c r="CCB17" s="409"/>
      <c r="CCC17" s="409"/>
      <c r="CCD17" s="409"/>
      <c r="CCE17" s="409"/>
      <c r="CCF17" s="409"/>
      <c r="CCG17" s="409"/>
      <c r="CCH17" s="409"/>
      <c r="CCI17" s="409"/>
      <c r="CCJ17" s="409"/>
      <c r="CCK17" s="409"/>
      <c r="CCL17" s="409"/>
      <c r="CCM17" s="409"/>
      <c r="CCN17" s="409"/>
      <c r="CCO17" s="409"/>
      <c r="CCP17" s="409"/>
      <c r="CCQ17" s="409"/>
      <c r="CCR17" s="409"/>
      <c r="CCS17" s="409"/>
      <c r="CCT17" s="409"/>
      <c r="CCU17" s="409"/>
      <c r="CCV17" s="409"/>
      <c r="CCW17" s="409"/>
      <c r="CCX17" s="409"/>
      <c r="CCY17" s="409"/>
      <c r="CCZ17" s="409"/>
      <c r="CDA17" s="409"/>
      <c r="CDB17" s="409"/>
      <c r="CDC17" s="409"/>
      <c r="CDD17" s="409"/>
      <c r="CDE17" s="409"/>
      <c r="CDF17" s="409"/>
      <c r="CDG17" s="409"/>
      <c r="CDH17" s="409"/>
      <c r="CDI17" s="409"/>
      <c r="CDJ17" s="409"/>
      <c r="CDK17" s="409"/>
      <c r="CDL17" s="409"/>
      <c r="CDM17" s="409"/>
      <c r="CDN17" s="409"/>
      <c r="CDO17" s="409"/>
      <c r="CDP17" s="409"/>
      <c r="CDQ17" s="409"/>
      <c r="CDR17" s="409"/>
      <c r="CDS17" s="409"/>
      <c r="CDT17" s="409"/>
      <c r="CDU17" s="409"/>
      <c r="CDV17" s="409"/>
      <c r="CDW17" s="409"/>
      <c r="CDX17" s="409"/>
      <c r="CDY17" s="409"/>
      <c r="CDZ17" s="409"/>
      <c r="CEA17" s="409"/>
      <c r="CEB17" s="409"/>
      <c r="CEC17" s="409"/>
      <c r="CED17" s="409"/>
      <c r="CEE17" s="409"/>
      <c r="CEF17" s="409"/>
      <c r="CEG17" s="409"/>
      <c r="CEH17" s="409"/>
      <c r="CEI17" s="409"/>
      <c r="CEJ17" s="409"/>
      <c r="CEK17" s="409"/>
      <c r="CEL17" s="409"/>
      <c r="CEM17" s="409"/>
      <c r="CEN17" s="409"/>
      <c r="CEO17" s="409"/>
      <c r="CEP17" s="409"/>
      <c r="CEQ17" s="409"/>
      <c r="CER17" s="409"/>
      <c r="CES17" s="409"/>
      <c r="CET17" s="409"/>
      <c r="CEU17" s="409"/>
      <c r="CEV17" s="409"/>
      <c r="CEW17" s="409"/>
      <c r="CEX17" s="409"/>
      <c r="CEY17" s="409"/>
      <c r="CEZ17" s="409"/>
      <c r="CFA17" s="409"/>
      <c r="CFB17" s="409"/>
      <c r="CFC17" s="409"/>
      <c r="CFD17" s="409"/>
      <c r="CFE17" s="409"/>
      <c r="CFF17" s="409"/>
      <c r="CFG17" s="409"/>
      <c r="CFH17" s="409"/>
      <c r="CFI17" s="409"/>
      <c r="CFJ17" s="409"/>
      <c r="CFK17" s="409"/>
      <c r="CFL17" s="409"/>
      <c r="CFM17" s="409"/>
      <c r="CFN17" s="409"/>
      <c r="CFO17" s="409"/>
      <c r="CFP17" s="409"/>
      <c r="CFQ17" s="409"/>
      <c r="CFR17" s="409"/>
      <c r="CFS17" s="409"/>
      <c r="CFT17" s="409"/>
      <c r="CFU17" s="409"/>
      <c r="CFV17" s="409"/>
      <c r="CFW17" s="409"/>
      <c r="CFX17" s="409"/>
      <c r="CFY17" s="409"/>
      <c r="CFZ17" s="409"/>
      <c r="CGA17" s="409"/>
      <c r="CGB17" s="409"/>
      <c r="CGC17" s="409"/>
      <c r="CGD17" s="409"/>
      <c r="CGE17" s="409"/>
      <c r="CGF17" s="409"/>
      <c r="CGG17" s="409"/>
      <c r="CGH17" s="409"/>
      <c r="CGI17" s="409"/>
      <c r="CGJ17" s="409"/>
      <c r="CGK17" s="409"/>
      <c r="CGL17" s="409"/>
      <c r="CGM17" s="409"/>
      <c r="CGN17" s="409"/>
      <c r="CGO17" s="409"/>
      <c r="CGP17" s="409"/>
      <c r="CGQ17" s="409"/>
      <c r="CGR17" s="409"/>
      <c r="CGS17" s="409"/>
      <c r="CGT17" s="409"/>
      <c r="CGU17" s="409"/>
      <c r="CGV17" s="409"/>
      <c r="CGW17" s="409"/>
      <c r="CGX17" s="409"/>
      <c r="CGY17" s="409"/>
      <c r="CGZ17" s="409"/>
      <c r="CHA17" s="409"/>
      <c r="CHB17" s="409"/>
      <c r="CHC17" s="409"/>
      <c r="CHD17" s="409"/>
      <c r="CHE17" s="409"/>
      <c r="CHF17" s="409"/>
      <c r="CHG17" s="409"/>
      <c r="CHH17" s="409"/>
      <c r="CHI17" s="409"/>
      <c r="CHJ17" s="409"/>
      <c r="CHK17" s="409"/>
      <c r="CHL17" s="409"/>
      <c r="CHM17" s="409"/>
      <c r="CHN17" s="409"/>
      <c r="CHO17" s="409"/>
      <c r="CHP17" s="409"/>
      <c r="CHQ17" s="409"/>
      <c r="CHR17" s="409"/>
      <c r="CHS17" s="409"/>
      <c r="CHT17" s="409"/>
      <c r="CHU17" s="409"/>
      <c r="CHV17" s="409"/>
      <c r="CHW17" s="409"/>
      <c r="CHX17" s="409"/>
      <c r="CHY17" s="409"/>
      <c r="CHZ17" s="409"/>
      <c r="CIA17" s="409"/>
      <c r="CIB17" s="409"/>
      <c r="CIC17" s="409"/>
      <c r="CID17" s="409"/>
      <c r="CIE17" s="409"/>
      <c r="CIF17" s="409"/>
      <c r="CIG17" s="409"/>
      <c r="CIH17" s="409"/>
      <c r="CII17" s="409"/>
      <c r="CIJ17" s="409"/>
      <c r="CIK17" s="409"/>
      <c r="CIL17" s="409"/>
      <c r="CIM17" s="409"/>
      <c r="CIN17" s="409"/>
      <c r="CIO17" s="409"/>
      <c r="CIP17" s="409"/>
      <c r="CIQ17" s="409"/>
      <c r="CIR17" s="409"/>
      <c r="CIS17" s="409"/>
      <c r="CIT17" s="409"/>
      <c r="CIU17" s="409"/>
      <c r="CIV17" s="409"/>
      <c r="CIW17" s="409"/>
      <c r="CIX17" s="409"/>
      <c r="CIY17" s="409"/>
      <c r="CIZ17" s="409"/>
      <c r="CJA17" s="409"/>
      <c r="CJB17" s="409"/>
      <c r="CJC17" s="409"/>
      <c r="CJD17" s="409"/>
      <c r="CJE17" s="409"/>
      <c r="CJF17" s="409"/>
      <c r="CJG17" s="409"/>
      <c r="CJH17" s="409"/>
      <c r="CJI17" s="409"/>
      <c r="CJJ17" s="409"/>
      <c r="CJK17" s="409"/>
      <c r="CJL17" s="409"/>
      <c r="CJM17" s="409"/>
      <c r="CJN17" s="409"/>
      <c r="CJO17" s="409"/>
      <c r="CJP17" s="409"/>
      <c r="CJQ17" s="409"/>
      <c r="CJR17" s="409"/>
      <c r="CJS17" s="409"/>
      <c r="CJT17" s="409"/>
      <c r="CJU17" s="409"/>
      <c r="CJV17" s="409"/>
      <c r="CJW17" s="409"/>
      <c r="CJX17" s="409"/>
      <c r="CJY17" s="409"/>
      <c r="CJZ17" s="409"/>
      <c r="CKA17" s="409"/>
      <c r="CKB17" s="409"/>
      <c r="CKC17" s="409"/>
      <c r="CKD17" s="409"/>
      <c r="CKE17" s="409"/>
      <c r="CKF17" s="409"/>
      <c r="CKG17" s="409"/>
      <c r="CKH17" s="409"/>
      <c r="CKI17" s="409"/>
      <c r="CKJ17" s="409"/>
      <c r="CKK17" s="409"/>
      <c r="CKL17" s="409"/>
      <c r="CKM17" s="409"/>
      <c r="CKN17" s="409"/>
      <c r="CKO17" s="409"/>
      <c r="CKP17" s="409"/>
      <c r="CKQ17" s="409"/>
      <c r="CKR17" s="409"/>
      <c r="CKS17" s="409"/>
      <c r="CKT17" s="409"/>
      <c r="CKU17" s="409"/>
      <c r="CKV17" s="409"/>
      <c r="CKW17" s="409"/>
      <c r="CKX17" s="409"/>
      <c r="CKY17" s="409"/>
      <c r="CKZ17" s="409"/>
      <c r="CLA17" s="409"/>
      <c r="CLB17" s="409"/>
      <c r="CLC17" s="409"/>
      <c r="CLD17" s="409"/>
      <c r="CLE17" s="409"/>
      <c r="CLF17" s="409"/>
      <c r="CLG17" s="409"/>
      <c r="CLH17" s="409"/>
      <c r="CLI17" s="409"/>
      <c r="CLJ17" s="409"/>
      <c r="CLK17" s="409"/>
      <c r="CLL17" s="409"/>
      <c r="CLM17" s="409"/>
      <c r="CLN17" s="409"/>
      <c r="CLO17" s="409"/>
      <c r="CLP17" s="409"/>
      <c r="CLQ17" s="409"/>
      <c r="CLR17" s="409"/>
      <c r="CLS17" s="409"/>
      <c r="CLT17" s="409"/>
      <c r="CLU17" s="409"/>
      <c r="CLV17" s="409"/>
      <c r="CLW17" s="409"/>
      <c r="CLX17" s="409"/>
      <c r="CLY17" s="409"/>
      <c r="CLZ17" s="409"/>
      <c r="CMA17" s="409"/>
      <c r="CMB17" s="409"/>
      <c r="CMC17" s="409"/>
      <c r="CMD17" s="409"/>
      <c r="CME17" s="409"/>
      <c r="CMF17" s="409"/>
      <c r="CMG17" s="409"/>
      <c r="CMH17" s="409"/>
      <c r="CMI17" s="409"/>
      <c r="CMJ17" s="409"/>
      <c r="CMK17" s="409"/>
      <c r="CML17" s="409"/>
      <c r="CMM17" s="409"/>
      <c r="CMN17" s="409"/>
      <c r="CMO17" s="409"/>
      <c r="CMP17" s="409"/>
      <c r="CMQ17" s="409"/>
      <c r="CMR17" s="409"/>
      <c r="CMS17" s="409"/>
      <c r="CMT17" s="409"/>
      <c r="CMU17" s="409"/>
      <c r="CMV17" s="409"/>
      <c r="CMW17" s="409"/>
      <c r="CMX17" s="409"/>
      <c r="CMY17" s="409"/>
      <c r="CMZ17" s="409"/>
      <c r="CNA17" s="409"/>
      <c r="CNB17" s="409"/>
      <c r="CNC17" s="409"/>
      <c r="CND17" s="409"/>
      <c r="CNE17" s="409"/>
      <c r="CNF17" s="409"/>
      <c r="CNG17" s="409"/>
      <c r="CNH17" s="409"/>
      <c r="CNI17" s="409"/>
      <c r="CNJ17" s="409"/>
      <c r="CNK17" s="409"/>
      <c r="CNL17" s="409"/>
      <c r="CNM17" s="409"/>
      <c r="CNN17" s="409"/>
      <c r="CNO17" s="409"/>
      <c r="CNP17" s="409"/>
      <c r="CNQ17" s="409"/>
      <c r="CNR17" s="409"/>
      <c r="CNS17" s="409"/>
      <c r="CNT17" s="409"/>
      <c r="CNU17" s="409"/>
      <c r="CNV17" s="409"/>
      <c r="CNW17" s="409"/>
      <c r="CNX17" s="409"/>
      <c r="CNY17" s="409"/>
      <c r="CNZ17" s="409"/>
      <c r="COA17" s="409"/>
      <c r="COB17" s="409"/>
      <c r="COC17" s="409"/>
      <c r="COD17" s="409"/>
      <c r="COE17" s="409"/>
      <c r="COF17" s="409"/>
      <c r="COG17" s="409"/>
      <c r="COH17" s="409"/>
      <c r="COI17" s="409"/>
      <c r="COJ17" s="409"/>
      <c r="COK17" s="409"/>
      <c r="COL17" s="409"/>
      <c r="COM17" s="409"/>
      <c r="CON17" s="409"/>
      <c r="COO17" s="409"/>
      <c r="COP17" s="409"/>
      <c r="COQ17" s="409"/>
      <c r="COR17" s="409"/>
      <c r="COS17" s="409"/>
      <c r="COT17" s="409"/>
      <c r="COU17" s="409"/>
      <c r="COV17" s="409"/>
      <c r="COW17" s="409"/>
      <c r="COX17" s="409"/>
      <c r="COY17" s="409"/>
      <c r="COZ17" s="409"/>
      <c r="CPA17" s="409"/>
      <c r="CPB17" s="409"/>
      <c r="CPC17" s="409"/>
      <c r="CPD17" s="409"/>
      <c r="CPE17" s="409"/>
      <c r="CPF17" s="409"/>
      <c r="CPG17" s="409"/>
      <c r="CPH17" s="409"/>
      <c r="CPI17" s="409"/>
      <c r="CPJ17" s="409"/>
      <c r="CPK17" s="409"/>
      <c r="CPL17" s="409"/>
      <c r="CPM17" s="409"/>
      <c r="CPN17" s="409"/>
      <c r="CPO17" s="409"/>
      <c r="CPP17" s="409"/>
      <c r="CPQ17" s="409"/>
      <c r="CPR17" s="409"/>
      <c r="CPS17" s="409"/>
      <c r="CPT17" s="409"/>
      <c r="CPU17" s="409"/>
      <c r="CPV17" s="409"/>
      <c r="CPW17" s="409"/>
      <c r="CPX17" s="409"/>
      <c r="CPY17" s="409"/>
      <c r="CPZ17" s="409"/>
      <c r="CQA17" s="409"/>
      <c r="CQB17" s="409"/>
      <c r="CQC17" s="409"/>
      <c r="CQD17" s="409"/>
      <c r="CQE17" s="409"/>
      <c r="CQF17" s="409"/>
      <c r="CQG17" s="409"/>
      <c r="CQH17" s="409"/>
      <c r="CQI17" s="409"/>
      <c r="CQJ17" s="409"/>
      <c r="CQK17" s="409"/>
      <c r="CQL17" s="409"/>
      <c r="CQM17" s="409"/>
      <c r="CQN17" s="409"/>
      <c r="CQO17" s="409"/>
      <c r="CQP17" s="409"/>
      <c r="CQQ17" s="409"/>
      <c r="CQR17" s="409"/>
      <c r="CQS17" s="409"/>
      <c r="CQT17" s="409"/>
      <c r="CQU17" s="409"/>
      <c r="CQV17" s="409"/>
      <c r="CQW17" s="409"/>
      <c r="CQX17" s="409"/>
      <c r="CQY17" s="409"/>
      <c r="CQZ17" s="409"/>
      <c r="CRA17" s="409"/>
      <c r="CRB17" s="409"/>
      <c r="CRC17" s="409"/>
      <c r="CRD17" s="409"/>
      <c r="CRE17" s="409"/>
      <c r="CRF17" s="409"/>
      <c r="CRG17" s="409"/>
      <c r="CRH17" s="409"/>
      <c r="CRI17" s="409"/>
      <c r="CRJ17" s="409"/>
      <c r="CRK17" s="409"/>
      <c r="CRL17" s="409"/>
      <c r="CRM17" s="409"/>
      <c r="CRN17" s="409"/>
      <c r="CRO17" s="409"/>
      <c r="CRP17" s="409"/>
      <c r="CRQ17" s="409"/>
      <c r="CRR17" s="409"/>
      <c r="CRS17" s="409"/>
      <c r="CRT17" s="409"/>
      <c r="CRU17" s="409"/>
      <c r="CRV17" s="409"/>
      <c r="CRW17" s="409"/>
      <c r="CRX17" s="409"/>
      <c r="CRY17" s="409"/>
      <c r="CRZ17" s="409"/>
      <c r="CSA17" s="409"/>
      <c r="CSB17" s="409"/>
      <c r="CSC17" s="409"/>
      <c r="CSD17" s="409"/>
      <c r="CSE17" s="409"/>
      <c r="CSF17" s="409"/>
      <c r="CSG17" s="409"/>
      <c r="CSH17" s="409"/>
      <c r="CSI17" s="409"/>
      <c r="CSJ17" s="409"/>
      <c r="CSK17" s="409"/>
      <c r="CSL17" s="409"/>
      <c r="CSM17" s="409"/>
      <c r="CSN17" s="409"/>
      <c r="CSO17" s="409"/>
      <c r="CSP17" s="409"/>
      <c r="CSQ17" s="409"/>
      <c r="CSR17" s="409"/>
      <c r="CSS17" s="409"/>
      <c r="CST17" s="409"/>
      <c r="CSU17" s="409"/>
      <c r="CSV17" s="409"/>
      <c r="CSW17" s="409"/>
      <c r="CSX17" s="409"/>
      <c r="CSY17" s="409"/>
      <c r="CSZ17" s="409"/>
      <c r="CTA17" s="409"/>
      <c r="CTB17" s="409"/>
      <c r="CTC17" s="409"/>
      <c r="CTD17" s="409"/>
      <c r="CTE17" s="409"/>
      <c r="CTF17" s="409"/>
      <c r="CTG17" s="409"/>
      <c r="CTH17" s="409"/>
      <c r="CTI17" s="409"/>
      <c r="CTJ17" s="409"/>
      <c r="CTK17" s="409"/>
      <c r="CTL17" s="409"/>
      <c r="CTM17" s="409"/>
      <c r="CTN17" s="409"/>
      <c r="CTO17" s="409"/>
      <c r="CTP17" s="409"/>
      <c r="CTQ17" s="409"/>
      <c r="CTR17" s="409"/>
      <c r="CTS17" s="409"/>
      <c r="CTT17" s="409"/>
      <c r="CTU17" s="409"/>
      <c r="CTV17" s="409"/>
      <c r="CTW17" s="409"/>
      <c r="CTX17" s="409"/>
      <c r="CTY17" s="409"/>
      <c r="CTZ17" s="409"/>
      <c r="CUA17" s="409"/>
      <c r="CUB17" s="409"/>
      <c r="CUC17" s="409"/>
      <c r="CUD17" s="409"/>
      <c r="CUE17" s="409"/>
      <c r="CUF17" s="409"/>
      <c r="CUG17" s="409"/>
      <c r="CUH17" s="409"/>
      <c r="CUI17" s="409"/>
      <c r="CUJ17" s="409"/>
      <c r="CUK17" s="409"/>
      <c r="CUL17" s="409"/>
      <c r="CUM17" s="409"/>
      <c r="CUN17" s="409"/>
      <c r="CUO17" s="409"/>
      <c r="CUP17" s="409"/>
      <c r="CUQ17" s="409"/>
      <c r="CUR17" s="409"/>
      <c r="CUS17" s="409"/>
      <c r="CUT17" s="409"/>
      <c r="CUU17" s="409"/>
      <c r="CUV17" s="409"/>
      <c r="CUW17" s="409"/>
      <c r="CUX17" s="409"/>
      <c r="CUY17" s="409"/>
      <c r="CUZ17" s="409"/>
      <c r="CVA17" s="409"/>
      <c r="CVB17" s="409"/>
      <c r="CVC17" s="409"/>
      <c r="CVD17" s="409"/>
      <c r="CVE17" s="409"/>
      <c r="CVF17" s="409"/>
      <c r="CVG17" s="409"/>
      <c r="CVH17" s="409"/>
      <c r="CVI17" s="409"/>
      <c r="CVJ17" s="409"/>
      <c r="CVK17" s="409"/>
      <c r="CVL17" s="409"/>
      <c r="CVM17" s="409"/>
      <c r="CVN17" s="409"/>
      <c r="CVO17" s="409"/>
      <c r="CVP17" s="409"/>
      <c r="CVQ17" s="409"/>
      <c r="CVR17" s="409"/>
      <c r="CVS17" s="409"/>
      <c r="CVT17" s="409"/>
      <c r="CVU17" s="409"/>
      <c r="CVV17" s="409"/>
      <c r="CVW17" s="409"/>
      <c r="CVX17" s="409"/>
      <c r="CVY17" s="409"/>
      <c r="CVZ17" s="409"/>
      <c r="CWA17" s="409"/>
      <c r="CWB17" s="409"/>
      <c r="CWC17" s="409"/>
      <c r="CWD17" s="409"/>
      <c r="CWE17" s="409"/>
      <c r="CWF17" s="409"/>
      <c r="CWG17" s="409"/>
      <c r="CWH17" s="409"/>
      <c r="CWI17" s="409"/>
      <c r="CWJ17" s="409"/>
      <c r="CWK17" s="409"/>
      <c r="CWL17" s="409"/>
      <c r="CWM17" s="409"/>
      <c r="CWN17" s="409"/>
      <c r="CWO17" s="409"/>
      <c r="CWP17" s="409"/>
      <c r="CWQ17" s="409"/>
      <c r="CWR17" s="409"/>
      <c r="CWS17" s="409"/>
      <c r="CWT17" s="409"/>
      <c r="CWU17" s="409"/>
      <c r="CWV17" s="409"/>
      <c r="CWW17" s="409"/>
      <c r="CWX17" s="409"/>
      <c r="CWY17" s="409"/>
      <c r="CWZ17" s="409"/>
      <c r="CXA17" s="409"/>
      <c r="CXB17" s="409"/>
      <c r="CXC17" s="409"/>
      <c r="CXD17" s="409"/>
      <c r="CXE17" s="409"/>
      <c r="CXF17" s="409"/>
      <c r="CXG17" s="409"/>
      <c r="CXH17" s="409"/>
      <c r="CXI17" s="409"/>
      <c r="CXJ17" s="409"/>
      <c r="CXK17" s="409"/>
      <c r="CXL17" s="409"/>
      <c r="CXM17" s="409"/>
      <c r="CXN17" s="409"/>
      <c r="CXO17" s="409"/>
      <c r="CXP17" s="409"/>
      <c r="CXQ17" s="409"/>
      <c r="CXR17" s="409"/>
      <c r="CXS17" s="409"/>
      <c r="CXT17" s="409"/>
      <c r="CXU17" s="409"/>
      <c r="CXV17" s="409"/>
      <c r="CXW17" s="409"/>
      <c r="CXX17" s="409"/>
      <c r="CXY17" s="409"/>
      <c r="CXZ17" s="409"/>
      <c r="CYA17" s="409"/>
      <c r="CYB17" s="409"/>
      <c r="CYC17" s="409"/>
      <c r="CYD17" s="409"/>
      <c r="CYE17" s="409"/>
      <c r="CYF17" s="409"/>
      <c r="CYG17" s="409"/>
      <c r="CYH17" s="409"/>
      <c r="CYI17" s="409"/>
      <c r="CYJ17" s="409"/>
      <c r="CYK17" s="409"/>
      <c r="CYL17" s="409"/>
      <c r="CYM17" s="409"/>
      <c r="CYN17" s="409"/>
      <c r="CYO17" s="409"/>
      <c r="CYP17" s="409"/>
      <c r="CYQ17" s="409"/>
      <c r="CYR17" s="409"/>
      <c r="CYS17" s="409"/>
      <c r="CYT17" s="409"/>
      <c r="CYU17" s="409"/>
      <c r="CYV17" s="409"/>
      <c r="CYW17" s="409"/>
      <c r="CYX17" s="409"/>
      <c r="CYY17" s="409"/>
      <c r="CYZ17" s="409"/>
      <c r="CZA17" s="409"/>
      <c r="CZB17" s="409"/>
      <c r="CZC17" s="409"/>
      <c r="CZD17" s="409"/>
      <c r="CZE17" s="409"/>
      <c r="CZF17" s="409"/>
      <c r="CZG17" s="409"/>
      <c r="CZH17" s="409"/>
      <c r="CZI17" s="409"/>
      <c r="CZJ17" s="409"/>
      <c r="CZK17" s="409"/>
      <c r="CZL17" s="409"/>
      <c r="CZM17" s="409"/>
      <c r="CZN17" s="409"/>
      <c r="CZO17" s="409"/>
      <c r="CZP17" s="409"/>
      <c r="CZQ17" s="409"/>
      <c r="CZR17" s="409"/>
      <c r="CZS17" s="409"/>
      <c r="CZT17" s="409"/>
      <c r="CZU17" s="409"/>
      <c r="CZV17" s="409"/>
      <c r="CZW17" s="409"/>
      <c r="CZX17" s="409"/>
      <c r="CZY17" s="409"/>
      <c r="CZZ17" s="409"/>
      <c r="DAA17" s="409"/>
      <c r="DAB17" s="409"/>
      <c r="DAC17" s="409"/>
      <c r="DAD17" s="409"/>
      <c r="DAE17" s="409"/>
      <c r="DAF17" s="409"/>
      <c r="DAG17" s="409"/>
      <c r="DAH17" s="409"/>
      <c r="DAI17" s="409"/>
      <c r="DAJ17" s="409"/>
      <c r="DAK17" s="409"/>
      <c r="DAL17" s="409"/>
      <c r="DAM17" s="409"/>
      <c r="DAN17" s="409"/>
      <c r="DAO17" s="409"/>
      <c r="DAP17" s="409"/>
      <c r="DAQ17" s="409"/>
      <c r="DAR17" s="409"/>
      <c r="DAS17" s="409"/>
      <c r="DAT17" s="409"/>
      <c r="DAU17" s="409"/>
      <c r="DAV17" s="409"/>
      <c r="DAW17" s="409"/>
      <c r="DAX17" s="409"/>
      <c r="DAY17" s="409"/>
      <c r="DAZ17" s="409"/>
      <c r="DBA17" s="409"/>
      <c r="DBB17" s="409"/>
      <c r="DBC17" s="409"/>
      <c r="DBD17" s="409"/>
      <c r="DBE17" s="409"/>
      <c r="DBF17" s="409"/>
      <c r="DBG17" s="409"/>
      <c r="DBH17" s="409"/>
      <c r="DBI17" s="409"/>
      <c r="DBJ17" s="409"/>
      <c r="DBK17" s="409"/>
      <c r="DBL17" s="409"/>
      <c r="DBM17" s="409"/>
      <c r="DBN17" s="409"/>
      <c r="DBO17" s="409"/>
      <c r="DBP17" s="409"/>
      <c r="DBQ17" s="409"/>
      <c r="DBR17" s="409"/>
      <c r="DBS17" s="409"/>
      <c r="DBT17" s="409"/>
      <c r="DBU17" s="409"/>
      <c r="DBV17" s="409"/>
      <c r="DBW17" s="409"/>
      <c r="DBX17" s="409"/>
      <c r="DBY17" s="409"/>
      <c r="DBZ17" s="409"/>
      <c r="DCA17" s="409"/>
      <c r="DCB17" s="409"/>
      <c r="DCC17" s="409"/>
      <c r="DCD17" s="409"/>
      <c r="DCE17" s="409"/>
      <c r="DCF17" s="409"/>
      <c r="DCG17" s="409"/>
      <c r="DCH17" s="409"/>
      <c r="DCI17" s="409"/>
      <c r="DCJ17" s="409"/>
      <c r="DCK17" s="409"/>
      <c r="DCL17" s="409"/>
      <c r="DCM17" s="409"/>
      <c r="DCN17" s="409"/>
      <c r="DCO17" s="409"/>
      <c r="DCP17" s="409"/>
      <c r="DCQ17" s="409"/>
      <c r="DCR17" s="409"/>
      <c r="DCS17" s="409"/>
      <c r="DCT17" s="409"/>
      <c r="DCU17" s="409"/>
      <c r="DCV17" s="409"/>
      <c r="DCW17" s="409"/>
      <c r="DCX17" s="409"/>
      <c r="DCY17" s="409"/>
      <c r="DCZ17" s="409"/>
      <c r="DDA17" s="409"/>
      <c r="DDB17" s="409"/>
      <c r="DDC17" s="409"/>
      <c r="DDD17" s="409"/>
      <c r="DDE17" s="409"/>
      <c r="DDF17" s="409"/>
      <c r="DDG17" s="409"/>
      <c r="DDH17" s="409"/>
      <c r="DDI17" s="409"/>
      <c r="DDJ17" s="409"/>
      <c r="DDK17" s="409"/>
      <c r="DDL17" s="409"/>
      <c r="DDM17" s="409"/>
      <c r="DDN17" s="409"/>
      <c r="DDO17" s="409"/>
      <c r="DDP17" s="409"/>
      <c r="DDQ17" s="409"/>
      <c r="DDR17" s="409"/>
      <c r="DDS17" s="409"/>
      <c r="DDT17" s="409"/>
      <c r="DDU17" s="409"/>
      <c r="DDV17" s="409"/>
      <c r="DDW17" s="409"/>
      <c r="DDX17" s="409"/>
      <c r="DDY17" s="409"/>
      <c r="DDZ17" s="409"/>
      <c r="DEA17" s="409"/>
      <c r="DEB17" s="409"/>
      <c r="DEC17" s="409"/>
      <c r="DED17" s="409"/>
      <c r="DEE17" s="409"/>
      <c r="DEF17" s="409"/>
      <c r="DEG17" s="409"/>
      <c r="DEH17" s="409"/>
      <c r="DEI17" s="409"/>
      <c r="DEJ17" s="409"/>
      <c r="DEK17" s="409"/>
      <c r="DEL17" s="409"/>
      <c r="DEM17" s="409"/>
      <c r="DEN17" s="409"/>
      <c r="DEO17" s="409"/>
      <c r="DEP17" s="409"/>
      <c r="DEQ17" s="409"/>
      <c r="DER17" s="409"/>
      <c r="DES17" s="409"/>
      <c r="DET17" s="409"/>
      <c r="DEU17" s="409"/>
      <c r="DEV17" s="409"/>
      <c r="DEW17" s="409"/>
      <c r="DEX17" s="409"/>
      <c r="DEY17" s="409"/>
      <c r="DEZ17" s="409"/>
      <c r="DFA17" s="409"/>
      <c r="DFB17" s="409"/>
      <c r="DFC17" s="409"/>
      <c r="DFD17" s="409"/>
      <c r="DFE17" s="409"/>
      <c r="DFF17" s="409"/>
      <c r="DFG17" s="409"/>
      <c r="DFH17" s="409"/>
      <c r="DFI17" s="409"/>
      <c r="DFJ17" s="409"/>
      <c r="DFK17" s="409"/>
      <c r="DFL17" s="409"/>
      <c r="DFM17" s="409"/>
      <c r="DFN17" s="409"/>
      <c r="DFO17" s="409"/>
      <c r="DFP17" s="409"/>
      <c r="DFQ17" s="409"/>
      <c r="DFR17" s="409"/>
      <c r="DFS17" s="409"/>
      <c r="DFT17" s="409"/>
      <c r="DFU17" s="409"/>
      <c r="DFV17" s="409"/>
      <c r="DFW17" s="409"/>
      <c r="DFX17" s="409"/>
      <c r="DFY17" s="409"/>
      <c r="DFZ17" s="409"/>
      <c r="DGA17" s="409"/>
      <c r="DGB17" s="409"/>
      <c r="DGC17" s="409"/>
      <c r="DGD17" s="409"/>
      <c r="DGE17" s="409"/>
      <c r="DGF17" s="409"/>
      <c r="DGG17" s="409"/>
      <c r="DGH17" s="409"/>
      <c r="DGI17" s="409"/>
      <c r="DGJ17" s="409"/>
      <c r="DGK17" s="409"/>
      <c r="DGL17" s="409"/>
      <c r="DGM17" s="409"/>
      <c r="DGN17" s="409"/>
      <c r="DGO17" s="409"/>
      <c r="DGP17" s="409"/>
      <c r="DGQ17" s="409"/>
      <c r="DGR17" s="409"/>
      <c r="DGS17" s="409"/>
      <c r="DGT17" s="409"/>
      <c r="DGU17" s="409"/>
      <c r="DGV17" s="409"/>
      <c r="DGW17" s="409"/>
      <c r="DGX17" s="409"/>
      <c r="DGY17" s="409"/>
      <c r="DGZ17" s="409"/>
      <c r="DHA17" s="409"/>
      <c r="DHB17" s="409"/>
      <c r="DHC17" s="409"/>
      <c r="DHD17" s="409"/>
      <c r="DHE17" s="409"/>
      <c r="DHF17" s="409"/>
      <c r="DHG17" s="409"/>
      <c r="DHH17" s="409"/>
      <c r="DHI17" s="409"/>
      <c r="DHJ17" s="409"/>
      <c r="DHK17" s="409"/>
      <c r="DHL17" s="409"/>
      <c r="DHM17" s="409"/>
      <c r="DHN17" s="409"/>
      <c r="DHO17" s="409"/>
      <c r="DHP17" s="409"/>
      <c r="DHQ17" s="409"/>
      <c r="DHR17" s="409"/>
      <c r="DHS17" s="409"/>
      <c r="DHT17" s="409"/>
      <c r="DHU17" s="409"/>
      <c r="DHV17" s="409"/>
      <c r="DHW17" s="409"/>
      <c r="DHX17" s="409"/>
      <c r="DHY17" s="409"/>
      <c r="DHZ17" s="409"/>
      <c r="DIA17" s="409"/>
      <c r="DIB17" s="409"/>
      <c r="DIC17" s="409"/>
      <c r="DID17" s="409"/>
      <c r="DIE17" s="409"/>
      <c r="DIF17" s="409"/>
      <c r="DIG17" s="409"/>
      <c r="DIH17" s="409"/>
      <c r="DII17" s="409"/>
      <c r="DIJ17" s="409"/>
      <c r="DIK17" s="409"/>
      <c r="DIL17" s="409"/>
      <c r="DIM17" s="409"/>
      <c r="DIN17" s="409"/>
      <c r="DIO17" s="409"/>
      <c r="DIP17" s="409"/>
      <c r="DIQ17" s="409"/>
      <c r="DIR17" s="409"/>
      <c r="DIS17" s="409"/>
      <c r="DIT17" s="409"/>
      <c r="DIU17" s="409"/>
      <c r="DIV17" s="409"/>
      <c r="DIW17" s="409"/>
      <c r="DIX17" s="409"/>
      <c r="DIY17" s="409"/>
      <c r="DIZ17" s="409"/>
      <c r="DJA17" s="409"/>
      <c r="DJB17" s="409"/>
      <c r="DJC17" s="409"/>
      <c r="DJD17" s="409"/>
      <c r="DJE17" s="409"/>
      <c r="DJF17" s="409"/>
      <c r="DJG17" s="409"/>
      <c r="DJH17" s="409"/>
      <c r="DJI17" s="409"/>
      <c r="DJJ17" s="409"/>
      <c r="DJK17" s="409"/>
      <c r="DJL17" s="409"/>
      <c r="DJM17" s="409"/>
      <c r="DJN17" s="409"/>
      <c r="DJO17" s="409"/>
      <c r="DJP17" s="409"/>
      <c r="DJQ17" s="409"/>
      <c r="DJR17" s="409"/>
      <c r="DJS17" s="409"/>
      <c r="DJT17" s="409"/>
      <c r="DJU17" s="409"/>
      <c r="DJV17" s="409"/>
      <c r="DJW17" s="409"/>
      <c r="DJX17" s="409"/>
      <c r="DJY17" s="409"/>
      <c r="DJZ17" s="409"/>
      <c r="DKA17" s="409"/>
      <c r="DKB17" s="409"/>
      <c r="DKC17" s="409"/>
      <c r="DKD17" s="409"/>
      <c r="DKE17" s="409"/>
      <c r="DKF17" s="409"/>
      <c r="DKG17" s="409"/>
      <c r="DKH17" s="409"/>
      <c r="DKI17" s="409"/>
      <c r="DKJ17" s="409"/>
      <c r="DKK17" s="409"/>
      <c r="DKL17" s="409"/>
      <c r="DKM17" s="409"/>
      <c r="DKN17" s="409"/>
      <c r="DKO17" s="409"/>
      <c r="DKP17" s="409"/>
      <c r="DKQ17" s="409"/>
      <c r="DKR17" s="409"/>
      <c r="DKS17" s="409"/>
      <c r="DKT17" s="409"/>
      <c r="DKU17" s="409"/>
      <c r="DKV17" s="409"/>
      <c r="DKW17" s="409"/>
      <c r="DKX17" s="409"/>
      <c r="DKY17" s="409"/>
      <c r="DKZ17" s="409"/>
      <c r="DLA17" s="409"/>
      <c r="DLB17" s="409"/>
      <c r="DLC17" s="409"/>
      <c r="DLD17" s="409"/>
      <c r="DLE17" s="409"/>
      <c r="DLF17" s="409"/>
      <c r="DLG17" s="409"/>
      <c r="DLH17" s="409"/>
      <c r="DLI17" s="409"/>
      <c r="DLJ17" s="409"/>
      <c r="DLK17" s="409"/>
      <c r="DLL17" s="409"/>
      <c r="DLM17" s="409"/>
      <c r="DLN17" s="409"/>
      <c r="DLO17" s="409"/>
      <c r="DLP17" s="409"/>
      <c r="DLQ17" s="409"/>
      <c r="DLR17" s="409"/>
      <c r="DLS17" s="409"/>
      <c r="DLT17" s="409"/>
      <c r="DLU17" s="409"/>
      <c r="DLV17" s="409"/>
      <c r="DLW17" s="409"/>
      <c r="DLX17" s="409"/>
      <c r="DLY17" s="409"/>
      <c r="DLZ17" s="409"/>
      <c r="DMA17" s="409"/>
      <c r="DMB17" s="409"/>
      <c r="DMC17" s="409"/>
      <c r="DMD17" s="409"/>
      <c r="DME17" s="409"/>
      <c r="DMF17" s="409"/>
      <c r="DMG17" s="409"/>
      <c r="DMH17" s="409"/>
      <c r="DMI17" s="409"/>
      <c r="DMJ17" s="409"/>
      <c r="DMK17" s="409"/>
      <c r="DML17" s="409"/>
      <c r="DMM17" s="409"/>
      <c r="DMN17" s="409"/>
      <c r="DMO17" s="409"/>
      <c r="DMP17" s="409"/>
      <c r="DMQ17" s="409"/>
      <c r="DMR17" s="409"/>
      <c r="DMS17" s="409"/>
      <c r="DMT17" s="409"/>
      <c r="DMU17" s="409"/>
      <c r="DMV17" s="409"/>
      <c r="DMW17" s="409"/>
      <c r="DMX17" s="409"/>
      <c r="DMY17" s="409"/>
      <c r="DMZ17" s="409"/>
      <c r="DNA17" s="409"/>
      <c r="DNB17" s="409"/>
      <c r="DNC17" s="409"/>
      <c r="DND17" s="409"/>
      <c r="DNE17" s="409"/>
      <c r="DNF17" s="409"/>
      <c r="DNG17" s="409"/>
      <c r="DNH17" s="409"/>
      <c r="DNI17" s="409"/>
      <c r="DNJ17" s="409"/>
      <c r="DNK17" s="409"/>
      <c r="DNL17" s="409"/>
      <c r="DNM17" s="409"/>
      <c r="DNN17" s="409"/>
      <c r="DNO17" s="409"/>
      <c r="DNP17" s="409"/>
      <c r="DNQ17" s="409"/>
      <c r="DNR17" s="409"/>
      <c r="DNS17" s="409"/>
      <c r="DNT17" s="409"/>
      <c r="DNU17" s="409"/>
      <c r="DNV17" s="409"/>
      <c r="DNW17" s="409"/>
      <c r="DNX17" s="409"/>
      <c r="DNY17" s="409"/>
      <c r="DNZ17" s="409"/>
      <c r="DOA17" s="409"/>
      <c r="DOB17" s="409"/>
      <c r="DOC17" s="409"/>
      <c r="DOD17" s="409"/>
      <c r="DOE17" s="409"/>
      <c r="DOF17" s="409"/>
      <c r="DOG17" s="409"/>
      <c r="DOH17" s="409"/>
      <c r="DOI17" s="409"/>
      <c r="DOJ17" s="409"/>
      <c r="DOK17" s="409"/>
      <c r="DOL17" s="409"/>
      <c r="DOM17" s="409"/>
      <c r="DON17" s="409"/>
      <c r="DOO17" s="409"/>
      <c r="DOP17" s="409"/>
      <c r="DOQ17" s="409"/>
      <c r="DOR17" s="409"/>
      <c r="DOS17" s="409"/>
      <c r="DOT17" s="409"/>
      <c r="DOU17" s="409"/>
      <c r="DOV17" s="409"/>
      <c r="DOW17" s="409"/>
      <c r="DOX17" s="409"/>
      <c r="DOY17" s="409"/>
      <c r="DOZ17" s="409"/>
      <c r="DPA17" s="409"/>
      <c r="DPB17" s="409"/>
      <c r="DPC17" s="409"/>
      <c r="DPD17" s="409"/>
      <c r="DPE17" s="409"/>
      <c r="DPF17" s="409"/>
      <c r="DPG17" s="409"/>
      <c r="DPH17" s="409"/>
      <c r="DPI17" s="409"/>
      <c r="DPJ17" s="409"/>
      <c r="DPK17" s="409"/>
      <c r="DPL17" s="409"/>
      <c r="DPM17" s="409"/>
      <c r="DPN17" s="409"/>
      <c r="DPO17" s="409"/>
      <c r="DPP17" s="409"/>
      <c r="DPQ17" s="409"/>
      <c r="DPR17" s="409"/>
      <c r="DPS17" s="409"/>
      <c r="DPT17" s="409"/>
      <c r="DPU17" s="409"/>
      <c r="DPV17" s="409"/>
      <c r="DPW17" s="409"/>
      <c r="DPX17" s="409"/>
      <c r="DPY17" s="409"/>
      <c r="DPZ17" s="409"/>
      <c r="DQA17" s="409"/>
      <c r="DQB17" s="409"/>
      <c r="DQC17" s="409"/>
      <c r="DQD17" s="409"/>
      <c r="DQE17" s="409"/>
      <c r="DQF17" s="409"/>
      <c r="DQG17" s="409"/>
      <c r="DQH17" s="409"/>
      <c r="DQI17" s="409"/>
      <c r="DQJ17" s="409"/>
      <c r="DQK17" s="409"/>
      <c r="DQL17" s="409"/>
      <c r="DQM17" s="409"/>
      <c r="DQN17" s="409"/>
      <c r="DQO17" s="409"/>
      <c r="DQP17" s="409"/>
      <c r="DQQ17" s="409"/>
      <c r="DQR17" s="409"/>
      <c r="DQS17" s="409"/>
      <c r="DQT17" s="409"/>
      <c r="DQU17" s="409"/>
      <c r="DQV17" s="409"/>
      <c r="DQW17" s="409"/>
      <c r="DQX17" s="409"/>
      <c r="DQY17" s="409"/>
      <c r="DQZ17" s="409"/>
      <c r="DRA17" s="409"/>
      <c r="DRB17" s="409"/>
      <c r="DRC17" s="409"/>
      <c r="DRD17" s="409"/>
      <c r="DRE17" s="409"/>
      <c r="DRF17" s="409"/>
      <c r="DRG17" s="409"/>
      <c r="DRH17" s="409"/>
      <c r="DRI17" s="409"/>
      <c r="DRJ17" s="409"/>
      <c r="DRK17" s="409"/>
      <c r="DRL17" s="409"/>
      <c r="DRM17" s="409"/>
      <c r="DRN17" s="409"/>
      <c r="DRO17" s="409"/>
      <c r="DRP17" s="409"/>
      <c r="DRQ17" s="409"/>
      <c r="DRR17" s="409"/>
      <c r="DRS17" s="409"/>
      <c r="DRT17" s="409"/>
      <c r="DRU17" s="409"/>
      <c r="DRV17" s="409"/>
      <c r="DRW17" s="409"/>
      <c r="DRX17" s="409"/>
      <c r="DRY17" s="409"/>
      <c r="DRZ17" s="409"/>
      <c r="DSA17" s="409"/>
      <c r="DSB17" s="409"/>
      <c r="DSC17" s="409"/>
      <c r="DSD17" s="409"/>
      <c r="DSE17" s="409"/>
      <c r="DSF17" s="409"/>
      <c r="DSG17" s="409"/>
      <c r="DSH17" s="409"/>
      <c r="DSI17" s="409"/>
      <c r="DSJ17" s="409"/>
      <c r="DSK17" s="409"/>
      <c r="DSL17" s="409"/>
      <c r="DSM17" s="409"/>
      <c r="DSN17" s="409"/>
      <c r="DSO17" s="409"/>
      <c r="DSP17" s="409"/>
      <c r="DSQ17" s="409"/>
      <c r="DSR17" s="409"/>
      <c r="DSS17" s="409"/>
      <c r="DST17" s="409"/>
      <c r="DSU17" s="409"/>
      <c r="DSV17" s="409"/>
      <c r="DSW17" s="409"/>
      <c r="DSX17" s="409"/>
      <c r="DSY17" s="409"/>
      <c r="DSZ17" s="409"/>
      <c r="DTA17" s="409"/>
      <c r="DTB17" s="409"/>
      <c r="DTC17" s="409"/>
      <c r="DTD17" s="409"/>
      <c r="DTE17" s="409"/>
      <c r="DTF17" s="409"/>
      <c r="DTG17" s="409"/>
      <c r="DTH17" s="409"/>
      <c r="DTI17" s="409"/>
      <c r="DTJ17" s="409"/>
      <c r="DTK17" s="409"/>
      <c r="DTL17" s="409"/>
      <c r="DTM17" s="409"/>
      <c r="DTN17" s="409"/>
      <c r="DTO17" s="409"/>
      <c r="DTP17" s="409"/>
      <c r="DTQ17" s="409"/>
      <c r="DTR17" s="409"/>
      <c r="DTS17" s="409"/>
      <c r="DTT17" s="409"/>
      <c r="DTU17" s="409"/>
      <c r="DTV17" s="409"/>
      <c r="DTW17" s="409"/>
      <c r="DTX17" s="409"/>
      <c r="DTY17" s="409"/>
      <c r="DTZ17" s="409"/>
      <c r="DUA17" s="409"/>
      <c r="DUB17" s="409"/>
      <c r="DUC17" s="409"/>
      <c r="DUD17" s="409"/>
      <c r="DUE17" s="409"/>
      <c r="DUF17" s="409"/>
      <c r="DUG17" s="409"/>
      <c r="DUH17" s="409"/>
      <c r="DUI17" s="409"/>
      <c r="DUJ17" s="409"/>
      <c r="DUK17" s="409"/>
      <c r="DUL17" s="409"/>
      <c r="DUM17" s="409"/>
      <c r="DUN17" s="409"/>
      <c r="DUO17" s="409"/>
      <c r="DUP17" s="409"/>
      <c r="DUQ17" s="409"/>
      <c r="DUR17" s="409"/>
      <c r="DUS17" s="409"/>
      <c r="DUT17" s="409"/>
      <c r="DUU17" s="409"/>
      <c r="DUV17" s="409"/>
      <c r="DUW17" s="409"/>
      <c r="DUX17" s="409"/>
      <c r="DUY17" s="409"/>
      <c r="DUZ17" s="409"/>
      <c r="DVA17" s="409"/>
      <c r="DVB17" s="409"/>
      <c r="DVC17" s="409"/>
      <c r="DVD17" s="409"/>
      <c r="DVE17" s="409"/>
      <c r="DVF17" s="409"/>
      <c r="DVG17" s="409"/>
      <c r="DVH17" s="409"/>
      <c r="DVI17" s="409"/>
      <c r="DVJ17" s="409"/>
      <c r="DVK17" s="409"/>
      <c r="DVL17" s="409"/>
      <c r="DVM17" s="409"/>
      <c r="DVN17" s="409"/>
      <c r="DVO17" s="409"/>
      <c r="DVP17" s="409"/>
      <c r="DVQ17" s="409"/>
      <c r="DVR17" s="409"/>
      <c r="DVS17" s="409"/>
      <c r="DVT17" s="409"/>
      <c r="DVU17" s="409"/>
      <c r="DVV17" s="409"/>
      <c r="DVW17" s="409"/>
      <c r="DVX17" s="409"/>
      <c r="DVY17" s="409"/>
      <c r="DVZ17" s="409"/>
      <c r="DWA17" s="409"/>
      <c r="DWB17" s="409"/>
      <c r="DWC17" s="409"/>
      <c r="DWD17" s="409"/>
      <c r="DWE17" s="409"/>
      <c r="DWF17" s="409"/>
      <c r="DWG17" s="409"/>
      <c r="DWH17" s="409"/>
      <c r="DWI17" s="409"/>
      <c r="DWJ17" s="409"/>
      <c r="DWK17" s="409"/>
      <c r="DWL17" s="409"/>
      <c r="DWM17" s="409"/>
      <c r="DWN17" s="409"/>
      <c r="DWO17" s="409"/>
      <c r="DWP17" s="409"/>
      <c r="DWQ17" s="409"/>
      <c r="DWR17" s="409"/>
      <c r="DWS17" s="409"/>
      <c r="DWT17" s="409"/>
      <c r="DWU17" s="409"/>
      <c r="DWV17" s="409"/>
      <c r="DWW17" s="409"/>
      <c r="DWX17" s="409"/>
      <c r="DWY17" s="409"/>
      <c r="DWZ17" s="409"/>
      <c r="DXA17" s="409"/>
      <c r="DXB17" s="409"/>
      <c r="DXC17" s="409"/>
      <c r="DXD17" s="409"/>
      <c r="DXE17" s="409"/>
      <c r="DXF17" s="409"/>
      <c r="DXG17" s="409"/>
      <c r="DXH17" s="409"/>
      <c r="DXI17" s="409"/>
      <c r="DXJ17" s="409"/>
      <c r="DXK17" s="409"/>
      <c r="DXL17" s="409"/>
      <c r="DXM17" s="409"/>
      <c r="DXN17" s="409"/>
      <c r="DXO17" s="409"/>
      <c r="DXP17" s="409"/>
      <c r="DXQ17" s="409"/>
      <c r="DXR17" s="409"/>
      <c r="DXS17" s="409"/>
      <c r="DXT17" s="409"/>
      <c r="DXU17" s="409"/>
      <c r="DXV17" s="409"/>
      <c r="DXW17" s="409"/>
      <c r="DXX17" s="409"/>
      <c r="DXY17" s="409"/>
      <c r="DXZ17" s="409"/>
      <c r="DYA17" s="409"/>
      <c r="DYB17" s="409"/>
      <c r="DYC17" s="409"/>
      <c r="DYD17" s="409"/>
      <c r="DYE17" s="409"/>
      <c r="DYF17" s="409"/>
      <c r="DYG17" s="409"/>
      <c r="DYH17" s="409"/>
      <c r="DYI17" s="409"/>
      <c r="DYJ17" s="409"/>
      <c r="DYK17" s="409"/>
      <c r="DYL17" s="409"/>
      <c r="DYM17" s="409"/>
      <c r="DYN17" s="409"/>
      <c r="DYO17" s="409"/>
      <c r="DYP17" s="409"/>
      <c r="DYQ17" s="409"/>
      <c r="DYR17" s="409"/>
      <c r="DYS17" s="409"/>
      <c r="DYT17" s="409"/>
      <c r="DYU17" s="409"/>
      <c r="DYV17" s="409"/>
      <c r="DYW17" s="409"/>
      <c r="DYX17" s="409"/>
      <c r="DYY17" s="409"/>
      <c r="DYZ17" s="409"/>
      <c r="DZA17" s="409"/>
      <c r="DZB17" s="409"/>
      <c r="DZC17" s="409"/>
      <c r="DZD17" s="409"/>
      <c r="DZE17" s="409"/>
      <c r="DZF17" s="409"/>
      <c r="DZG17" s="409"/>
      <c r="DZH17" s="409"/>
      <c r="DZI17" s="409"/>
      <c r="DZJ17" s="409"/>
      <c r="DZK17" s="409"/>
      <c r="DZL17" s="409"/>
      <c r="DZM17" s="409"/>
      <c r="DZN17" s="409"/>
      <c r="DZO17" s="409"/>
      <c r="DZP17" s="409"/>
      <c r="DZQ17" s="409"/>
      <c r="DZR17" s="409"/>
      <c r="DZS17" s="409"/>
      <c r="DZT17" s="409"/>
      <c r="DZU17" s="409"/>
      <c r="DZV17" s="409"/>
      <c r="DZW17" s="409"/>
      <c r="DZX17" s="409"/>
      <c r="DZY17" s="409"/>
      <c r="DZZ17" s="409"/>
      <c r="EAA17" s="409"/>
      <c r="EAB17" s="409"/>
      <c r="EAC17" s="409"/>
      <c r="EAD17" s="409"/>
      <c r="EAE17" s="409"/>
      <c r="EAF17" s="409"/>
      <c r="EAG17" s="409"/>
      <c r="EAH17" s="409"/>
      <c r="EAI17" s="409"/>
      <c r="EAJ17" s="409"/>
      <c r="EAK17" s="409"/>
      <c r="EAL17" s="409"/>
      <c r="EAM17" s="409"/>
      <c r="EAN17" s="409"/>
      <c r="EAO17" s="409"/>
      <c r="EAP17" s="409"/>
      <c r="EAQ17" s="409"/>
      <c r="EAR17" s="409"/>
      <c r="EAS17" s="409"/>
      <c r="EAT17" s="409"/>
      <c r="EAU17" s="409"/>
      <c r="EAV17" s="409"/>
      <c r="EAW17" s="409"/>
      <c r="EAX17" s="409"/>
      <c r="EAY17" s="409"/>
      <c r="EAZ17" s="409"/>
      <c r="EBA17" s="409"/>
      <c r="EBB17" s="409"/>
      <c r="EBC17" s="409"/>
      <c r="EBD17" s="409"/>
      <c r="EBE17" s="409"/>
      <c r="EBF17" s="409"/>
      <c r="EBG17" s="409"/>
      <c r="EBH17" s="409"/>
      <c r="EBI17" s="409"/>
      <c r="EBJ17" s="409"/>
      <c r="EBK17" s="409"/>
      <c r="EBL17" s="409"/>
      <c r="EBM17" s="409"/>
      <c r="EBN17" s="409"/>
      <c r="EBO17" s="409"/>
      <c r="EBP17" s="409"/>
      <c r="EBQ17" s="409"/>
      <c r="EBR17" s="409"/>
      <c r="EBS17" s="409"/>
      <c r="EBT17" s="409"/>
      <c r="EBU17" s="409"/>
      <c r="EBV17" s="409"/>
      <c r="EBW17" s="409"/>
      <c r="EBX17" s="409"/>
      <c r="EBY17" s="409"/>
      <c r="EBZ17" s="409"/>
      <c r="ECA17" s="409"/>
      <c r="ECB17" s="409"/>
      <c r="ECC17" s="409"/>
      <c r="ECD17" s="409"/>
      <c r="ECE17" s="409"/>
      <c r="ECF17" s="409"/>
      <c r="ECG17" s="409"/>
      <c r="ECH17" s="409"/>
      <c r="ECI17" s="409"/>
      <c r="ECJ17" s="409"/>
      <c r="ECK17" s="409"/>
      <c r="ECL17" s="409"/>
      <c r="ECM17" s="409"/>
      <c r="ECN17" s="409"/>
      <c r="ECO17" s="409"/>
      <c r="ECP17" s="409"/>
      <c r="ECQ17" s="409"/>
      <c r="ECR17" s="409"/>
      <c r="ECS17" s="409"/>
      <c r="ECT17" s="409"/>
      <c r="ECU17" s="409"/>
      <c r="ECV17" s="409"/>
      <c r="ECW17" s="409"/>
      <c r="ECX17" s="409"/>
      <c r="ECY17" s="409"/>
      <c r="ECZ17" s="409"/>
      <c r="EDA17" s="409"/>
      <c r="EDB17" s="409"/>
      <c r="EDC17" s="409"/>
      <c r="EDD17" s="409"/>
      <c r="EDE17" s="409"/>
      <c r="EDF17" s="409"/>
      <c r="EDG17" s="409"/>
      <c r="EDH17" s="409"/>
      <c r="EDI17" s="409"/>
      <c r="EDJ17" s="409"/>
      <c r="EDK17" s="409"/>
      <c r="EDL17" s="409"/>
      <c r="EDM17" s="409"/>
      <c r="EDN17" s="409"/>
      <c r="EDO17" s="409"/>
      <c r="EDP17" s="409"/>
      <c r="EDQ17" s="409"/>
      <c r="EDR17" s="409"/>
      <c r="EDS17" s="409"/>
      <c r="EDT17" s="409"/>
      <c r="EDU17" s="409"/>
      <c r="EDV17" s="409"/>
      <c r="EDW17" s="409"/>
      <c r="EDX17" s="409"/>
      <c r="EDY17" s="409"/>
      <c r="EDZ17" s="409"/>
      <c r="EEA17" s="409"/>
      <c r="EEB17" s="409"/>
      <c r="EEC17" s="409"/>
      <c r="EED17" s="409"/>
      <c r="EEE17" s="409"/>
      <c r="EEF17" s="409"/>
      <c r="EEG17" s="409"/>
      <c r="EEH17" s="409"/>
      <c r="EEI17" s="409"/>
      <c r="EEJ17" s="409"/>
      <c r="EEK17" s="409"/>
      <c r="EEL17" s="409"/>
      <c r="EEM17" s="409"/>
      <c r="EEN17" s="409"/>
      <c r="EEO17" s="409"/>
      <c r="EEP17" s="409"/>
      <c r="EEQ17" s="409"/>
      <c r="EER17" s="409"/>
      <c r="EES17" s="409"/>
      <c r="EET17" s="409"/>
      <c r="EEU17" s="409"/>
      <c r="EEV17" s="409"/>
      <c r="EEW17" s="409"/>
      <c r="EEX17" s="409"/>
      <c r="EEY17" s="409"/>
      <c r="EEZ17" s="409"/>
      <c r="EFA17" s="409"/>
      <c r="EFB17" s="409"/>
      <c r="EFC17" s="409"/>
      <c r="EFD17" s="409"/>
      <c r="EFE17" s="409"/>
      <c r="EFF17" s="409"/>
      <c r="EFG17" s="409"/>
      <c r="EFH17" s="409"/>
      <c r="EFI17" s="409"/>
      <c r="EFJ17" s="409"/>
      <c r="EFK17" s="409"/>
      <c r="EFL17" s="409"/>
      <c r="EFM17" s="409"/>
      <c r="EFN17" s="409"/>
      <c r="EFO17" s="409"/>
      <c r="EFP17" s="409"/>
      <c r="EFQ17" s="409"/>
      <c r="EFR17" s="409"/>
      <c r="EFS17" s="409"/>
      <c r="EFT17" s="409"/>
      <c r="EFU17" s="409"/>
      <c r="EFV17" s="409"/>
      <c r="EFW17" s="409"/>
      <c r="EFX17" s="409"/>
      <c r="EFY17" s="409"/>
      <c r="EFZ17" s="409"/>
      <c r="EGA17" s="409"/>
      <c r="EGB17" s="409"/>
      <c r="EGC17" s="409"/>
      <c r="EGD17" s="409"/>
      <c r="EGE17" s="409"/>
      <c r="EGF17" s="409"/>
      <c r="EGG17" s="409"/>
      <c r="EGH17" s="409"/>
      <c r="EGI17" s="409"/>
      <c r="EGJ17" s="409"/>
      <c r="EGK17" s="409"/>
      <c r="EGL17" s="409"/>
      <c r="EGM17" s="409"/>
      <c r="EGN17" s="409"/>
      <c r="EGO17" s="409"/>
      <c r="EGP17" s="409"/>
      <c r="EGQ17" s="409"/>
      <c r="EGR17" s="409"/>
      <c r="EGS17" s="409"/>
      <c r="EGT17" s="409"/>
      <c r="EGU17" s="409"/>
      <c r="EGV17" s="409"/>
      <c r="EGW17" s="409"/>
      <c r="EGX17" s="409"/>
      <c r="EGY17" s="409"/>
      <c r="EGZ17" s="409"/>
      <c r="EHA17" s="409"/>
      <c r="EHB17" s="409"/>
      <c r="EHC17" s="409"/>
      <c r="EHD17" s="409"/>
      <c r="EHE17" s="409"/>
      <c r="EHF17" s="409"/>
      <c r="EHG17" s="409"/>
      <c r="EHH17" s="409"/>
      <c r="EHI17" s="409"/>
      <c r="EHJ17" s="409"/>
      <c r="EHK17" s="409"/>
      <c r="EHL17" s="409"/>
      <c r="EHM17" s="409"/>
      <c r="EHN17" s="409"/>
      <c r="EHO17" s="409"/>
      <c r="EHP17" s="409"/>
      <c r="EHQ17" s="409"/>
      <c r="EHR17" s="409"/>
      <c r="EHS17" s="409"/>
      <c r="EHT17" s="409"/>
      <c r="EHU17" s="409"/>
      <c r="EHV17" s="409"/>
      <c r="EHW17" s="409"/>
      <c r="EHX17" s="409"/>
      <c r="EHY17" s="409"/>
      <c r="EHZ17" s="409"/>
      <c r="EIA17" s="409"/>
      <c r="EIB17" s="409"/>
      <c r="EIC17" s="409"/>
      <c r="EID17" s="409"/>
      <c r="EIE17" s="409"/>
      <c r="EIF17" s="409"/>
      <c r="EIG17" s="409"/>
      <c r="EIH17" s="409"/>
      <c r="EII17" s="409"/>
      <c r="EIJ17" s="409"/>
      <c r="EIK17" s="409"/>
      <c r="EIL17" s="409"/>
      <c r="EIM17" s="409"/>
      <c r="EIN17" s="409"/>
      <c r="EIO17" s="409"/>
      <c r="EIP17" s="409"/>
      <c r="EIQ17" s="409"/>
      <c r="EIR17" s="409"/>
      <c r="EIS17" s="409"/>
      <c r="EIT17" s="409"/>
      <c r="EIU17" s="409"/>
      <c r="EIV17" s="409"/>
      <c r="EIW17" s="409"/>
      <c r="EIX17" s="409"/>
      <c r="EIY17" s="409"/>
      <c r="EIZ17" s="409"/>
      <c r="EJA17" s="409"/>
      <c r="EJB17" s="409"/>
      <c r="EJC17" s="409"/>
      <c r="EJD17" s="409"/>
      <c r="EJE17" s="409"/>
      <c r="EJF17" s="409"/>
      <c r="EJG17" s="409"/>
      <c r="EJH17" s="409"/>
      <c r="EJI17" s="409"/>
      <c r="EJJ17" s="409"/>
      <c r="EJK17" s="409"/>
      <c r="EJL17" s="409"/>
      <c r="EJM17" s="409"/>
      <c r="EJN17" s="409"/>
      <c r="EJO17" s="409"/>
      <c r="EJP17" s="409"/>
      <c r="EJQ17" s="409"/>
      <c r="EJR17" s="409"/>
      <c r="EJS17" s="409"/>
      <c r="EJT17" s="409"/>
      <c r="EJU17" s="409"/>
      <c r="EJV17" s="409"/>
      <c r="EJW17" s="409"/>
      <c r="EJX17" s="409"/>
      <c r="EJY17" s="409"/>
      <c r="EJZ17" s="409"/>
      <c r="EKA17" s="409"/>
      <c r="EKB17" s="409"/>
      <c r="EKC17" s="409"/>
      <c r="EKD17" s="409"/>
      <c r="EKE17" s="409"/>
      <c r="EKF17" s="409"/>
      <c r="EKG17" s="409"/>
      <c r="EKH17" s="409"/>
      <c r="EKI17" s="409"/>
      <c r="EKJ17" s="409"/>
      <c r="EKK17" s="409"/>
      <c r="EKL17" s="409"/>
      <c r="EKM17" s="409"/>
      <c r="EKN17" s="409"/>
      <c r="EKO17" s="409"/>
      <c r="EKP17" s="409"/>
      <c r="EKQ17" s="409"/>
      <c r="EKR17" s="409"/>
      <c r="EKS17" s="409"/>
      <c r="EKT17" s="409"/>
      <c r="EKU17" s="409"/>
      <c r="EKV17" s="409"/>
      <c r="EKW17" s="409"/>
      <c r="EKX17" s="409"/>
      <c r="EKY17" s="409"/>
      <c r="EKZ17" s="409"/>
      <c r="ELA17" s="409"/>
      <c r="ELB17" s="409"/>
      <c r="ELC17" s="409"/>
      <c r="ELD17" s="409"/>
      <c r="ELE17" s="409"/>
      <c r="ELF17" s="409"/>
      <c r="ELG17" s="409"/>
      <c r="ELH17" s="409"/>
      <c r="ELI17" s="409"/>
      <c r="ELJ17" s="409"/>
      <c r="ELK17" s="409"/>
      <c r="ELL17" s="409"/>
      <c r="ELM17" s="409"/>
      <c r="ELN17" s="409"/>
      <c r="ELO17" s="409"/>
      <c r="ELP17" s="409"/>
      <c r="ELQ17" s="409"/>
      <c r="ELR17" s="409"/>
      <c r="ELS17" s="409"/>
      <c r="ELT17" s="409"/>
      <c r="ELU17" s="409"/>
      <c r="ELV17" s="409"/>
      <c r="ELW17" s="409"/>
      <c r="ELX17" s="409"/>
      <c r="ELY17" s="409"/>
      <c r="ELZ17" s="409"/>
      <c r="EMA17" s="409"/>
      <c r="EMB17" s="409"/>
      <c r="EMC17" s="409"/>
      <c r="EMD17" s="409"/>
      <c r="EME17" s="409"/>
      <c r="EMF17" s="409"/>
      <c r="EMG17" s="409"/>
      <c r="EMH17" s="409"/>
      <c r="EMI17" s="409"/>
      <c r="EMJ17" s="409"/>
      <c r="EMK17" s="409"/>
      <c r="EML17" s="409"/>
      <c r="EMM17" s="409"/>
      <c r="EMN17" s="409"/>
      <c r="EMO17" s="409"/>
      <c r="EMP17" s="409"/>
      <c r="EMQ17" s="409"/>
      <c r="EMR17" s="409"/>
      <c r="EMS17" s="409"/>
      <c r="EMT17" s="409"/>
      <c r="EMU17" s="409"/>
      <c r="EMV17" s="409"/>
      <c r="EMW17" s="409"/>
      <c r="EMX17" s="409"/>
      <c r="EMY17" s="409"/>
      <c r="EMZ17" s="409"/>
      <c r="ENA17" s="409"/>
      <c r="ENB17" s="409"/>
      <c r="ENC17" s="409"/>
      <c r="END17" s="409"/>
      <c r="ENE17" s="409"/>
      <c r="ENF17" s="409"/>
      <c r="ENG17" s="409"/>
      <c r="ENH17" s="409"/>
      <c r="ENI17" s="409"/>
      <c r="ENJ17" s="409"/>
      <c r="ENK17" s="409"/>
      <c r="ENL17" s="409"/>
      <c r="ENM17" s="409"/>
      <c r="ENN17" s="409"/>
      <c r="ENO17" s="409"/>
      <c r="ENP17" s="409"/>
      <c r="ENQ17" s="409"/>
      <c r="ENR17" s="409"/>
      <c r="ENS17" s="409"/>
      <c r="ENT17" s="409"/>
      <c r="ENU17" s="409"/>
      <c r="ENV17" s="409"/>
      <c r="ENW17" s="409"/>
      <c r="ENX17" s="409"/>
      <c r="ENY17" s="409"/>
      <c r="ENZ17" s="409"/>
      <c r="EOA17" s="409"/>
      <c r="EOB17" s="409"/>
      <c r="EOC17" s="409"/>
      <c r="EOD17" s="409"/>
      <c r="EOE17" s="409"/>
      <c r="EOF17" s="409"/>
      <c r="EOG17" s="409"/>
      <c r="EOH17" s="409"/>
      <c r="EOI17" s="409"/>
      <c r="EOJ17" s="409"/>
      <c r="EOK17" s="409"/>
      <c r="EOL17" s="409"/>
      <c r="EOM17" s="409"/>
      <c r="EON17" s="409"/>
      <c r="EOO17" s="409"/>
      <c r="EOP17" s="409"/>
      <c r="EOQ17" s="409"/>
      <c r="EOR17" s="409"/>
      <c r="EOS17" s="409"/>
      <c r="EOT17" s="409"/>
      <c r="EOU17" s="409"/>
      <c r="EOV17" s="409"/>
      <c r="EOW17" s="409"/>
      <c r="EOX17" s="409"/>
      <c r="EOY17" s="409"/>
      <c r="EOZ17" s="409"/>
      <c r="EPA17" s="409"/>
      <c r="EPB17" s="409"/>
      <c r="EPC17" s="409"/>
      <c r="EPD17" s="409"/>
      <c r="EPE17" s="409"/>
      <c r="EPF17" s="409"/>
      <c r="EPG17" s="409"/>
      <c r="EPH17" s="409"/>
      <c r="EPI17" s="409"/>
      <c r="EPJ17" s="409"/>
      <c r="EPK17" s="409"/>
      <c r="EPL17" s="409"/>
      <c r="EPM17" s="409"/>
      <c r="EPN17" s="409"/>
      <c r="EPO17" s="409"/>
      <c r="EPP17" s="409"/>
      <c r="EPQ17" s="409"/>
      <c r="EPR17" s="409"/>
      <c r="EPS17" s="409"/>
      <c r="EPT17" s="409"/>
      <c r="EPU17" s="409"/>
      <c r="EPV17" s="409"/>
      <c r="EPW17" s="409"/>
      <c r="EPX17" s="409"/>
      <c r="EPY17" s="409"/>
      <c r="EPZ17" s="409"/>
      <c r="EQA17" s="409"/>
      <c r="EQB17" s="409"/>
      <c r="EQC17" s="409"/>
      <c r="EQD17" s="409"/>
      <c r="EQE17" s="409"/>
      <c r="EQF17" s="409"/>
      <c r="EQG17" s="409"/>
      <c r="EQH17" s="409"/>
      <c r="EQI17" s="409"/>
      <c r="EQJ17" s="409"/>
      <c r="EQK17" s="409"/>
      <c r="EQL17" s="409"/>
      <c r="EQM17" s="409"/>
      <c r="EQN17" s="409"/>
      <c r="EQO17" s="409"/>
      <c r="EQP17" s="409"/>
      <c r="EQQ17" s="409"/>
      <c r="EQR17" s="409"/>
      <c r="EQS17" s="409"/>
      <c r="EQT17" s="409"/>
      <c r="EQU17" s="409"/>
      <c r="EQV17" s="409"/>
      <c r="EQW17" s="409"/>
      <c r="EQX17" s="409"/>
      <c r="EQY17" s="409"/>
      <c r="EQZ17" s="409"/>
      <c r="ERA17" s="409"/>
      <c r="ERB17" s="409"/>
      <c r="ERC17" s="409"/>
      <c r="ERD17" s="409"/>
      <c r="ERE17" s="409"/>
      <c r="ERF17" s="409"/>
      <c r="ERG17" s="409"/>
      <c r="ERH17" s="409"/>
      <c r="ERI17" s="409"/>
      <c r="ERJ17" s="409"/>
      <c r="ERK17" s="409"/>
      <c r="ERL17" s="409"/>
      <c r="ERM17" s="409"/>
      <c r="ERN17" s="409"/>
      <c r="ERO17" s="409"/>
      <c r="ERP17" s="409"/>
      <c r="ERQ17" s="409"/>
      <c r="ERR17" s="409"/>
      <c r="ERS17" s="409"/>
      <c r="ERT17" s="409"/>
      <c r="ERU17" s="409"/>
      <c r="ERV17" s="409"/>
      <c r="ERW17" s="409"/>
      <c r="ERX17" s="409"/>
      <c r="ERY17" s="409"/>
      <c r="ERZ17" s="409"/>
      <c r="ESA17" s="409"/>
      <c r="ESB17" s="409"/>
      <c r="ESC17" s="409"/>
      <c r="ESD17" s="409"/>
      <c r="ESE17" s="409"/>
      <c r="ESF17" s="409"/>
      <c r="ESG17" s="409"/>
      <c r="ESH17" s="409"/>
      <c r="ESI17" s="409"/>
      <c r="ESJ17" s="409"/>
      <c r="ESK17" s="409"/>
      <c r="ESL17" s="409"/>
      <c r="ESM17" s="409"/>
      <c r="ESN17" s="409"/>
      <c r="ESO17" s="409"/>
      <c r="ESP17" s="409"/>
      <c r="ESQ17" s="409"/>
      <c r="ESR17" s="409"/>
      <c r="ESS17" s="409"/>
      <c r="EST17" s="409"/>
      <c r="ESU17" s="409"/>
      <c r="ESV17" s="409"/>
      <c r="ESW17" s="409"/>
      <c r="ESX17" s="409"/>
      <c r="ESY17" s="409"/>
      <c r="ESZ17" s="409"/>
      <c r="ETA17" s="409"/>
      <c r="ETB17" s="409"/>
      <c r="ETC17" s="409"/>
      <c r="ETD17" s="409"/>
      <c r="ETE17" s="409"/>
      <c r="ETF17" s="409"/>
      <c r="ETG17" s="409"/>
      <c r="ETH17" s="409"/>
      <c r="ETI17" s="409"/>
      <c r="ETJ17" s="409"/>
      <c r="ETK17" s="409"/>
      <c r="ETL17" s="409"/>
      <c r="ETM17" s="409"/>
      <c r="ETN17" s="409"/>
      <c r="ETO17" s="409"/>
      <c r="ETP17" s="409"/>
      <c r="ETQ17" s="409"/>
      <c r="ETR17" s="409"/>
      <c r="ETS17" s="409"/>
      <c r="ETT17" s="409"/>
      <c r="ETU17" s="409"/>
      <c r="ETV17" s="409"/>
      <c r="ETW17" s="409"/>
      <c r="ETX17" s="409"/>
      <c r="ETY17" s="409"/>
      <c r="ETZ17" s="409"/>
      <c r="EUA17" s="409"/>
      <c r="EUB17" s="409"/>
      <c r="EUC17" s="409"/>
      <c r="EUD17" s="409"/>
      <c r="EUE17" s="409"/>
      <c r="EUF17" s="409"/>
      <c r="EUG17" s="409"/>
      <c r="EUH17" s="409"/>
      <c r="EUI17" s="409"/>
      <c r="EUJ17" s="409"/>
      <c r="EUK17" s="409"/>
      <c r="EUL17" s="409"/>
      <c r="EUM17" s="409"/>
      <c r="EUN17" s="409"/>
      <c r="EUO17" s="409"/>
      <c r="EUP17" s="409"/>
      <c r="EUQ17" s="409"/>
      <c r="EUR17" s="409"/>
      <c r="EUS17" s="409"/>
      <c r="EUT17" s="409"/>
      <c r="EUU17" s="409"/>
      <c r="EUV17" s="409"/>
      <c r="EUW17" s="409"/>
      <c r="EUX17" s="409"/>
      <c r="EUY17" s="409"/>
      <c r="EUZ17" s="409"/>
      <c r="EVA17" s="409"/>
      <c r="EVB17" s="409"/>
      <c r="EVC17" s="409"/>
      <c r="EVD17" s="409"/>
      <c r="EVE17" s="409"/>
      <c r="EVF17" s="409"/>
      <c r="EVG17" s="409"/>
      <c r="EVH17" s="409"/>
      <c r="EVI17" s="409"/>
      <c r="EVJ17" s="409"/>
      <c r="EVK17" s="409"/>
      <c r="EVL17" s="409"/>
      <c r="EVM17" s="409"/>
      <c r="EVN17" s="409"/>
      <c r="EVO17" s="409"/>
      <c r="EVP17" s="409"/>
      <c r="EVQ17" s="409"/>
      <c r="EVR17" s="409"/>
      <c r="EVS17" s="409"/>
      <c r="EVT17" s="409"/>
      <c r="EVU17" s="409"/>
      <c r="EVV17" s="409"/>
      <c r="EVW17" s="409"/>
      <c r="EVX17" s="409"/>
      <c r="EVY17" s="409"/>
      <c r="EVZ17" s="409"/>
      <c r="EWA17" s="409"/>
      <c r="EWB17" s="409"/>
      <c r="EWC17" s="409"/>
      <c r="EWD17" s="409"/>
      <c r="EWE17" s="409"/>
      <c r="EWF17" s="409"/>
      <c r="EWG17" s="409"/>
      <c r="EWH17" s="409"/>
      <c r="EWI17" s="409"/>
      <c r="EWJ17" s="409"/>
      <c r="EWK17" s="409"/>
      <c r="EWL17" s="409"/>
      <c r="EWM17" s="409"/>
      <c r="EWN17" s="409"/>
      <c r="EWO17" s="409"/>
      <c r="EWP17" s="409"/>
      <c r="EWQ17" s="409"/>
      <c r="EWR17" s="409"/>
      <c r="EWS17" s="409"/>
      <c r="EWT17" s="409"/>
      <c r="EWU17" s="409"/>
      <c r="EWV17" s="409"/>
      <c r="EWW17" s="409"/>
      <c r="EWX17" s="409"/>
      <c r="EWY17" s="409"/>
      <c r="EWZ17" s="409"/>
      <c r="EXA17" s="409"/>
      <c r="EXB17" s="409"/>
      <c r="EXC17" s="409"/>
      <c r="EXD17" s="409"/>
      <c r="EXE17" s="409"/>
      <c r="EXF17" s="409"/>
      <c r="EXG17" s="409"/>
      <c r="EXH17" s="409"/>
      <c r="EXI17" s="409"/>
      <c r="EXJ17" s="409"/>
      <c r="EXK17" s="409"/>
      <c r="EXL17" s="409"/>
      <c r="EXM17" s="409"/>
      <c r="EXN17" s="409"/>
      <c r="EXO17" s="409"/>
      <c r="EXP17" s="409"/>
      <c r="EXQ17" s="409"/>
      <c r="EXR17" s="409"/>
      <c r="EXS17" s="409"/>
      <c r="EXT17" s="409"/>
      <c r="EXU17" s="409"/>
      <c r="EXV17" s="409"/>
      <c r="EXW17" s="409"/>
      <c r="EXX17" s="409"/>
      <c r="EXY17" s="409"/>
      <c r="EXZ17" s="409"/>
      <c r="EYA17" s="409"/>
      <c r="EYB17" s="409"/>
      <c r="EYC17" s="409"/>
      <c r="EYD17" s="409"/>
      <c r="EYE17" s="409"/>
      <c r="EYF17" s="409"/>
      <c r="EYG17" s="409"/>
      <c r="EYH17" s="409"/>
      <c r="EYI17" s="409"/>
      <c r="EYJ17" s="409"/>
      <c r="EYK17" s="409"/>
      <c r="EYL17" s="409"/>
      <c r="EYM17" s="409"/>
      <c r="EYN17" s="409"/>
      <c r="EYO17" s="409"/>
      <c r="EYP17" s="409"/>
      <c r="EYQ17" s="409"/>
      <c r="EYR17" s="409"/>
      <c r="EYS17" s="409"/>
      <c r="EYT17" s="409"/>
      <c r="EYU17" s="409"/>
      <c r="EYV17" s="409"/>
      <c r="EYW17" s="409"/>
      <c r="EYX17" s="409"/>
      <c r="EYY17" s="409"/>
      <c r="EYZ17" s="409"/>
      <c r="EZA17" s="409"/>
      <c r="EZB17" s="409"/>
      <c r="EZC17" s="409"/>
      <c r="EZD17" s="409"/>
      <c r="EZE17" s="409"/>
      <c r="EZF17" s="409"/>
      <c r="EZG17" s="409"/>
      <c r="EZH17" s="409"/>
      <c r="EZI17" s="409"/>
      <c r="EZJ17" s="409"/>
      <c r="EZK17" s="409"/>
      <c r="EZL17" s="409"/>
      <c r="EZM17" s="409"/>
      <c r="EZN17" s="409"/>
      <c r="EZO17" s="409"/>
      <c r="EZP17" s="409"/>
      <c r="EZQ17" s="409"/>
      <c r="EZR17" s="409"/>
      <c r="EZS17" s="409"/>
      <c r="EZT17" s="409"/>
      <c r="EZU17" s="409"/>
      <c r="EZV17" s="409"/>
      <c r="EZW17" s="409"/>
      <c r="EZX17" s="409"/>
      <c r="EZY17" s="409"/>
      <c r="EZZ17" s="409"/>
      <c r="FAA17" s="409"/>
      <c r="FAB17" s="409"/>
      <c r="FAC17" s="409"/>
      <c r="FAD17" s="409"/>
      <c r="FAE17" s="409"/>
      <c r="FAF17" s="409"/>
      <c r="FAG17" s="409"/>
      <c r="FAH17" s="409"/>
      <c r="FAI17" s="409"/>
      <c r="FAJ17" s="409"/>
      <c r="FAK17" s="409"/>
      <c r="FAL17" s="409"/>
      <c r="FAM17" s="409"/>
      <c r="FAN17" s="409"/>
      <c r="FAO17" s="409"/>
      <c r="FAP17" s="409"/>
      <c r="FAQ17" s="409"/>
      <c r="FAR17" s="409"/>
      <c r="FAS17" s="409"/>
      <c r="FAT17" s="409"/>
      <c r="FAU17" s="409"/>
      <c r="FAV17" s="409"/>
      <c r="FAW17" s="409"/>
      <c r="FAX17" s="409"/>
      <c r="FAY17" s="409"/>
      <c r="FAZ17" s="409"/>
      <c r="FBA17" s="409"/>
      <c r="FBB17" s="409"/>
      <c r="FBC17" s="409"/>
      <c r="FBD17" s="409"/>
      <c r="FBE17" s="409"/>
      <c r="FBF17" s="409"/>
      <c r="FBG17" s="409"/>
      <c r="FBH17" s="409"/>
      <c r="FBI17" s="409"/>
      <c r="FBJ17" s="409"/>
      <c r="FBK17" s="409"/>
      <c r="FBL17" s="409"/>
      <c r="FBM17" s="409"/>
      <c r="FBN17" s="409"/>
      <c r="FBO17" s="409"/>
      <c r="FBP17" s="409"/>
      <c r="FBQ17" s="409"/>
      <c r="FBR17" s="409"/>
      <c r="FBS17" s="409"/>
      <c r="FBT17" s="409"/>
      <c r="FBU17" s="409"/>
      <c r="FBV17" s="409"/>
      <c r="FBW17" s="409"/>
      <c r="FBX17" s="409"/>
      <c r="FBY17" s="409"/>
      <c r="FBZ17" s="409"/>
      <c r="FCA17" s="409"/>
      <c r="FCB17" s="409"/>
      <c r="FCC17" s="409"/>
      <c r="FCD17" s="409"/>
      <c r="FCE17" s="409"/>
      <c r="FCF17" s="409"/>
      <c r="FCG17" s="409"/>
      <c r="FCH17" s="409"/>
      <c r="FCI17" s="409"/>
      <c r="FCJ17" s="409"/>
      <c r="FCK17" s="409"/>
      <c r="FCL17" s="409"/>
      <c r="FCM17" s="409"/>
      <c r="FCN17" s="409"/>
      <c r="FCO17" s="409"/>
      <c r="FCP17" s="409"/>
      <c r="FCQ17" s="409"/>
      <c r="FCR17" s="409"/>
      <c r="FCS17" s="409"/>
      <c r="FCT17" s="409"/>
      <c r="FCU17" s="409"/>
      <c r="FCV17" s="409"/>
      <c r="FCW17" s="409"/>
      <c r="FCX17" s="409"/>
      <c r="FCY17" s="409"/>
      <c r="FCZ17" s="409"/>
      <c r="FDA17" s="409"/>
      <c r="FDB17" s="409"/>
      <c r="FDC17" s="409"/>
      <c r="FDD17" s="409"/>
      <c r="FDE17" s="409"/>
      <c r="FDF17" s="409"/>
      <c r="FDG17" s="409"/>
      <c r="FDH17" s="409"/>
      <c r="FDI17" s="409"/>
      <c r="FDJ17" s="409"/>
      <c r="FDK17" s="409"/>
      <c r="FDL17" s="409"/>
      <c r="FDM17" s="409"/>
      <c r="FDN17" s="409"/>
      <c r="FDO17" s="409"/>
      <c r="FDP17" s="409"/>
      <c r="FDQ17" s="409"/>
      <c r="FDR17" s="409"/>
      <c r="FDS17" s="409"/>
      <c r="FDT17" s="409"/>
      <c r="FDU17" s="409"/>
      <c r="FDV17" s="409"/>
      <c r="FDW17" s="409"/>
      <c r="FDX17" s="409"/>
      <c r="FDY17" s="409"/>
      <c r="FDZ17" s="409"/>
      <c r="FEA17" s="409"/>
      <c r="FEB17" s="409"/>
      <c r="FEC17" s="409"/>
      <c r="FED17" s="409"/>
      <c r="FEE17" s="409"/>
      <c r="FEF17" s="409"/>
      <c r="FEG17" s="409"/>
      <c r="FEH17" s="409"/>
      <c r="FEI17" s="409"/>
      <c r="FEJ17" s="409"/>
      <c r="FEK17" s="409"/>
      <c r="FEL17" s="409"/>
      <c r="FEM17" s="409"/>
      <c r="FEN17" s="409"/>
      <c r="FEO17" s="409"/>
      <c r="FEP17" s="409"/>
      <c r="FEQ17" s="409"/>
      <c r="FER17" s="409"/>
      <c r="FES17" s="409"/>
      <c r="FET17" s="409"/>
      <c r="FEU17" s="409"/>
      <c r="FEV17" s="409"/>
      <c r="FEW17" s="409"/>
      <c r="FEX17" s="409"/>
      <c r="FEY17" s="409"/>
      <c r="FEZ17" s="409"/>
      <c r="FFA17" s="409"/>
      <c r="FFB17" s="409"/>
      <c r="FFC17" s="409"/>
      <c r="FFD17" s="409"/>
      <c r="FFE17" s="409"/>
      <c r="FFF17" s="409"/>
      <c r="FFG17" s="409"/>
      <c r="FFH17" s="409"/>
      <c r="FFI17" s="409"/>
      <c r="FFJ17" s="409"/>
      <c r="FFK17" s="409"/>
      <c r="FFL17" s="409"/>
      <c r="FFM17" s="409"/>
      <c r="FFN17" s="409"/>
      <c r="FFO17" s="409"/>
      <c r="FFP17" s="409"/>
      <c r="FFQ17" s="409"/>
      <c r="FFR17" s="409"/>
      <c r="FFS17" s="409"/>
      <c r="FFT17" s="409"/>
      <c r="FFU17" s="409"/>
      <c r="FFV17" s="409"/>
      <c r="FFW17" s="409"/>
      <c r="FFX17" s="409"/>
      <c r="FFY17" s="409"/>
      <c r="FFZ17" s="409"/>
      <c r="FGA17" s="409"/>
      <c r="FGB17" s="409"/>
      <c r="FGC17" s="409"/>
      <c r="FGD17" s="409"/>
      <c r="FGE17" s="409"/>
      <c r="FGF17" s="409"/>
      <c r="FGG17" s="409"/>
      <c r="FGH17" s="409"/>
      <c r="FGI17" s="409"/>
      <c r="FGJ17" s="409"/>
      <c r="FGK17" s="409"/>
      <c r="FGL17" s="409"/>
      <c r="FGM17" s="409"/>
      <c r="FGN17" s="409"/>
      <c r="FGO17" s="409"/>
      <c r="FGP17" s="409"/>
      <c r="FGQ17" s="409"/>
      <c r="FGR17" s="409"/>
      <c r="FGS17" s="409"/>
      <c r="FGT17" s="409"/>
      <c r="FGU17" s="409"/>
      <c r="FGV17" s="409"/>
      <c r="FGW17" s="409"/>
      <c r="FGX17" s="409"/>
      <c r="FGY17" s="409"/>
      <c r="FGZ17" s="409"/>
      <c r="FHA17" s="409"/>
      <c r="FHB17" s="409"/>
      <c r="FHC17" s="409"/>
      <c r="FHD17" s="409"/>
      <c r="FHE17" s="409"/>
      <c r="FHF17" s="409"/>
      <c r="FHG17" s="409"/>
      <c r="FHH17" s="409"/>
      <c r="FHI17" s="409"/>
      <c r="FHJ17" s="409"/>
      <c r="FHK17" s="409"/>
      <c r="FHL17" s="409"/>
      <c r="FHM17" s="409"/>
      <c r="FHN17" s="409"/>
      <c r="FHO17" s="409"/>
      <c r="FHP17" s="409"/>
      <c r="FHQ17" s="409"/>
      <c r="FHR17" s="409"/>
      <c r="FHS17" s="409"/>
      <c r="FHT17" s="409"/>
      <c r="FHU17" s="409"/>
      <c r="FHV17" s="409"/>
      <c r="FHW17" s="409"/>
      <c r="FHX17" s="409"/>
      <c r="FHY17" s="409"/>
      <c r="FHZ17" s="409"/>
      <c r="FIA17" s="409"/>
      <c r="FIB17" s="409"/>
      <c r="FIC17" s="409"/>
      <c r="FID17" s="409"/>
      <c r="FIE17" s="409"/>
      <c r="FIF17" s="409"/>
      <c r="FIG17" s="409"/>
      <c r="FIH17" s="409"/>
      <c r="FII17" s="409"/>
      <c r="FIJ17" s="409"/>
      <c r="FIK17" s="409"/>
      <c r="FIL17" s="409"/>
      <c r="FIM17" s="409"/>
      <c r="FIN17" s="409"/>
      <c r="FIO17" s="409"/>
      <c r="FIP17" s="409"/>
      <c r="FIQ17" s="409"/>
      <c r="FIR17" s="409"/>
      <c r="FIS17" s="409"/>
      <c r="FIT17" s="409"/>
      <c r="FIU17" s="409"/>
      <c r="FIV17" s="409"/>
      <c r="FIW17" s="409"/>
      <c r="FIX17" s="409"/>
      <c r="FIY17" s="409"/>
      <c r="FIZ17" s="409"/>
      <c r="FJA17" s="409"/>
      <c r="FJB17" s="409"/>
      <c r="FJC17" s="409"/>
      <c r="FJD17" s="409"/>
      <c r="FJE17" s="409"/>
      <c r="FJF17" s="409"/>
      <c r="FJG17" s="409"/>
      <c r="FJH17" s="409"/>
      <c r="FJI17" s="409"/>
      <c r="FJJ17" s="409"/>
      <c r="FJK17" s="409"/>
      <c r="FJL17" s="409"/>
      <c r="FJM17" s="409"/>
      <c r="FJN17" s="409"/>
      <c r="FJO17" s="409"/>
      <c r="FJP17" s="409"/>
      <c r="FJQ17" s="409"/>
      <c r="FJR17" s="409"/>
      <c r="FJS17" s="409"/>
      <c r="FJT17" s="409"/>
      <c r="FJU17" s="409"/>
      <c r="FJV17" s="409"/>
      <c r="FJW17" s="409"/>
      <c r="FJX17" s="409"/>
      <c r="FJY17" s="409"/>
      <c r="FJZ17" s="409"/>
      <c r="FKA17" s="409"/>
      <c r="FKB17" s="409"/>
      <c r="FKC17" s="409"/>
      <c r="FKD17" s="409"/>
      <c r="FKE17" s="409"/>
      <c r="FKF17" s="409"/>
      <c r="FKG17" s="409"/>
      <c r="FKH17" s="409"/>
      <c r="FKI17" s="409"/>
      <c r="FKJ17" s="409"/>
      <c r="FKK17" s="409"/>
      <c r="FKL17" s="409"/>
      <c r="FKM17" s="409"/>
      <c r="FKN17" s="409"/>
      <c r="FKO17" s="409"/>
      <c r="FKP17" s="409"/>
      <c r="FKQ17" s="409"/>
      <c r="FKR17" s="409"/>
      <c r="FKS17" s="409"/>
      <c r="FKT17" s="409"/>
      <c r="FKU17" s="409"/>
      <c r="FKV17" s="409"/>
      <c r="FKW17" s="409"/>
      <c r="FKX17" s="409"/>
      <c r="FKY17" s="409"/>
      <c r="FKZ17" s="409"/>
      <c r="FLA17" s="409"/>
      <c r="FLB17" s="409"/>
      <c r="FLC17" s="409"/>
      <c r="FLD17" s="409"/>
      <c r="FLE17" s="409"/>
      <c r="FLF17" s="409"/>
      <c r="FLG17" s="409"/>
      <c r="FLH17" s="409"/>
      <c r="FLI17" s="409"/>
      <c r="FLJ17" s="409"/>
      <c r="FLK17" s="409"/>
      <c r="FLL17" s="409"/>
      <c r="FLM17" s="409"/>
      <c r="FLN17" s="409"/>
      <c r="FLO17" s="409"/>
      <c r="FLP17" s="409"/>
      <c r="FLQ17" s="409"/>
      <c r="FLR17" s="409"/>
      <c r="FLS17" s="409"/>
      <c r="FLT17" s="409"/>
      <c r="FLU17" s="409"/>
      <c r="FLV17" s="409"/>
      <c r="FLW17" s="409"/>
      <c r="FLX17" s="409"/>
      <c r="FLY17" s="409"/>
      <c r="FLZ17" s="409"/>
      <c r="FMA17" s="409"/>
      <c r="FMB17" s="409"/>
      <c r="FMC17" s="409"/>
      <c r="FMD17" s="409"/>
      <c r="FME17" s="409"/>
      <c r="FMF17" s="409"/>
      <c r="FMG17" s="409"/>
      <c r="FMH17" s="409"/>
      <c r="FMI17" s="409"/>
      <c r="FMJ17" s="409"/>
      <c r="FMK17" s="409"/>
      <c r="FML17" s="409"/>
      <c r="FMM17" s="409"/>
      <c r="FMN17" s="409"/>
      <c r="FMO17" s="409"/>
      <c r="FMP17" s="409"/>
      <c r="FMQ17" s="409"/>
      <c r="FMR17" s="409"/>
      <c r="FMS17" s="409"/>
      <c r="FMT17" s="409"/>
      <c r="FMU17" s="409"/>
      <c r="FMV17" s="409"/>
      <c r="FMW17" s="409"/>
      <c r="FMX17" s="409"/>
      <c r="FMY17" s="409"/>
      <c r="FMZ17" s="409"/>
      <c r="FNA17" s="409"/>
      <c r="FNB17" s="409"/>
      <c r="FNC17" s="409"/>
      <c r="FND17" s="409"/>
      <c r="FNE17" s="409"/>
      <c r="FNF17" s="409"/>
      <c r="FNG17" s="409"/>
      <c r="FNH17" s="409"/>
      <c r="FNI17" s="409"/>
      <c r="FNJ17" s="409"/>
      <c r="FNK17" s="409"/>
      <c r="FNL17" s="409"/>
      <c r="FNM17" s="409"/>
      <c r="FNN17" s="409"/>
      <c r="FNO17" s="409"/>
      <c r="FNP17" s="409"/>
      <c r="FNQ17" s="409"/>
      <c r="FNR17" s="409"/>
      <c r="FNS17" s="409"/>
      <c r="FNT17" s="409"/>
      <c r="FNU17" s="409"/>
      <c r="FNV17" s="409"/>
      <c r="FNW17" s="409"/>
      <c r="FNX17" s="409"/>
      <c r="FNY17" s="409"/>
      <c r="FNZ17" s="409"/>
      <c r="FOA17" s="409"/>
      <c r="FOB17" s="409"/>
      <c r="FOC17" s="409"/>
      <c r="FOD17" s="409"/>
      <c r="FOE17" s="409"/>
      <c r="FOF17" s="409"/>
      <c r="FOG17" s="409"/>
      <c r="FOH17" s="409"/>
      <c r="FOI17" s="409"/>
      <c r="FOJ17" s="409"/>
      <c r="FOK17" s="409"/>
      <c r="FOL17" s="409"/>
      <c r="FOM17" s="409"/>
      <c r="FON17" s="409"/>
      <c r="FOO17" s="409"/>
      <c r="FOP17" s="409"/>
      <c r="FOQ17" s="409"/>
      <c r="FOR17" s="409"/>
      <c r="FOS17" s="409"/>
      <c r="FOT17" s="409"/>
      <c r="FOU17" s="409"/>
      <c r="FOV17" s="409"/>
      <c r="FOW17" s="409"/>
      <c r="FOX17" s="409"/>
      <c r="FOY17" s="409"/>
      <c r="FOZ17" s="409"/>
      <c r="FPA17" s="409"/>
      <c r="FPB17" s="409"/>
      <c r="FPC17" s="409"/>
      <c r="FPD17" s="409"/>
      <c r="FPE17" s="409"/>
      <c r="FPF17" s="409"/>
      <c r="FPG17" s="409"/>
      <c r="FPH17" s="409"/>
      <c r="FPI17" s="409"/>
      <c r="FPJ17" s="409"/>
      <c r="FPK17" s="409"/>
      <c r="FPL17" s="409"/>
      <c r="FPM17" s="409"/>
      <c r="FPN17" s="409"/>
      <c r="FPO17" s="409"/>
      <c r="FPP17" s="409"/>
      <c r="FPQ17" s="409"/>
      <c r="FPR17" s="409"/>
      <c r="FPS17" s="409"/>
      <c r="FPT17" s="409"/>
      <c r="FPU17" s="409"/>
      <c r="FPV17" s="409"/>
      <c r="FPW17" s="409"/>
      <c r="FPX17" s="409"/>
      <c r="FPY17" s="409"/>
      <c r="FPZ17" s="409"/>
      <c r="FQA17" s="409"/>
      <c r="FQB17" s="409"/>
      <c r="FQC17" s="409"/>
      <c r="FQD17" s="409"/>
      <c r="FQE17" s="409"/>
      <c r="FQF17" s="409"/>
      <c r="FQG17" s="409"/>
      <c r="FQH17" s="409"/>
      <c r="FQI17" s="409"/>
      <c r="FQJ17" s="409"/>
      <c r="FQK17" s="409"/>
      <c r="FQL17" s="409"/>
      <c r="FQM17" s="409"/>
      <c r="FQN17" s="409"/>
      <c r="FQO17" s="409"/>
      <c r="FQP17" s="409"/>
      <c r="FQQ17" s="409"/>
      <c r="FQR17" s="409"/>
      <c r="FQS17" s="409"/>
      <c r="FQT17" s="409"/>
      <c r="FQU17" s="409"/>
      <c r="FQV17" s="409"/>
      <c r="FQW17" s="409"/>
      <c r="FQX17" s="409"/>
      <c r="FQY17" s="409"/>
      <c r="FQZ17" s="409"/>
      <c r="FRA17" s="409"/>
      <c r="FRB17" s="409"/>
      <c r="FRC17" s="409"/>
      <c r="FRD17" s="409"/>
      <c r="FRE17" s="409"/>
      <c r="FRF17" s="409"/>
      <c r="FRG17" s="409"/>
      <c r="FRH17" s="409"/>
      <c r="FRI17" s="409"/>
      <c r="FRJ17" s="409"/>
      <c r="FRK17" s="409"/>
      <c r="FRL17" s="409"/>
      <c r="FRM17" s="409"/>
      <c r="FRN17" s="409"/>
      <c r="FRO17" s="409"/>
      <c r="FRP17" s="409"/>
      <c r="FRQ17" s="409"/>
      <c r="FRR17" s="409"/>
      <c r="FRS17" s="409"/>
      <c r="FRT17" s="409"/>
      <c r="FRU17" s="409"/>
      <c r="FRV17" s="409"/>
      <c r="FRW17" s="409"/>
      <c r="FRX17" s="409"/>
      <c r="FRY17" s="409"/>
      <c r="FRZ17" s="409"/>
      <c r="FSA17" s="409"/>
      <c r="FSB17" s="409"/>
      <c r="FSC17" s="409"/>
      <c r="FSD17" s="409"/>
      <c r="FSE17" s="409"/>
      <c r="FSF17" s="409"/>
      <c r="FSG17" s="409"/>
      <c r="FSH17" s="409"/>
      <c r="FSI17" s="409"/>
      <c r="FSJ17" s="409"/>
      <c r="FSK17" s="409"/>
      <c r="FSL17" s="409"/>
      <c r="FSM17" s="409"/>
      <c r="FSN17" s="409"/>
      <c r="FSO17" s="409"/>
      <c r="FSP17" s="409"/>
      <c r="FSQ17" s="409"/>
      <c r="FSR17" s="409"/>
      <c r="FSS17" s="409"/>
      <c r="FST17" s="409"/>
      <c r="FSU17" s="409"/>
      <c r="FSV17" s="409"/>
      <c r="FSW17" s="409"/>
      <c r="FSX17" s="409"/>
      <c r="FSY17" s="409"/>
      <c r="FSZ17" s="409"/>
      <c r="FTA17" s="409"/>
      <c r="FTB17" s="409"/>
      <c r="FTC17" s="409"/>
      <c r="FTD17" s="409"/>
      <c r="FTE17" s="409"/>
      <c r="FTF17" s="409"/>
      <c r="FTG17" s="409"/>
      <c r="FTH17" s="409"/>
      <c r="FTI17" s="409"/>
      <c r="FTJ17" s="409"/>
      <c r="FTK17" s="409"/>
      <c r="FTL17" s="409"/>
      <c r="FTM17" s="409"/>
      <c r="FTN17" s="409"/>
      <c r="FTO17" s="409"/>
      <c r="FTP17" s="409"/>
      <c r="FTQ17" s="409"/>
      <c r="FTR17" s="409"/>
      <c r="FTS17" s="409"/>
      <c r="FTT17" s="409"/>
      <c r="FTU17" s="409"/>
      <c r="FTV17" s="409"/>
      <c r="FTW17" s="409"/>
      <c r="FTX17" s="409"/>
      <c r="FTY17" s="409"/>
      <c r="FTZ17" s="409"/>
      <c r="FUA17" s="409"/>
      <c r="FUB17" s="409"/>
      <c r="FUC17" s="409"/>
      <c r="FUD17" s="409"/>
      <c r="FUE17" s="409"/>
      <c r="FUF17" s="409"/>
      <c r="FUG17" s="409"/>
      <c r="FUH17" s="409"/>
      <c r="FUI17" s="409"/>
      <c r="FUJ17" s="409"/>
      <c r="FUK17" s="409"/>
      <c r="FUL17" s="409"/>
      <c r="FUM17" s="409"/>
      <c r="FUN17" s="409"/>
      <c r="FUO17" s="409"/>
      <c r="FUP17" s="409"/>
      <c r="FUQ17" s="409"/>
      <c r="FUR17" s="409"/>
      <c r="FUS17" s="409"/>
      <c r="FUT17" s="409"/>
      <c r="FUU17" s="409"/>
      <c r="FUV17" s="409"/>
      <c r="FUW17" s="409"/>
      <c r="FUX17" s="409"/>
      <c r="FUY17" s="409"/>
      <c r="FUZ17" s="409"/>
      <c r="FVA17" s="409"/>
      <c r="FVB17" s="409"/>
      <c r="FVC17" s="409"/>
      <c r="FVD17" s="409"/>
      <c r="FVE17" s="409"/>
      <c r="FVF17" s="409"/>
      <c r="FVG17" s="409"/>
      <c r="FVH17" s="409"/>
      <c r="FVI17" s="409"/>
      <c r="FVJ17" s="409"/>
      <c r="FVK17" s="409"/>
      <c r="FVL17" s="409"/>
      <c r="FVM17" s="409"/>
      <c r="FVN17" s="409"/>
      <c r="FVO17" s="409"/>
      <c r="FVP17" s="409"/>
      <c r="FVQ17" s="409"/>
      <c r="FVR17" s="409"/>
      <c r="FVS17" s="409"/>
      <c r="FVT17" s="409"/>
      <c r="FVU17" s="409"/>
      <c r="FVV17" s="409"/>
      <c r="FVW17" s="409"/>
      <c r="FVX17" s="409"/>
      <c r="FVY17" s="409"/>
      <c r="FVZ17" s="409"/>
      <c r="FWA17" s="409"/>
      <c r="FWB17" s="409"/>
      <c r="FWC17" s="409"/>
      <c r="FWD17" s="409"/>
      <c r="FWE17" s="409"/>
      <c r="FWF17" s="409"/>
      <c r="FWG17" s="409"/>
      <c r="FWH17" s="409"/>
      <c r="FWI17" s="409"/>
      <c r="FWJ17" s="409"/>
      <c r="FWK17" s="409"/>
      <c r="FWL17" s="409"/>
      <c r="FWM17" s="409"/>
      <c r="FWN17" s="409"/>
      <c r="FWO17" s="409"/>
      <c r="FWP17" s="409"/>
      <c r="FWQ17" s="409"/>
      <c r="FWR17" s="409"/>
      <c r="FWS17" s="409"/>
      <c r="FWT17" s="409"/>
      <c r="FWU17" s="409"/>
      <c r="FWV17" s="409"/>
      <c r="FWW17" s="409"/>
      <c r="FWX17" s="409"/>
      <c r="FWY17" s="409"/>
      <c r="FWZ17" s="409"/>
      <c r="FXA17" s="409"/>
      <c r="FXB17" s="409"/>
      <c r="FXC17" s="409"/>
      <c r="FXD17" s="409"/>
      <c r="FXE17" s="409"/>
      <c r="FXF17" s="409"/>
      <c r="FXG17" s="409"/>
      <c r="FXH17" s="409"/>
      <c r="FXI17" s="409"/>
      <c r="FXJ17" s="409"/>
      <c r="FXK17" s="409"/>
      <c r="FXL17" s="409"/>
      <c r="FXM17" s="409"/>
      <c r="FXN17" s="409"/>
      <c r="FXO17" s="409"/>
      <c r="FXP17" s="409"/>
      <c r="FXQ17" s="409"/>
      <c r="FXR17" s="409"/>
      <c r="FXS17" s="409"/>
      <c r="FXT17" s="409"/>
      <c r="FXU17" s="409"/>
      <c r="FXV17" s="409"/>
      <c r="FXW17" s="409"/>
      <c r="FXX17" s="409"/>
      <c r="FXY17" s="409"/>
      <c r="FXZ17" s="409"/>
      <c r="FYA17" s="409"/>
      <c r="FYB17" s="409"/>
      <c r="FYC17" s="409"/>
      <c r="FYD17" s="409"/>
      <c r="FYE17" s="409"/>
      <c r="FYF17" s="409"/>
      <c r="FYG17" s="409"/>
      <c r="FYH17" s="409"/>
      <c r="FYI17" s="409"/>
      <c r="FYJ17" s="409"/>
      <c r="FYK17" s="409"/>
      <c r="FYL17" s="409"/>
      <c r="FYM17" s="409"/>
      <c r="FYN17" s="409"/>
      <c r="FYO17" s="409"/>
      <c r="FYP17" s="409"/>
      <c r="FYQ17" s="409"/>
      <c r="FYR17" s="409"/>
      <c r="FYS17" s="409"/>
      <c r="FYT17" s="409"/>
      <c r="FYU17" s="409"/>
      <c r="FYV17" s="409"/>
      <c r="FYW17" s="409"/>
      <c r="FYX17" s="409"/>
      <c r="FYY17" s="409"/>
      <c r="FYZ17" s="409"/>
      <c r="FZA17" s="409"/>
      <c r="FZB17" s="409"/>
      <c r="FZC17" s="409"/>
      <c r="FZD17" s="409"/>
      <c r="FZE17" s="409"/>
      <c r="FZF17" s="409"/>
      <c r="FZG17" s="409"/>
      <c r="FZH17" s="409"/>
      <c r="FZI17" s="409"/>
      <c r="FZJ17" s="409"/>
      <c r="FZK17" s="409"/>
      <c r="FZL17" s="409"/>
      <c r="FZM17" s="409"/>
      <c r="FZN17" s="409"/>
      <c r="FZO17" s="409"/>
      <c r="FZP17" s="409"/>
      <c r="FZQ17" s="409"/>
      <c r="FZR17" s="409"/>
      <c r="FZS17" s="409"/>
      <c r="FZT17" s="409"/>
      <c r="FZU17" s="409"/>
      <c r="FZV17" s="409"/>
      <c r="FZW17" s="409"/>
      <c r="FZX17" s="409"/>
      <c r="FZY17" s="409"/>
      <c r="FZZ17" s="409"/>
      <c r="GAA17" s="409"/>
      <c r="GAB17" s="409"/>
      <c r="GAC17" s="409"/>
      <c r="GAD17" s="409"/>
      <c r="GAE17" s="409"/>
      <c r="GAF17" s="409"/>
      <c r="GAG17" s="409"/>
      <c r="GAH17" s="409"/>
      <c r="GAI17" s="409"/>
      <c r="GAJ17" s="409"/>
      <c r="GAK17" s="409"/>
      <c r="GAL17" s="409"/>
      <c r="GAM17" s="409"/>
      <c r="GAN17" s="409"/>
      <c r="GAO17" s="409"/>
      <c r="GAP17" s="409"/>
      <c r="GAQ17" s="409"/>
      <c r="GAR17" s="409"/>
      <c r="GAS17" s="409"/>
      <c r="GAT17" s="409"/>
      <c r="GAU17" s="409"/>
      <c r="GAV17" s="409"/>
      <c r="GAW17" s="409"/>
      <c r="GAX17" s="409"/>
      <c r="GAY17" s="409"/>
      <c r="GAZ17" s="409"/>
      <c r="GBA17" s="409"/>
      <c r="GBB17" s="409"/>
      <c r="GBC17" s="409"/>
      <c r="GBD17" s="409"/>
      <c r="GBE17" s="409"/>
      <c r="GBF17" s="409"/>
      <c r="GBG17" s="409"/>
      <c r="GBH17" s="409"/>
      <c r="GBI17" s="409"/>
      <c r="GBJ17" s="409"/>
      <c r="GBK17" s="409"/>
      <c r="GBL17" s="409"/>
      <c r="GBM17" s="409"/>
      <c r="GBN17" s="409"/>
      <c r="GBO17" s="409"/>
      <c r="GBP17" s="409"/>
      <c r="GBQ17" s="409"/>
      <c r="GBR17" s="409"/>
      <c r="GBS17" s="409"/>
      <c r="GBT17" s="409"/>
      <c r="GBU17" s="409"/>
      <c r="GBV17" s="409"/>
      <c r="GBW17" s="409"/>
      <c r="GBX17" s="409"/>
      <c r="GBY17" s="409"/>
      <c r="GBZ17" s="409"/>
      <c r="GCA17" s="409"/>
      <c r="GCB17" s="409"/>
      <c r="GCC17" s="409"/>
      <c r="GCD17" s="409"/>
      <c r="GCE17" s="409"/>
      <c r="GCF17" s="409"/>
      <c r="GCG17" s="409"/>
      <c r="GCH17" s="409"/>
      <c r="GCI17" s="409"/>
      <c r="GCJ17" s="409"/>
      <c r="GCK17" s="409"/>
      <c r="GCL17" s="409"/>
      <c r="GCM17" s="409"/>
      <c r="GCN17" s="409"/>
      <c r="GCO17" s="409"/>
      <c r="GCP17" s="409"/>
      <c r="GCQ17" s="409"/>
      <c r="GCR17" s="409"/>
      <c r="GCS17" s="409"/>
      <c r="GCT17" s="409"/>
      <c r="GCU17" s="409"/>
      <c r="GCV17" s="409"/>
      <c r="GCW17" s="409"/>
      <c r="GCX17" s="409"/>
      <c r="GCY17" s="409"/>
      <c r="GCZ17" s="409"/>
      <c r="GDA17" s="409"/>
      <c r="GDB17" s="409"/>
      <c r="GDC17" s="409"/>
      <c r="GDD17" s="409"/>
      <c r="GDE17" s="409"/>
      <c r="GDF17" s="409"/>
      <c r="GDG17" s="409"/>
      <c r="GDH17" s="409"/>
      <c r="GDI17" s="409"/>
      <c r="GDJ17" s="409"/>
      <c r="GDK17" s="409"/>
      <c r="GDL17" s="409"/>
      <c r="GDM17" s="409"/>
      <c r="GDN17" s="409"/>
      <c r="GDO17" s="409"/>
      <c r="GDP17" s="409"/>
      <c r="GDQ17" s="409"/>
      <c r="GDR17" s="409"/>
      <c r="GDS17" s="409"/>
      <c r="GDT17" s="409"/>
      <c r="GDU17" s="409"/>
      <c r="GDV17" s="409"/>
      <c r="GDW17" s="409"/>
      <c r="GDX17" s="409"/>
      <c r="GDY17" s="409"/>
      <c r="GDZ17" s="409"/>
      <c r="GEA17" s="409"/>
      <c r="GEB17" s="409"/>
      <c r="GEC17" s="409"/>
      <c r="GED17" s="409"/>
      <c r="GEE17" s="409"/>
      <c r="GEF17" s="409"/>
      <c r="GEG17" s="409"/>
      <c r="GEH17" s="409"/>
      <c r="GEI17" s="409"/>
      <c r="GEJ17" s="409"/>
      <c r="GEK17" s="409"/>
      <c r="GEL17" s="409"/>
      <c r="GEM17" s="409"/>
      <c r="GEN17" s="409"/>
      <c r="GEO17" s="409"/>
      <c r="GEP17" s="409"/>
      <c r="GEQ17" s="409"/>
      <c r="GER17" s="409"/>
      <c r="GES17" s="409"/>
      <c r="GET17" s="409"/>
      <c r="GEU17" s="409"/>
      <c r="GEV17" s="409"/>
      <c r="GEW17" s="409"/>
      <c r="GEX17" s="409"/>
      <c r="GEY17" s="409"/>
      <c r="GEZ17" s="409"/>
      <c r="GFA17" s="409"/>
      <c r="GFB17" s="409"/>
      <c r="GFC17" s="409"/>
      <c r="GFD17" s="409"/>
      <c r="GFE17" s="409"/>
      <c r="GFF17" s="409"/>
      <c r="GFG17" s="409"/>
      <c r="GFH17" s="409"/>
      <c r="GFI17" s="409"/>
      <c r="GFJ17" s="409"/>
      <c r="GFK17" s="409"/>
      <c r="GFL17" s="409"/>
      <c r="GFM17" s="409"/>
      <c r="GFN17" s="409"/>
      <c r="GFO17" s="409"/>
      <c r="GFP17" s="409"/>
      <c r="GFQ17" s="409"/>
      <c r="GFR17" s="409"/>
      <c r="GFS17" s="409"/>
      <c r="GFT17" s="409"/>
      <c r="GFU17" s="409"/>
      <c r="GFV17" s="409"/>
      <c r="GFW17" s="409"/>
      <c r="GFX17" s="409"/>
      <c r="GFY17" s="409"/>
      <c r="GFZ17" s="409"/>
      <c r="GGA17" s="409"/>
      <c r="GGB17" s="409"/>
      <c r="GGC17" s="409"/>
      <c r="GGD17" s="409"/>
      <c r="GGE17" s="409"/>
      <c r="GGF17" s="409"/>
      <c r="GGG17" s="409"/>
      <c r="GGH17" s="409"/>
      <c r="GGI17" s="409"/>
      <c r="GGJ17" s="409"/>
      <c r="GGK17" s="409"/>
      <c r="GGL17" s="409"/>
      <c r="GGM17" s="409"/>
      <c r="GGN17" s="409"/>
      <c r="GGO17" s="409"/>
      <c r="GGP17" s="409"/>
      <c r="GGQ17" s="409"/>
      <c r="GGR17" s="409"/>
      <c r="GGS17" s="409"/>
      <c r="GGT17" s="409"/>
      <c r="GGU17" s="409"/>
      <c r="GGV17" s="409"/>
      <c r="GGW17" s="409"/>
      <c r="GGX17" s="409"/>
      <c r="GGY17" s="409"/>
      <c r="GGZ17" s="409"/>
      <c r="GHA17" s="409"/>
      <c r="GHB17" s="409"/>
      <c r="GHC17" s="409"/>
      <c r="GHD17" s="409"/>
      <c r="GHE17" s="409"/>
      <c r="GHF17" s="409"/>
      <c r="GHG17" s="409"/>
      <c r="GHH17" s="409"/>
      <c r="GHI17" s="409"/>
      <c r="GHJ17" s="409"/>
      <c r="GHK17" s="409"/>
      <c r="GHL17" s="409"/>
      <c r="GHM17" s="409"/>
      <c r="GHN17" s="409"/>
      <c r="GHO17" s="409"/>
      <c r="GHP17" s="409"/>
      <c r="GHQ17" s="409"/>
      <c r="GHR17" s="409"/>
      <c r="GHS17" s="409"/>
      <c r="GHT17" s="409"/>
      <c r="GHU17" s="409"/>
      <c r="GHV17" s="409"/>
      <c r="GHW17" s="409"/>
      <c r="GHX17" s="409"/>
      <c r="GHY17" s="409"/>
      <c r="GHZ17" s="409"/>
      <c r="GIA17" s="409"/>
      <c r="GIB17" s="409"/>
      <c r="GIC17" s="409"/>
      <c r="GID17" s="409"/>
      <c r="GIE17" s="409"/>
      <c r="GIF17" s="409"/>
      <c r="GIG17" s="409"/>
      <c r="GIH17" s="409"/>
      <c r="GII17" s="409"/>
      <c r="GIJ17" s="409"/>
      <c r="GIK17" s="409"/>
      <c r="GIL17" s="409"/>
      <c r="GIM17" s="409"/>
      <c r="GIN17" s="409"/>
      <c r="GIO17" s="409"/>
      <c r="GIP17" s="409"/>
      <c r="GIQ17" s="409"/>
      <c r="GIR17" s="409"/>
      <c r="GIS17" s="409"/>
      <c r="GIT17" s="409"/>
      <c r="GIU17" s="409"/>
      <c r="GIV17" s="409"/>
      <c r="GIW17" s="409"/>
      <c r="GIX17" s="409"/>
      <c r="GIY17" s="409"/>
      <c r="GIZ17" s="409"/>
      <c r="GJA17" s="409"/>
      <c r="GJB17" s="409"/>
      <c r="GJC17" s="409"/>
      <c r="GJD17" s="409"/>
      <c r="GJE17" s="409"/>
      <c r="GJF17" s="409"/>
      <c r="GJG17" s="409"/>
      <c r="GJH17" s="409"/>
      <c r="GJI17" s="409"/>
      <c r="GJJ17" s="409"/>
      <c r="GJK17" s="409"/>
      <c r="GJL17" s="409"/>
      <c r="GJM17" s="409"/>
      <c r="GJN17" s="409"/>
      <c r="GJO17" s="409"/>
      <c r="GJP17" s="409"/>
      <c r="GJQ17" s="409"/>
      <c r="GJR17" s="409"/>
      <c r="GJS17" s="409"/>
      <c r="GJT17" s="409"/>
      <c r="GJU17" s="409"/>
      <c r="GJV17" s="409"/>
      <c r="GJW17" s="409"/>
      <c r="GJX17" s="409"/>
      <c r="GJY17" s="409"/>
      <c r="GJZ17" s="409"/>
      <c r="GKA17" s="409"/>
      <c r="GKB17" s="409"/>
      <c r="GKC17" s="409"/>
      <c r="GKD17" s="409"/>
      <c r="GKE17" s="409"/>
      <c r="GKF17" s="409"/>
      <c r="GKG17" s="409"/>
      <c r="GKH17" s="409"/>
      <c r="GKI17" s="409"/>
      <c r="GKJ17" s="409"/>
      <c r="GKK17" s="409"/>
      <c r="GKL17" s="409"/>
      <c r="GKM17" s="409"/>
      <c r="GKN17" s="409"/>
      <c r="GKO17" s="409"/>
      <c r="GKP17" s="409"/>
      <c r="GKQ17" s="409"/>
      <c r="GKR17" s="409"/>
      <c r="GKS17" s="409"/>
      <c r="GKT17" s="409"/>
      <c r="GKU17" s="409"/>
      <c r="GKV17" s="409"/>
      <c r="GKW17" s="409"/>
      <c r="GKX17" s="409"/>
      <c r="GKY17" s="409"/>
      <c r="GKZ17" s="409"/>
      <c r="GLA17" s="409"/>
      <c r="GLB17" s="409"/>
      <c r="GLC17" s="409"/>
      <c r="GLD17" s="409"/>
      <c r="GLE17" s="409"/>
      <c r="GLF17" s="409"/>
      <c r="GLG17" s="409"/>
      <c r="GLH17" s="409"/>
      <c r="GLI17" s="409"/>
      <c r="GLJ17" s="409"/>
      <c r="GLK17" s="409"/>
      <c r="GLL17" s="409"/>
      <c r="GLM17" s="409"/>
      <c r="GLN17" s="409"/>
      <c r="GLO17" s="409"/>
      <c r="GLP17" s="409"/>
      <c r="GLQ17" s="409"/>
      <c r="GLR17" s="409"/>
      <c r="GLS17" s="409"/>
      <c r="GLT17" s="409"/>
      <c r="GLU17" s="409"/>
      <c r="GLV17" s="409"/>
      <c r="GLW17" s="409"/>
      <c r="GLX17" s="409"/>
      <c r="GLY17" s="409"/>
      <c r="GLZ17" s="409"/>
      <c r="GMA17" s="409"/>
      <c r="GMB17" s="409"/>
      <c r="GMC17" s="409"/>
      <c r="GMD17" s="409"/>
      <c r="GME17" s="409"/>
      <c r="GMF17" s="409"/>
      <c r="GMG17" s="409"/>
      <c r="GMH17" s="409"/>
      <c r="GMI17" s="409"/>
      <c r="GMJ17" s="409"/>
      <c r="GMK17" s="409"/>
      <c r="GML17" s="409"/>
      <c r="GMM17" s="409"/>
      <c r="GMN17" s="409"/>
      <c r="GMO17" s="409"/>
      <c r="GMP17" s="409"/>
      <c r="GMQ17" s="409"/>
      <c r="GMR17" s="409"/>
      <c r="GMS17" s="409"/>
      <c r="GMT17" s="409"/>
      <c r="GMU17" s="409"/>
      <c r="GMV17" s="409"/>
      <c r="GMW17" s="409"/>
      <c r="GMX17" s="409"/>
      <c r="GMY17" s="409"/>
      <c r="GMZ17" s="409"/>
      <c r="GNA17" s="409"/>
      <c r="GNB17" s="409"/>
      <c r="GNC17" s="409"/>
      <c r="GND17" s="409"/>
      <c r="GNE17" s="409"/>
      <c r="GNF17" s="409"/>
      <c r="GNG17" s="409"/>
      <c r="GNH17" s="409"/>
      <c r="GNI17" s="409"/>
      <c r="GNJ17" s="409"/>
      <c r="GNK17" s="409"/>
      <c r="GNL17" s="409"/>
      <c r="GNM17" s="409"/>
      <c r="GNN17" s="409"/>
      <c r="GNO17" s="409"/>
      <c r="GNP17" s="409"/>
      <c r="GNQ17" s="409"/>
      <c r="GNR17" s="409"/>
      <c r="GNS17" s="409"/>
      <c r="GNT17" s="409"/>
      <c r="GNU17" s="409"/>
      <c r="GNV17" s="409"/>
      <c r="GNW17" s="409"/>
      <c r="GNX17" s="409"/>
      <c r="GNY17" s="409"/>
      <c r="GNZ17" s="409"/>
      <c r="GOA17" s="409"/>
      <c r="GOB17" s="409"/>
      <c r="GOC17" s="409"/>
      <c r="GOD17" s="409"/>
      <c r="GOE17" s="409"/>
      <c r="GOF17" s="409"/>
      <c r="GOG17" s="409"/>
      <c r="GOH17" s="409"/>
      <c r="GOI17" s="409"/>
      <c r="GOJ17" s="409"/>
      <c r="GOK17" s="409"/>
      <c r="GOL17" s="409"/>
      <c r="GOM17" s="409"/>
      <c r="GON17" s="409"/>
      <c r="GOO17" s="409"/>
      <c r="GOP17" s="409"/>
      <c r="GOQ17" s="409"/>
      <c r="GOR17" s="409"/>
      <c r="GOS17" s="409"/>
      <c r="GOT17" s="409"/>
      <c r="GOU17" s="409"/>
      <c r="GOV17" s="409"/>
      <c r="GOW17" s="409"/>
      <c r="GOX17" s="409"/>
      <c r="GOY17" s="409"/>
      <c r="GOZ17" s="409"/>
      <c r="GPA17" s="409"/>
      <c r="GPB17" s="409"/>
      <c r="GPC17" s="409"/>
      <c r="GPD17" s="409"/>
      <c r="GPE17" s="409"/>
      <c r="GPF17" s="409"/>
      <c r="GPG17" s="409"/>
      <c r="GPH17" s="409"/>
      <c r="GPI17" s="409"/>
      <c r="GPJ17" s="409"/>
      <c r="GPK17" s="409"/>
      <c r="GPL17" s="409"/>
      <c r="GPM17" s="409"/>
      <c r="GPN17" s="409"/>
      <c r="GPO17" s="409"/>
      <c r="GPP17" s="409"/>
      <c r="GPQ17" s="409"/>
      <c r="GPR17" s="409"/>
      <c r="GPS17" s="409"/>
      <c r="GPT17" s="409"/>
      <c r="GPU17" s="409"/>
      <c r="GPV17" s="409"/>
      <c r="GPW17" s="409"/>
      <c r="GPX17" s="409"/>
      <c r="GPY17" s="409"/>
      <c r="GPZ17" s="409"/>
      <c r="GQA17" s="409"/>
      <c r="GQB17" s="409"/>
      <c r="GQC17" s="409"/>
      <c r="GQD17" s="409"/>
      <c r="GQE17" s="409"/>
      <c r="GQF17" s="409"/>
      <c r="GQG17" s="409"/>
      <c r="GQH17" s="409"/>
      <c r="GQI17" s="409"/>
      <c r="GQJ17" s="409"/>
      <c r="GQK17" s="409"/>
      <c r="GQL17" s="409"/>
      <c r="GQM17" s="409"/>
      <c r="GQN17" s="409"/>
      <c r="GQO17" s="409"/>
      <c r="GQP17" s="409"/>
      <c r="GQQ17" s="409"/>
      <c r="GQR17" s="409"/>
      <c r="GQS17" s="409"/>
      <c r="GQT17" s="409"/>
      <c r="GQU17" s="409"/>
      <c r="GQV17" s="409"/>
      <c r="GQW17" s="409"/>
      <c r="GQX17" s="409"/>
      <c r="GQY17" s="409"/>
      <c r="GQZ17" s="409"/>
      <c r="GRA17" s="409"/>
      <c r="GRB17" s="409"/>
      <c r="GRC17" s="409"/>
      <c r="GRD17" s="409"/>
      <c r="GRE17" s="409"/>
      <c r="GRF17" s="409"/>
      <c r="GRG17" s="409"/>
      <c r="GRH17" s="409"/>
      <c r="GRI17" s="409"/>
      <c r="GRJ17" s="409"/>
      <c r="GRK17" s="409"/>
      <c r="GRL17" s="409"/>
      <c r="GRM17" s="409"/>
      <c r="GRN17" s="409"/>
      <c r="GRO17" s="409"/>
      <c r="GRP17" s="409"/>
      <c r="GRQ17" s="409"/>
      <c r="GRR17" s="409"/>
      <c r="GRS17" s="409"/>
      <c r="GRT17" s="409"/>
      <c r="GRU17" s="409"/>
      <c r="GRV17" s="409"/>
      <c r="GRW17" s="409"/>
      <c r="GRX17" s="409"/>
      <c r="GRY17" s="409"/>
      <c r="GRZ17" s="409"/>
      <c r="GSA17" s="409"/>
      <c r="GSB17" s="409"/>
      <c r="GSC17" s="409"/>
      <c r="GSD17" s="409"/>
      <c r="GSE17" s="409"/>
      <c r="GSF17" s="409"/>
      <c r="GSG17" s="409"/>
      <c r="GSH17" s="409"/>
      <c r="GSI17" s="409"/>
      <c r="GSJ17" s="409"/>
      <c r="GSK17" s="409"/>
      <c r="GSL17" s="409"/>
      <c r="GSM17" s="409"/>
      <c r="GSN17" s="409"/>
      <c r="GSO17" s="409"/>
      <c r="GSP17" s="409"/>
      <c r="GSQ17" s="409"/>
      <c r="GSR17" s="409"/>
      <c r="GSS17" s="409"/>
      <c r="GST17" s="409"/>
      <c r="GSU17" s="409"/>
      <c r="GSV17" s="409"/>
      <c r="GSW17" s="409"/>
      <c r="GSX17" s="409"/>
      <c r="GSY17" s="409"/>
      <c r="GSZ17" s="409"/>
      <c r="GTA17" s="409"/>
      <c r="GTB17" s="409"/>
      <c r="GTC17" s="409"/>
      <c r="GTD17" s="409"/>
      <c r="GTE17" s="409"/>
      <c r="GTF17" s="409"/>
      <c r="GTG17" s="409"/>
      <c r="GTH17" s="409"/>
      <c r="GTI17" s="409"/>
      <c r="GTJ17" s="409"/>
      <c r="GTK17" s="409"/>
      <c r="GTL17" s="409"/>
      <c r="GTM17" s="409"/>
      <c r="GTN17" s="409"/>
      <c r="GTO17" s="409"/>
      <c r="GTP17" s="409"/>
      <c r="GTQ17" s="409"/>
      <c r="GTR17" s="409"/>
      <c r="GTS17" s="409"/>
      <c r="GTT17" s="409"/>
      <c r="GTU17" s="409"/>
      <c r="GTV17" s="409"/>
      <c r="GTW17" s="409"/>
      <c r="GTX17" s="409"/>
      <c r="GTY17" s="409"/>
      <c r="GTZ17" s="409"/>
      <c r="GUA17" s="409"/>
      <c r="GUB17" s="409"/>
      <c r="GUC17" s="409"/>
      <c r="GUD17" s="409"/>
      <c r="GUE17" s="409"/>
      <c r="GUF17" s="409"/>
      <c r="GUG17" s="409"/>
      <c r="GUH17" s="409"/>
      <c r="GUI17" s="409"/>
      <c r="GUJ17" s="409"/>
      <c r="GUK17" s="409"/>
      <c r="GUL17" s="409"/>
      <c r="GUM17" s="409"/>
      <c r="GUN17" s="409"/>
      <c r="GUO17" s="409"/>
      <c r="GUP17" s="409"/>
      <c r="GUQ17" s="409"/>
      <c r="GUR17" s="409"/>
      <c r="GUS17" s="409"/>
      <c r="GUT17" s="409"/>
      <c r="GUU17" s="409"/>
      <c r="GUV17" s="409"/>
      <c r="GUW17" s="409"/>
      <c r="GUX17" s="409"/>
      <c r="GUY17" s="409"/>
      <c r="GUZ17" s="409"/>
      <c r="GVA17" s="409"/>
      <c r="GVB17" s="409"/>
      <c r="GVC17" s="409"/>
      <c r="GVD17" s="409"/>
      <c r="GVE17" s="409"/>
      <c r="GVF17" s="409"/>
      <c r="GVG17" s="409"/>
      <c r="GVH17" s="409"/>
      <c r="GVI17" s="409"/>
      <c r="GVJ17" s="409"/>
      <c r="GVK17" s="409"/>
      <c r="GVL17" s="409"/>
      <c r="GVM17" s="409"/>
      <c r="GVN17" s="409"/>
      <c r="GVO17" s="409"/>
      <c r="GVP17" s="409"/>
      <c r="GVQ17" s="409"/>
      <c r="GVR17" s="409"/>
      <c r="GVS17" s="409"/>
      <c r="GVT17" s="409"/>
      <c r="GVU17" s="409"/>
      <c r="GVV17" s="409"/>
      <c r="GVW17" s="409"/>
      <c r="GVX17" s="409"/>
      <c r="GVY17" s="409"/>
      <c r="GVZ17" s="409"/>
      <c r="GWA17" s="409"/>
      <c r="GWB17" s="409"/>
      <c r="GWC17" s="409"/>
      <c r="GWD17" s="409"/>
      <c r="GWE17" s="409"/>
      <c r="GWF17" s="409"/>
      <c r="GWG17" s="409"/>
      <c r="GWH17" s="409"/>
      <c r="GWI17" s="409"/>
      <c r="GWJ17" s="409"/>
      <c r="GWK17" s="409"/>
      <c r="GWL17" s="409"/>
      <c r="GWM17" s="409"/>
      <c r="GWN17" s="409"/>
      <c r="GWO17" s="409"/>
      <c r="GWP17" s="409"/>
      <c r="GWQ17" s="409"/>
      <c r="GWR17" s="409"/>
      <c r="GWS17" s="409"/>
      <c r="GWT17" s="409"/>
      <c r="GWU17" s="409"/>
      <c r="GWV17" s="409"/>
      <c r="GWW17" s="409"/>
      <c r="GWX17" s="409"/>
      <c r="GWY17" s="409"/>
      <c r="GWZ17" s="409"/>
      <c r="GXA17" s="409"/>
      <c r="GXB17" s="409"/>
      <c r="GXC17" s="409"/>
      <c r="GXD17" s="409"/>
      <c r="GXE17" s="409"/>
      <c r="GXF17" s="409"/>
      <c r="GXG17" s="409"/>
      <c r="GXH17" s="409"/>
      <c r="GXI17" s="409"/>
      <c r="GXJ17" s="409"/>
      <c r="GXK17" s="409"/>
      <c r="GXL17" s="409"/>
      <c r="GXM17" s="409"/>
      <c r="GXN17" s="409"/>
      <c r="GXO17" s="409"/>
      <c r="GXP17" s="409"/>
      <c r="GXQ17" s="409"/>
      <c r="GXR17" s="409"/>
      <c r="GXS17" s="409"/>
      <c r="GXT17" s="409"/>
      <c r="GXU17" s="409"/>
      <c r="GXV17" s="409"/>
      <c r="GXW17" s="409"/>
      <c r="GXX17" s="409"/>
      <c r="GXY17" s="409"/>
      <c r="GXZ17" s="409"/>
      <c r="GYA17" s="409"/>
      <c r="GYB17" s="409"/>
      <c r="GYC17" s="409"/>
      <c r="GYD17" s="409"/>
      <c r="GYE17" s="409"/>
      <c r="GYF17" s="409"/>
      <c r="GYG17" s="409"/>
      <c r="GYH17" s="409"/>
      <c r="GYI17" s="409"/>
      <c r="GYJ17" s="409"/>
      <c r="GYK17" s="409"/>
      <c r="GYL17" s="409"/>
      <c r="GYM17" s="409"/>
      <c r="GYN17" s="409"/>
      <c r="GYO17" s="409"/>
      <c r="GYP17" s="409"/>
      <c r="GYQ17" s="409"/>
      <c r="GYR17" s="409"/>
      <c r="GYS17" s="409"/>
      <c r="GYT17" s="409"/>
      <c r="GYU17" s="409"/>
      <c r="GYV17" s="409"/>
      <c r="GYW17" s="409"/>
      <c r="GYX17" s="409"/>
      <c r="GYY17" s="409"/>
      <c r="GYZ17" s="409"/>
      <c r="GZA17" s="409"/>
      <c r="GZB17" s="409"/>
      <c r="GZC17" s="409"/>
      <c r="GZD17" s="409"/>
      <c r="GZE17" s="409"/>
      <c r="GZF17" s="409"/>
      <c r="GZG17" s="409"/>
      <c r="GZH17" s="409"/>
      <c r="GZI17" s="409"/>
      <c r="GZJ17" s="409"/>
      <c r="GZK17" s="409"/>
      <c r="GZL17" s="409"/>
      <c r="GZM17" s="409"/>
      <c r="GZN17" s="409"/>
      <c r="GZO17" s="409"/>
      <c r="GZP17" s="409"/>
      <c r="GZQ17" s="409"/>
      <c r="GZR17" s="409"/>
      <c r="GZS17" s="409"/>
      <c r="GZT17" s="409"/>
      <c r="GZU17" s="409"/>
      <c r="GZV17" s="409"/>
      <c r="GZW17" s="409"/>
      <c r="GZX17" s="409"/>
      <c r="GZY17" s="409"/>
      <c r="GZZ17" s="409"/>
      <c r="HAA17" s="409"/>
      <c r="HAB17" s="409"/>
      <c r="HAC17" s="409"/>
      <c r="HAD17" s="409"/>
      <c r="HAE17" s="409"/>
      <c r="HAF17" s="409"/>
      <c r="HAG17" s="409"/>
      <c r="HAH17" s="409"/>
      <c r="HAI17" s="409"/>
      <c r="HAJ17" s="409"/>
      <c r="HAK17" s="409"/>
      <c r="HAL17" s="409"/>
      <c r="HAM17" s="409"/>
      <c r="HAN17" s="409"/>
      <c r="HAO17" s="409"/>
      <c r="HAP17" s="409"/>
      <c r="HAQ17" s="409"/>
      <c r="HAR17" s="409"/>
      <c r="HAS17" s="409"/>
      <c r="HAT17" s="409"/>
      <c r="HAU17" s="409"/>
      <c r="HAV17" s="409"/>
      <c r="HAW17" s="409"/>
      <c r="HAX17" s="409"/>
      <c r="HAY17" s="409"/>
      <c r="HAZ17" s="409"/>
      <c r="HBA17" s="409"/>
      <c r="HBB17" s="409"/>
      <c r="HBC17" s="409"/>
      <c r="HBD17" s="409"/>
      <c r="HBE17" s="409"/>
      <c r="HBF17" s="409"/>
      <c r="HBG17" s="409"/>
      <c r="HBH17" s="409"/>
      <c r="HBI17" s="409"/>
      <c r="HBJ17" s="409"/>
      <c r="HBK17" s="409"/>
      <c r="HBL17" s="409"/>
      <c r="HBM17" s="409"/>
      <c r="HBN17" s="409"/>
      <c r="HBO17" s="409"/>
      <c r="HBP17" s="409"/>
      <c r="HBQ17" s="409"/>
      <c r="HBR17" s="409"/>
      <c r="HBS17" s="409"/>
      <c r="HBT17" s="409"/>
      <c r="HBU17" s="409"/>
      <c r="HBV17" s="409"/>
      <c r="HBW17" s="409"/>
      <c r="HBX17" s="409"/>
      <c r="HBY17" s="409"/>
      <c r="HBZ17" s="409"/>
      <c r="HCA17" s="409"/>
      <c r="HCB17" s="409"/>
      <c r="HCC17" s="409"/>
      <c r="HCD17" s="409"/>
      <c r="HCE17" s="409"/>
      <c r="HCF17" s="409"/>
      <c r="HCG17" s="409"/>
      <c r="HCH17" s="409"/>
      <c r="HCI17" s="409"/>
      <c r="HCJ17" s="409"/>
      <c r="HCK17" s="409"/>
      <c r="HCL17" s="409"/>
      <c r="HCM17" s="409"/>
      <c r="HCN17" s="409"/>
      <c r="HCO17" s="409"/>
      <c r="HCP17" s="409"/>
      <c r="HCQ17" s="409"/>
      <c r="HCR17" s="409"/>
      <c r="HCS17" s="409"/>
      <c r="HCT17" s="409"/>
      <c r="HCU17" s="409"/>
      <c r="HCV17" s="409"/>
      <c r="HCW17" s="409"/>
      <c r="HCX17" s="409"/>
      <c r="HCY17" s="409"/>
      <c r="HCZ17" s="409"/>
      <c r="HDA17" s="409"/>
      <c r="HDB17" s="409"/>
      <c r="HDC17" s="409"/>
      <c r="HDD17" s="409"/>
      <c r="HDE17" s="409"/>
      <c r="HDF17" s="409"/>
      <c r="HDG17" s="409"/>
      <c r="HDH17" s="409"/>
      <c r="HDI17" s="409"/>
      <c r="HDJ17" s="409"/>
      <c r="HDK17" s="409"/>
      <c r="HDL17" s="409"/>
      <c r="HDM17" s="409"/>
      <c r="HDN17" s="409"/>
      <c r="HDO17" s="409"/>
      <c r="HDP17" s="409"/>
      <c r="HDQ17" s="409"/>
      <c r="HDR17" s="409"/>
      <c r="HDS17" s="409"/>
      <c r="HDT17" s="409"/>
      <c r="HDU17" s="409"/>
      <c r="HDV17" s="409"/>
      <c r="HDW17" s="409"/>
      <c r="HDX17" s="409"/>
      <c r="HDY17" s="409"/>
      <c r="HDZ17" s="409"/>
      <c r="HEA17" s="409"/>
      <c r="HEB17" s="409"/>
      <c r="HEC17" s="409"/>
      <c r="HED17" s="409"/>
      <c r="HEE17" s="409"/>
      <c r="HEF17" s="409"/>
      <c r="HEG17" s="409"/>
      <c r="HEH17" s="409"/>
      <c r="HEI17" s="409"/>
      <c r="HEJ17" s="409"/>
      <c r="HEK17" s="409"/>
      <c r="HEL17" s="409"/>
      <c r="HEM17" s="409"/>
      <c r="HEN17" s="409"/>
      <c r="HEO17" s="409"/>
      <c r="HEP17" s="409"/>
      <c r="HEQ17" s="409"/>
      <c r="HER17" s="409"/>
      <c r="HES17" s="409"/>
      <c r="HET17" s="409"/>
      <c r="HEU17" s="409"/>
      <c r="HEV17" s="409"/>
      <c r="HEW17" s="409"/>
      <c r="HEX17" s="409"/>
      <c r="HEY17" s="409"/>
      <c r="HEZ17" s="409"/>
      <c r="HFA17" s="409"/>
      <c r="HFB17" s="409"/>
      <c r="HFC17" s="409"/>
      <c r="HFD17" s="409"/>
      <c r="HFE17" s="409"/>
      <c r="HFF17" s="409"/>
      <c r="HFG17" s="409"/>
      <c r="HFH17" s="409"/>
      <c r="HFI17" s="409"/>
      <c r="HFJ17" s="409"/>
      <c r="HFK17" s="409"/>
      <c r="HFL17" s="409"/>
      <c r="HFM17" s="409"/>
      <c r="HFN17" s="409"/>
      <c r="HFO17" s="409"/>
      <c r="HFP17" s="409"/>
      <c r="HFQ17" s="409"/>
      <c r="HFR17" s="409"/>
      <c r="HFS17" s="409"/>
      <c r="HFT17" s="409"/>
      <c r="HFU17" s="409"/>
      <c r="HFV17" s="409"/>
      <c r="HFW17" s="409"/>
      <c r="HFX17" s="409"/>
      <c r="HFY17" s="409"/>
      <c r="HFZ17" s="409"/>
      <c r="HGA17" s="409"/>
      <c r="HGB17" s="409"/>
      <c r="HGC17" s="409"/>
      <c r="HGD17" s="409"/>
      <c r="HGE17" s="409"/>
      <c r="HGF17" s="409"/>
      <c r="HGG17" s="409"/>
      <c r="HGH17" s="409"/>
      <c r="HGI17" s="409"/>
      <c r="HGJ17" s="409"/>
      <c r="HGK17" s="409"/>
      <c r="HGL17" s="409"/>
      <c r="HGM17" s="409"/>
      <c r="HGN17" s="409"/>
      <c r="HGO17" s="409"/>
      <c r="HGP17" s="409"/>
      <c r="HGQ17" s="409"/>
      <c r="HGR17" s="409"/>
      <c r="HGS17" s="409"/>
      <c r="HGT17" s="409"/>
      <c r="HGU17" s="409"/>
      <c r="HGV17" s="409"/>
      <c r="HGW17" s="409"/>
      <c r="HGX17" s="409"/>
      <c r="HGY17" s="409"/>
      <c r="HGZ17" s="409"/>
      <c r="HHA17" s="409"/>
      <c r="HHB17" s="409"/>
      <c r="HHC17" s="409"/>
      <c r="HHD17" s="409"/>
      <c r="HHE17" s="409"/>
      <c r="HHF17" s="409"/>
      <c r="HHG17" s="409"/>
      <c r="HHH17" s="409"/>
      <c r="HHI17" s="409"/>
      <c r="HHJ17" s="409"/>
      <c r="HHK17" s="409"/>
      <c r="HHL17" s="409"/>
      <c r="HHM17" s="409"/>
      <c r="HHN17" s="409"/>
      <c r="HHO17" s="409"/>
      <c r="HHP17" s="409"/>
      <c r="HHQ17" s="409"/>
      <c r="HHR17" s="409"/>
      <c r="HHS17" s="409"/>
      <c r="HHT17" s="409"/>
      <c r="HHU17" s="409"/>
      <c r="HHV17" s="409"/>
      <c r="HHW17" s="409"/>
      <c r="HHX17" s="409"/>
      <c r="HHY17" s="409"/>
      <c r="HHZ17" s="409"/>
      <c r="HIA17" s="409"/>
      <c r="HIB17" s="409"/>
      <c r="HIC17" s="409"/>
      <c r="HID17" s="409"/>
      <c r="HIE17" s="409"/>
      <c r="HIF17" s="409"/>
      <c r="HIG17" s="409"/>
      <c r="HIH17" s="409"/>
      <c r="HII17" s="409"/>
      <c r="HIJ17" s="409"/>
      <c r="HIK17" s="409"/>
      <c r="HIL17" s="409"/>
      <c r="HIM17" s="409"/>
      <c r="HIN17" s="409"/>
      <c r="HIO17" s="409"/>
      <c r="HIP17" s="409"/>
      <c r="HIQ17" s="409"/>
      <c r="HIR17" s="409"/>
      <c r="HIS17" s="409"/>
      <c r="HIT17" s="409"/>
      <c r="HIU17" s="409"/>
      <c r="HIV17" s="409"/>
      <c r="HIW17" s="409"/>
      <c r="HIX17" s="409"/>
      <c r="HIY17" s="409"/>
      <c r="HIZ17" s="409"/>
      <c r="HJA17" s="409"/>
      <c r="HJB17" s="409"/>
      <c r="HJC17" s="409"/>
      <c r="HJD17" s="409"/>
      <c r="HJE17" s="409"/>
      <c r="HJF17" s="409"/>
      <c r="HJG17" s="409"/>
      <c r="HJH17" s="409"/>
      <c r="HJI17" s="409"/>
      <c r="HJJ17" s="409"/>
      <c r="HJK17" s="409"/>
      <c r="HJL17" s="409"/>
      <c r="HJM17" s="409"/>
      <c r="HJN17" s="409"/>
      <c r="HJO17" s="409"/>
      <c r="HJP17" s="409"/>
      <c r="HJQ17" s="409"/>
      <c r="HJR17" s="409"/>
      <c r="HJS17" s="409"/>
      <c r="HJT17" s="409"/>
      <c r="HJU17" s="409"/>
      <c r="HJV17" s="409"/>
      <c r="HJW17" s="409"/>
      <c r="HJX17" s="409"/>
      <c r="HJY17" s="409"/>
      <c r="HJZ17" s="409"/>
      <c r="HKA17" s="409"/>
      <c r="HKB17" s="409"/>
      <c r="HKC17" s="409"/>
      <c r="HKD17" s="409"/>
      <c r="HKE17" s="409"/>
      <c r="HKF17" s="409"/>
      <c r="HKG17" s="409"/>
      <c r="HKH17" s="409"/>
      <c r="HKI17" s="409"/>
      <c r="HKJ17" s="409"/>
      <c r="HKK17" s="409"/>
      <c r="HKL17" s="409"/>
      <c r="HKM17" s="409"/>
      <c r="HKN17" s="409"/>
      <c r="HKO17" s="409"/>
      <c r="HKP17" s="409"/>
      <c r="HKQ17" s="409"/>
      <c r="HKR17" s="409"/>
      <c r="HKS17" s="409"/>
      <c r="HKT17" s="409"/>
      <c r="HKU17" s="409"/>
      <c r="HKV17" s="409"/>
      <c r="HKW17" s="409"/>
      <c r="HKX17" s="409"/>
      <c r="HKY17" s="409"/>
      <c r="HKZ17" s="409"/>
      <c r="HLA17" s="409"/>
      <c r="HLB17" s="409"/>
      <c r="HLC17" s="409"/>
      <c r="HLD17" s="409"/>
      <c r="HLE17" s="409"/>
      <c r="HLF17" s="409"/>
      <c r="HLG17" s="409"/>
      <c r="HLH17" s="409"/>
      <c r="HLI17" s="409"/>
      <c r="HLJ17" s="409"/>
      <c r="HLK17" s="409"/>
      <c r="HLL17" s="409"/>
      <c r="HLM17" s="409"/>
      <c r="HLN17" s="409"/>
      <c r="HLO17" s="409"/>
      <c r="HLP17" s="409"/>
      <c r="HLQ17" s="409"/>
      <c r="HLR17" s="409"/>
      <c r="HLS17" s="409"/>
      <c r="HLT17" s="409"/>
      <c r="HLU17" s="409"/>
      <c r="HLV17" s="409"/>
      <c r="HLW17" s="409"/>
      <c r="HLX17" s="409"/>
      <c r="HLY17" s="409"/>
      <c r="HLZ17" s="409"/>
      <c r="HMA17" s="409"/>
      <c r="HMB17" s="409"/>
      <c r="HMC17" s="409"/>
      <c r="HMD17" s="409"/>
      <c r="HME17" s="409"/>
      <c r="HMF17" s="409"/>
      <c r="HMG17" s="409"/>
      <c r="HMH17" s="409"/>
      <c r="HMI17" s="409"/>
      <c r="HMJ17" s="409"/>
      <c r="HMK17" s="409"/>
      <c r="HML17" s="409"/>
      <c r="HMM17" s="409"/>
      <c r="HMN17" s="409"/>
      <c r="HMO17" s="409"/>
      <c r="HMP17" s="409"/>
      <c r="HMQ17" s="409"/>
      <c r="HMR17" s="409"/>
      <c r="HMS17" s="409"/>
      <c r="HMT17" s="409"/>
      <c r="HMU17" s="409"/>
      <c r="HMV17" s="409"/>
      <c r="HMW17" s="409"/>
      <c r="HMX17" s="409"/>
      <c r="HMY17" s="409"/>
      <c r="HMZ17" s="409"/>
      <c r="HNA17" s="409"/>
      <c r="HNB17" s="409"/>
      <c r="HNC17" s="409"/>
      <c r="HND17" s="409"/>
      <c r="HNE17" s="409"/>
      <c r="HNF17" s="409"/>
      <c r="HNG17" s="409"/>
      <c r="HNH17" s="409"/>
      <c r="HNI17" s="409"/>
      <c r="HNJ17" s="409"/>
      <c r="HNK17" s="409"/>
      <c r="HNL17" s="409"/>
      <c r="HNM17" s="409"/>
      <c r="HNN17" s="409"/>
      <c r="HNO17" s="409"/>
      <c r="HNP17" s="409"/>
      <c r="HNQ17" s="409"/>
      <c r="HNR17" s="409"/>
      <c r="HNS17" s="409"/>
      <c r="HNT17" s="409"/>
      <c r="HNU17" s="409"/>
      <c r="HNV17" s="409"/>
      <c r="HNW17" s="409"/>
      <c r="HNX17" s="409"/>
      <c r="HNY17" s="409"/>
      <c r="HNZ17" s="409"/>
      <c r="HOA17" s="409"/>
      <c r="HOB17" s="409"/>
      <c r="HOC17" s="409"/>
      <c r="HOD17" s="409"/>
      <c r="HOE17" s="409"/>
      <c r="HOF17" s="409"/>
      <c r="HOG17" s="409"/>
      <c r="HOH17" s="409"/>
      <c r="HOI17" s="409"/>
      <c r="HOJ17" s="409"/>
      <c r="HOK17" s="409"/>
      <c r="HOL17" s="409"/>
      <c r="HOM17" s="409"/>
      <c r="HON17" s="409"/>
      <c r="HOO17" s="409"/>
      <c r="HOP17" s="409"/>
      <c r="HOQ17" s="409"/>
      <c r="HOR17" s="409"/>
      <c r="HOS17" s="409"/>
      <c r="HOT17" s="409"/>
      <c r="HOU17" s="409"/>
      <c r="HOV17" s="409"/>
      <c r="HOW17" s="409"/>
      <c r="HOX17" s="409"/>
      <c r="HOY17" s="409"/>
      <c r="HOZ17" s="409"/>
      <c r="HPA17" s="409"/>
      <c r="HPB17" s="409"/>
      <c r="HPC17" s="409"/>
      <c r="HPD17" s="409"/>
      <c r="HPE17" s="409"/>
      <c r="HPF17" s="409"/>
      <c r="HPG17" s="409"/>
      <c r="HPH17" s="409"/>
      <c r="HPI17" s="409"/>
      <c r="HPJ17" s="409"/>
      <c r="HPK17" s="409"/>
      <c r="HPL17" s="409"/>
      <c r="HPM17" s="409"/>
      <c r="HPN17" s="409"/>
      <c r="HPO17" s="409"/>
      <c r="HPP17" s="409"/>
      <c r="HPQ17" s="409"/>
      <c r="HPR17" s="409"/>
      <c r="HPS17" s="409"/>
      <c r="HPT17" s="409"/>
      <c r="HPU17" s="409"/>
      <c r="HPV17" s="409"/>
      <c r="HPW17" s="409"/>
      <c r="HPX17" s="409"/>
      <c r="HPY17" s="409"/>
      <c r="HPZ17" s="409"/>
      <c r="HQA17" s="409"/>
      <c r="HQB17" s="409"/>
      <c r="HQC17" s="409"/>
      <c r="HQD17" s="409"/>
      <c r="HQE17" s="409"/>
      <c r="HQF17" s="409"/>
      <c r="HQG17" s="409"/>
      <c r="HQH17" s="409"/>
      <c r="HQI17" s="409"/>
      <c r="HQJ17" s="409"/>
      <c r="HQK17" s="409"/>
      <c r="HQL17" s="409"/>
      <c r="HQM17" s="409"/>
      <c r="HQN17" s="409"/>
      <c r="HQO17" s="409"/>
      <c r="HQP17" s="409"/>
      <c r="HQQ17" s="409"/>
      <c r="HQR17" s="409"/>
      <c r="HQS17" s="409"/>
      <c r="HQT17" s="409"/>
      <c r="HQU17" s="409"/>
      <c r="HQV17" s="409"/>
      <c r="HQW17" s="409"/>
      <c r="HQX17" s="409"/>
      <c r="HQY17" s="409"/>
      <c r="HQZ17" s="409"/>
      <c r="HRA17" s="409"/>
      <c r="HRB17" s="409"/>
      <c r="HRC17" s="409"/>
      <c r="HRD17" s="409"/>
      <c r="HRE17" s="409"/>
      <c r="HRF17" s="409"/>
      <c r="HRG17" s="409"/>
      <c r="HRH17" s="409"/>
      <c r="HRI17" s="409"/>
      <c r="HRJ17" s="409"/>
      <c r="HRK17" s="409"/>
      <c r="HRL17" s="409"/>
      <c r="HRM17" s="409"/>
      <c r="HRN17" s="409"/>
      <c r="HRO17" s="409"/>
      <c r="HRP17" s="409"/>
      <c r="HRQ17" s="409"/>
      <c r="HRR17" s="409"/>
      <c r="HRS17" s="409"/>
      <c r="HRT17" s="409"/>
      <c r="HRU17" s="409"/>
      <c r="HRV17" s="409"/>
      <c r="HRW17" s="409"/>
      <c r="HRX17" s="409"/>
      <c r="HRY17" s="409"/>
      <c r="HRZ17" s="409"/>
      <c r="HSA17" s="409"/>
      <c r="HSB17" s="409"/>
      <c r="HSC17" s="409"/>
      <c r="HSD17" s="409"/>
      <c r="HSE17" s="409"/>
      <c r="HSF17" s="409"/>
      <c r="HSG17" s="409"/>
      <c r="HSH17" s="409"/>
      <c r="HSI17" s="409"/>
      <c r="HSJ17" s="409"/>
      <c r="HSK17" s="409"/>
      <c r="HSL17" s="409"/>
      <c r="HSM17" s="409"/>
      <c r="HSN17" s="409"/>
      <c r="HSO17" s="409"/>
      <c r="HSP17" s="409"/>
      <c r="HSQ17" s="409"/>
      <c r="HSR17" s="409"/>
      <c r="HSS17" s="409"/>
      <c r="HST17" s="409"/>
      <c r="HSU17" s="409"/>
      <c r="HSV17" s="409"/>
      <c r="HSW17" s="409"/>
      <c r="HSX17" s="409"/>
      <c r="HSY17" s="409"/>
      <c r="HSZ17" s="409"/>
      <c r="HTA17" s="409"/>
      <c r="HTB17" s="409"/>
      <c r="HTC17" s="409"/>
      <c r="HTD17" s="409"/>
      <c r="HTE17" s="409"/>
      <c r="HTF17" s="409"/>
      <c r="HTG17" s="409"/>
      <c r="HTH17" s="409"/>
      <c r="HTI17" s="409"/>
      <c r="HTJ17" s="409"/>
      <c r="HTK17" s="409"/>
      <c r="HTL17" s="409"/>
      <c r="HTM17" s="409"/>
      <c r="HTN17" s="409"/>
      <c r="HTO17" s="409"/>
      <c r="HTP17" s="409"/>
      <c r="HTQ17" s="409"/>
      <c r="HTR17" s="409"/>
      <c r="HTS17" s="409"/>
      <c r="HTT17" s="409"/>
      <c r="HTU17" s="409"/>
      <c r="HTV17" s="409"/>
      <c r="HTW17" s="409"/>
      <c r="HTX17" s="409"/>
      <c r="HTY17" s="409"/>
      <c r="HTZ17" s="409"/>
      <c r="HUA17" s="409"/>
      <c r="HUB17" s="409"/>
      <c r="HUC17" s="409"/>
      <c r="HUD17" s="409"/>
      <c r="HUE17" s="409"/>
      <c r="HUF17" s="409"/>
      <c r="HUG17" s="409"/>
      <c r="HUH17" s="409"/>
      <c r="HUI17" s="409"/>
      <c r="HUJ17" s="409"/>
      <c r="HUK17" s="409"/>
      <c r="HUL17" s="409"/>
      <c r="HUM17" s="409"/>
      <c r="HUN17" s="409"/>
      <c r="HUO17" s="409"/>
      <c r="HUP17" s="409"/>
      <c r="HUQ17" s="409"/>
      <c r="HUR17" s="409"/>
      <c r="HUS17" s="409"/>
      <c r="HUT17" s="409"/>
      <c r="HUU17" s="409"/>
      <c r="HUV17" s="409"/>
      <c r="HUW17" s="409"/>
      <c r="HUX17" s="409"/>
      <c r="HUY17" s="409"/>
      <c r="HUZ17" s="409"/>
      <c r="HVA17" s="409"/>
      <c r="HVB17" s="409"/>
      <c r="HVC17" s="409"/>
      <c r="HVD17" s="409"/>
      <c r="HVE17" s="409"/>
      <c r="HVF17" s="409"/>
      <c r="HVG17" s="409"/>
      <c r="HVH17" s="409"/>
      <c r="HVI17" s="409"/>
      <c r="HVJ17" s="409"/>
      <c r="HVK17" s="409"/>
      <c r="HVL17" s="409"/>
      <c r="HVM17" s="409"/>
      <c r="HVN17" s="409"/>
      <c r="HVO17" s="409"/>
      <c r="HVP17" s="409"/>
      <c r="HVQ17" s="409"/>
      <c r="HVR17" s="409"/>
      <c r="HVS17" s="409"/>
      <c r="HVT17" s="409"/>
      <c r="HVU17" s="409"/>
      <c r="HVV17" s="409"/>
      <c r="HVW17" s="409"/>
      <c r="HVX17" s="409"/>
      <c r="HVY17" s="409"/>
      <c r="HVZ17" s="409"/>
      <c r="HWA17" s="409"/>
      <c r="HWB17" s="409"/>
      <c r="HWC17" s="409"/>
      <c r="HWD17" s="409"/>
      <c r="HWE17" s="409"/>
      <c r="HWF17" s="409"/>
      <c r="HWG17" s="409"/>
      <c r="HWH17" s="409"/>
      <c r="HWI17" s="409"/>
      <c r="HWJ17" s="409"/>
      <c r="HWK17" s="409"/>
      <c r="HWL17" s="409"/>
      <c r="HWM17" s="409"/>
      <c r="HWN17" s="409"/>
      <c r="HWO17" s="409"/>
      <c r="HWP17" s="409"/>
      <c r="HWQ17" s="409"/>
      <c r="HWR17" s="409"/>
      <c r="HWS17" s="409"/>
      <c r="HWT17" s="409"/>
      <c r="HWU17" s="409"/>
      <c r="HWV17" s="409"/>
      <c r="HWW17" s="409"/>
      <c r="HWX17" s="409"/>
      <c r="HWY17" s="409"/>
      <c r="HWZ17" s="409"/>
      <c r="HXA17" s="409"/>
      <c r="HXB17" s="409"/>
      <c r="HXC17" s="409"/>
      <c r="HXD17" s="409"/>
      <c r="HXE17" s="409"/>
      <c r="HXF17" s="409"/>
      <c r="HXG17" s="409"/>
      <c r="HXH17" s="409"/>
      <c r="HXI17" s="409"/>
      <c r="HXJ17" s="409"/>
      <c r="HXK17" s="409"/>
      <c r="HXL17" s="409"/>
      <c r="HXM17" s="409"/>
      <c r="HXN17" s="409"/>
      <c r="HXO17" s="409"/>
    </row>
    <row r="18" spans="1:6047" ht="9.9499999999999993" customHeight="1" x14ac:dyDescent="0.25">
      <c r="A18" s="455" t="s">
        <v>25</v>
      </c>
      <c r="B18" s="884" t="e">
        <f>SUM(#REF!,#REF!,#REF!,#REF!,B19,#REF!)</f>
        <v>#REF!</v>
      </c>
      <c r="C18" s="884" t="e">
        <f>SUM(#REF!,#REF!,#REF!,#REF!,C19,#REF!)</f>
        <v>#REF!</v>
      </c>
      <c r="D18" s="884" t="e">
        <f>SUM(#REF!,#REF!,#REF!,#REF!,D19,#REF!)</f>
        <v>#REF!</v>
      </c>
      <c r="E18" s="884" t="e">
        <f>SUM(#REF!,#REF!,#REF!,#REF!,E19,#REF!)</f>
        <v>#REF!</v>
      </c>
      <c r="F18" s="884" t="e">
        <f>SUM(#REF!,#REF!,#REF!,#REF!,F19,#REF!)</f>
        <v>#REF!</v>
      </c>
      <c r="G18" s="884" t="e">
        <f>SUM(#REF!,#REF!,#REF!,#REF!,G19,#REF!)</f>
        <v>#REF!</v>
      </c>
      <c r="H18" s="885" t="e">
        <f t="shared" si="26"/>
        <v>#REF!</v>
      </c>
      <c r="I18" s="885" t="e">
        <f t="shared" si="27"/>
        <v>#REF!</v>
      </c>
      <c r="J18" s="885" t="e">
        <f t="shared" si="28"/>
        <v>#REF!</v>
      </c>
      <c r="K18" s="884" t="e">
        <f>SUM(#REF!,#REF!,#REF!,#REF!,K19,#REF!)</f>
        <v>#REF!</v>
      </c>
      <c r="L18" s="884" t="e">
        <f>SUM(#REF!,#REF!,#REF!,#REF!,L19,#REF!)</f>
        <v>#REF!</v>
      </c>
      <c r="M18" s="884" t="e">
        <f>SUM(#REF!,#REF!,#REF!,#REF!,M19,#REF!)</f>
        <v>#REF!</v>
      </c>
      <c r="N18" s="884" t="e">
        <f>SUM(#REF!,#REF!,#REF!,#REF!,N19,#REF!)</f>
        <v>#REF!</v>
      </c>
      <c r="O18" s="884" t="e">
        <f>SUM(#REF!,#REF!,#REF!,#REF!,O19,#REF!)</f>
        <v>#REF!</v>
      </c>
      <c r="P18" s="884" t="e">
        <f>SUM(#REF!,#REF!,#REF!,#REF!,P19,#REF!)</f>
        <v>#REF!</v>
      </c>
      <c r="Q18" s="885" t="e">
        <f t="shared" si="29"/>
        <v>#REF!</v>
      </c>
      <c r="R18" s="885" t="e">
        <f t="shared" si="29"/>
        <v>#REF!</v>
      </c>
      <c r="S18" s="885" t="e">
        <f t="shared" si="29"/>
        <v>#REF!</v>
      </c>
      <c r="T18" s="884" t="e">
        <f>SUM(#REF!,#REF!,#REF!,#REF!,T19,#REF!)</f>
        <v>#REF!</v>
      </c>
      <c r="U18" s="884" t="e">
        <f>SUM(#REF!,#REF!,#REF!,#REF!,U19,#REF!)</f>
        <v>#REF!</v>
      </c>
      <c r="V18" s="884" t="e">
        <f>SUM(#REF!,#REF!,#REF!,#REF!,V19,#REF!)</f>
        <v>#REF!</v>
      </c>
      <c r="W18" s="884" t="e">
        <f>SUM(#REF!,#REF!,#REF!,#REF!,W19,#REF!)</f>
        <v>#REF!</v>
      </c>
      <c r="X18" s="884" t="e">
        <f>SUM(#REF!,#REF!,#REF!,#REF!,X19,#REF!)</f>
        <v>#REF!</v>
      </c>
      <c r="Y18" s="884" t="e">
        <f>SUM(#REF!,#REF!,#REF!,#REF!,Y19,#REF!)</f>
        <v>#REF!</v>
      </c>
      <c r="Z18" s="885" t="e">
        <f t="shared" si="30"/>
        <v>#REF!</v>
      </c>
      <c r="AA18" s="885" t="e">
        <f t="shared" si="31"/>
        <v>#REF!</v>
      </c>
      <c r="AB18" s="885" t="e">
        <f t="shared" si="32"/>
        <v>#REF!</v>
      </c>
      <c r="AC18" s="977" t="e">
        <f>SUM(#REF!,#REF!,#REF!,#REF!,AC19,#REF!)</f>
        <v>#REF!</v>
      </c>
      <c r="AD18" s="977" t="e">
        <f>SUM(#REF!,#REF!,#REF!,#REF!,AD19,#REF!)</f>
        <v>#REF!</v>
      </c>
      <c r="AE18" s="977" t="e">
        <f>SUM(#REF!,#REF!,#REF!,#REF!,AE19,#REF!)</f>
        <v>#REF!</v>
      </c>
      <c r="AF18" s="977" t="e">
        <f>SUM(#REF!,#REF!,#REF!,#REF!,AF19,#REF!)</f>
        <v>#REF!</v>
      </c>
      <c r="AG18" s="977" t="e">
        <f>SUM(#REF!,#REF!,#REF!,#REF!,AG19,#REF!)</f>
        <v>#REF!</v>
      </c>
      <c r="AH18" s="977" t="e">
        <f>SUM(#REF!,#REF!,#REF!,#REF!,AH19,#REF!)</f>
        <v>#REF!</v>
      </c>
      <c r="AI18" s="978" t="e">
        <f t="shared" si="33"/>
        <v>#REF!</v>
      </c>
      <c r="AJ18" s="978" t="e">
        <f t="shared" si="34"/>
        <v>#REF!</v>
      </c>
      <c r="AK18" s="978" t="e">
        <f t="shared" si="35"/>
        <v>#REF!</v>
      </c>
      <c r="AL18" s="884" t="e">
        <f>SUM(#REF!,#REF!,#REF!,#REF!,AL19,#REF!)</f>
        <v>#REF!</v>
      </c>
      <c r="AM18" s="884" t="e">
        <f>SUM(#REF!,#REF!,#REF!,#REF!,AM19,#REF!)</f>
        <v>#REF!</v>
      </c>
      <c r="AN18" s="884" t="e">
        <f>SUM(#REF!,#REF!,#REF!,#REF!,AN19,#REF!)</f>
        <v>#REF!</v>
      </c>
      <c r="AO18" s="884" t="e">
        <f>SUM(#REF!,#REF!,#REF!,#REF!,AO19,#REF!)</f>
        <v>#REF!</v>
      </c>
      <c r="AP18" s="884" t="e">
        <f>SUM(#REF!,#REF!,#REF!,#REF!,AP19,#REF!)</f>
        <v>#REF!</v>
      </c>
      <c r="AQ18" s="884" t="e">
        <f>SUM(#REF!,#REF!,#REF!,#REF!,AQ19,#REF!)</f>
        <v>#REF!</v>
      </c>
      <c r="AR18" s="885" t="e">
        <f t="shared" si="9"/>
        <v>#REF!</v>
      </c>
      <c r="AS18" s="885" t="e">
        <f t="shared" ref="AS18:AT24" si="62">AP18/AM18</f>
        <v>#REF!</v>
      </c>
      <c r="AT18" s="885" t="e">
        <f t="shared" si="62"/>
        <v>#REF!</v>
      </c>
      <c r="AU18" s="432" t="e">
        <f>#REF!+#REF!+#REF!+#REF!+AU19+#REF!</f>
        <v>#REF!</v>
      </c>
      <c r="AV18" s="432" t="e">
        <f>#REF!+#REF!+#REF!+#REF!+AV19+#REF!</f>
        <v>#REF!</v>
      </c>
      <c r="AW18" s="448" t="e">
        <f t="shared" si="12"/>
        <v>#REF!</v>
      </c>
      <c r="AX18" s="432" t="e">
        <f>#REF!+#REF!+#REF!+#REF!+AX19+#REF!</f>
        <v>#REF!</v>
      </c>
      <c r="AY18" s="432" t="e">
        <f>#REF!+#REF!+#REF!+#REF!+AY19+#REF!</f>
        <v>#REF!</v>
      </c>
      <c r="AZ18" s="448" t="e">
        <f t="shared" si="60"/>
        <v>#REF!</v>
      </c>
      <c r="BA18" s="432">
        <v>0</v>
      </c>
      <c r="BB18" s="432" t="e">
        <f>#REF!+#REF!+#REF!+#REF!+BB19+#REF!</f>
        <v>#REF!</v>
      </c>
      <c r="BC18" s="448"/>
      <c r="BD18" s="432"/>
      <c r="BE18" s="432"/>
      <c r="BF18" s="448"/>
      <c r="BG18" s="432" t="e">
        <f>#REF!+#REF!+#REF!+#REF!+BG19+#REF!</f>
        <v>#REF!</v>
      </c>
      <c r="BH18" s="432" t="e">
        <f>#REF!+#REF!+#REF!+#REF!+BH19+#REF!</f>
        <v>#REF!</v>
      </c>
      <c r="BI18" s="448" t="e">
        <f t="shared" si="61"/>
        <v>#REF!</v>
      </c>
      <c r="BJ18" s="432" t="e">
        <f>#REF!+#REF!+#REF!+#REF!+BJ19+#REF!</f>
        <v>#REF!</v>
      </c>
      <c r="BK18" s="432" t="e">
        <f>#REF!+#REF!+#REF!+#REF!+BK19+#REF!</f>
        <v>#REF!</v>
      </c>
      <c r="BL18" s="461" t="e">
        <f t="shared" si="36"/>
        <v>#REF!</v>
      </c>
      <c r="BM18" s="432" t="e">
        <f>#REF!+#REF!+#REF!+#REF!+BM19+#REF!</f>
        <v>#REF!</v>
      </c>
      <c r="BN18" s="432" t="e">
        <f>#REF!+#REF!+#REF!+#REF!+BN19+#REF!</f>
        <v>#REF!</v>
      </c>
      <c r="BO18" s="461" t="e">
        <f t="shared" si="37"/>
        <v>#REF!</v>
      </c>
      <c r="BP18" s="432">
        <v>0</v>
      </c>
      <c r="BQ18" s="432" t="e">
        <f>#REF!+#REF!+#REF!+#REF!+BQ19+#REF!</f>
        <v>#REF!</v>
      </c>
      <c r="BR18" s="461"/>
      <c r="BS18" s="432"/>
      <c r="BT18" s="432"/>
      <c r="BU18" s="461"/>
      <c r="BV18" s="432" t="e">
        <f>#REF!+#REF!+#REF!+#REF!+BV19+#REF!</f>
        <v>#REF!</v>
      </c>
      <c r="BW18" s="432" t="e">
        <f>#REF!+#REF!+#REF!+#REF!+BW19+#REF!</f>
        <v>#REF!</v>
      </c>
      <c r="BX18" s="461" t="e">
        <f t="shared" si="38"/>
        <v>#REF!</v>
      </c>
      <c r="BY18" s="432" t="e">
        <f>#REF!+#REF!+#REF!+#REF!+BY19+#REF!</f>
        <v>#REF!</v>
      </c>
      <c r="BZ18" s="432" t="e">
        <f>#REF!+#REF!+#REF!+#REF!+BZ19+#REF!</f>
        <v>#REF!</v>
      </c>
      <c r="CA18" s="461" t="e">
        <f t="shared" si="20"/>
        <v>#REF!</v>
      </c>
      <c r="CB18" s="432" t="e">
        <f>#REF!+#REF!+#REF!+#REF!+CB19+#REF!</f>
        <v>#REF!</v>
      </c>
      <c r="CC18" s="432" t="e">
        <f>#REF!+#REF!+#REF!+#REF!+CC19+#REF!</f>
        <v>#REF!</v>
      </c>
      <c r="CD18" s="461" t="e">
        <f t="shared" si="39"/>
        <v>#REF!</v>
      </c>
      <c r="CE18" s="432" t="e">
        <f>#REF!+#REF!+#REF!+#REF!+CE19+#REF!</f>
        <v>#REF!</v>
      </c>
      <c r="CF18" s="432" t="e">
        <f>#REF!+#REF!+#REF!+#REF!+CF19+#REF!</f>
        <v>#REF!</v>
      </c>
      <c r="CG18" s="461" t="e">
        <f>CF18/CE18*100</f>
        <v>#REF!</v>
      </c>
      <c r="CH18" s="432" t="e">
        <f>#REF!+#REF!+#REF!+#REF!+CH19+#REF!</f>
        <v>#REF!</v>
      </c>
      <c r="CI18" s="432" t="e">
        <f>#REF!+#REF!+#REF!+#REF!+CI19+#REF!</f>
        <v>#REF!</v>
      </c>
      <c r="CJ18" s="461">
        <v>0</v>
      </c>
      <c r="CK18" s="432" t="e">
        <f>#REF!+#REF!+#REF!+#REF!+CK19+#REF!</f>
        <v>#REF!</v>
      </c>
      <c r="CL18" s="432" t="e">
        <f>#REF!+#REF!+#REF!+#REF!+CL19+#REF!</f>
        <v>#REF!</v>
      </c>
      <c r="CM18" s="461" t="e">
        <f t="shared" si="40"/>
        <v>#REF!</v>
      </c>
      <c r="CN18" s="432" t="e">
        <f>#REF!+#REF!+#REF!+#REF!+CN19+#REF!</f>
        <v>#REF!</v>
      </c>
      <c r="CO18" s="432" t="e">
        <f>#REF!+#REF!+#REF!+#REF!+CO19+#REF!</f>
        <v>#REF!</v>
      </c>
      <c r="CP18" s="461" t="e">
        <f>CO18/CN18*100</f>
        <v>#REF!</v>
      </c>
      <c r="CQ18" s="432" t="e">
        <f>#REF!+#REF!+#REF!+#REF!+CQ19+#REF!</f>
        <v>#REF!</v>
      </c>
      <c r="CR18" s="432" t="e">
        <f>#REF!+#REF!+#REF!+#REF!+CR19+#REF!</f>
        <v>#REF!</v>
      </c>
      <c r="CS18" s="461" t="e">
        <f>CR18/CQ18*100</f>
        <v>#REF!</v>
      </c>
      <c r="CT18" s="432"/>
      <c r="CU18" s="432"/>
      <c r="CV18" s="461"/>
      <c r="CW18" s="432"/>
      <c r="CX18" s="432"/>
      <c r="CY18" s="432"/>
      <c r="CZ18" s="432" t="e">
        <f>CN18+CQ18+CT18+CW18</f>
        <v>#REF!</v>
      </c>
      <c r="DA18" s="432" t="e">
        <f>CO18+CR18+CU18+CX18</f>
        <v>#REF!</v>
      </c>
      <c r="DB18" s="461" t="e">
        <f t="shared" si="41"/>
        <v>#REF!</v>
      </c>
      <c r="DC18" s="432" t="e">
        <f>#REF!+#REF!+#REF!+#REF!+DC19+#REF!</f>
        <v>#REF!</v>
      </c>
      <c r="DD18" s="432" t="e">
        <f>#REF!+#REF!+#REF!+#REF!+DD19+#REF!</f>
        <v>#REF!</v>
      </c>
      <c r="DE18" s="461" t="e">
        <f>DD18/DC18*100</f>
        <v>#REF!</v>
      </c>
      <c r="DF18" s="432" t="e">
        <f>#REF!+#REF!+#REF!+#REF!+DF19+#REF!</f>
        <v>#REF!</v>
      </c>
      <c r="DG18" s="432" t="e">
        <f>#REF!+#REF!+#REF!+#REF!+DG19+#REF!</f>
        <v>#REF!</v>
      </c>
      <c r="DH18" s="461" t="e">
        <f>DG18/DF18*100</f>
        <v>#REF!</v>
      </c>
      <c r="DI18" s="432"/>
      <c r="DJ18" s="432"/>
      <c r="DK18" s="461"/>
      <c r="DL18" s="432"/>
      <c r="DM18" s="432"/>
      <c r="DN18" s="432"/>
      <c r="DO18" s="432" t="e">
        <f>DC18+DF18+DI18+DL18</f>
        <v>#REF!</v>
      </c>
      <c r="DP18" s="432" t="e">
        <f>DD18+DG18+DJ18+DM18</f>
        <v>#REF!</v>
      </c>
      <c r="DQ18" s="461" t="e">
        <f t="shared" si="42"/>
        <v>#REF!</v>
      </c>
      <c r="DR18" s="432" t="e">
        <f>#REF!+#REF!+#REF!+#REF!+DR19+#REF!</f>
        <v>#REF!</v>
      </c>
      <c r="DS18" s="432" t="e">
        <f>#REF!+#REF!+#REF!+#REF!+DS19+#REF!</f>
        <v>#REF!</v>
      </c>
      <c r="DT18" s="461" t="e">
        <f>DS18/DR18*100</f>
        <v>#REF!</v>
      </c>
      <c r="DU18" s="432" t="e">
        <f>#REF!+#REF!+#REF!+#REF!+DU19+#REF!</f>
        <v>#REF!</v>
      </c>
      <c r="DV18" s="432" t="e">
        <f>#REF!+#REF!+#REF!+#REF!+DV19+#REF!</f>
        <v>#REF!</v>
      </c>
      <c r="DW18" s="461" t="e">
        <f>DV18/DU18</f>
        <v>#REF!</v>
      </c>
      <c r="DX18" s="432"/>
      <c r="DY18" s="432"/>
      <c r="DZ18" s="461"/>
      <c r="EA18" s="432"/>
      <c r="EB18" s="432"/>
      <c r="EC18" s="432"/>
      <c r="ED18" s="432" t="e">
        <f>#REF!+#REF!+#REF!+#REF!+ED19+#REF!</f>
        <v>#REF!</v>
      </c>
      <c r="EE18" s="432" t="e">
        <f>#REF!+#REF!+#REF!+#REF!+EE19+#REF!</f>
        <v>#REF!</v>
      </c>
      <c r="EF18" s="461" t="e">
        <f t="shared" si="43"/>
        <v>#REF!</v>
      </c>
      <c r="EG18" s="432" t="e">
        <f>#REF!+#REF!+#REF!+#REF!+EG19+#REF!</f>
        <v>#REF!</v>
      </c>
      <c r="EH18" s="432" t="e">
        <f>#REF!+#REF!+#REF!+#REF!+EH19+#REF!</f>
        <v>#REF!</v>
      </c>
      <c r="EI18" s="461" t="e">
        <f t="shared" si="44"/>
        <v>#REF!</v>
      </c>
      <c r="EJ18" s="432" t="e">
        <f>#REF!+#REF!+#REF!+#REF!+EJ19+#REF!</f>
        <v>#REF!</v>
      </c>
      <c r="EK18" s="432" t="e">
        <f>#REF!+#REF!+#REF!+#REF!+EK19+#REF!</f>
        <v>#REF!</v>
      </c>
      <c r="EL18" s="461" t="e">
        <f t="shared" si="45"/>
        <v>#REF!</v>
      </c>
      <c r="EM18" s="480"/>
      <c r="EN18" s="480"/>
      <c r="EO18" s="481"/>
      <c r="EP18" s="432" t="e">
        <f>#REF!+#REF!+#REF!+#REF!+EP19+#REF!</f>
        <v>#REF!</v>
      </c>
      <c r="EQ18" s="432" t="e">
        <f>#REF!+#REF!+#REF!+#REF!+EQ19+#REF!</f>
        <v>#REF!</v>
      </c>
      <c r="ER18" s="432"/>
      <c r="ES18" s="432" t="e">
        <f t="shared" ref="ES18:ET22" si="63">EG18+EJ18+EM18+EP18</f>
        <v>#REF!</v>
      </c>
      <c r="ET18" s="432" t="e">
        <f t="shared" si="63"/>
        <v>#REF!</v>
      </c>
      <c r="EU18" s="461" t="e">
        <f t="shared" si="46"/>
        <v>#REF!</v>
      </c>
      <c r="EV18" s="57"/>
    </row>
    <row r="19" spans="1:6047" ht="9.9499999999999993" customHeight="1" x14ac:dyDescent="0.25">
      <c r="A19" s="457" t="s">
        <v>56</v>
      </c>
      <c r="B19" s="880">
        <f t="shared" ref="B19:G19" si="64">SUM(B20:B21)</f>
        <v>38</v>
      </c>
      <c r="C19" s="880">
        <f t="shared" si="64"/>
        <v>2</v>
      </c>
      <c r="D19" s="880">
        <f t="shared" si="64"/>
        <v>40</v>
      </c>
      <c r="E19" s="880">
        <f t="shared" si="64"/>
        <v>1</v>
      </c>
      <c r="F19" s="880">
        <f t="shared" si="64"/>
        <v>0</v>
      </c>
      <c r="G19" s="880">
        <f t="shared" si="64"/>
        <v>1</v>
      </c>
      <c r="H19" s="881">
        <f t="shared" si="26"/>
        <v>2.6315789473684209E-2</v>
      </c>
      <c r="I19" s="881">
        <f t="shared" ref="I19:I24" si="65">F19/C19</f>
        <v>0</v>
      </c>
      <c r="J19" s="881">
        <f t="shared" ref="J19:J24" si="66">G19/D19</f>
        <v>2.5000000000000001E-2</v>
      </c>
      <c r="K19" s="880">
        <f t="shared" ref="K19:P19" si="67">SUM(K20:K21)</f>
        <v>35</v>
      </c>
      <c r="L19" s="880">
        <f t="shared" si="67"/>
        <v>0</v>
      </c>
      <c r="M19" s="880">
        <f t="shared" si="67"/>
        <v>35</v>
      </c>
      <c r="N19" s="880">
        <f t="shared" si="67"/>
        <v>0</v>
      </c>
      <c r="O19" s="880">
        <f t="shared" si="67"/>
        <v>0</v>
      </c>
      <c r="P19" s="880">
        <f t="shared" si="67"/>
        <v>0</v>
      </c>
      <c r="Q19" s="881">
        <f t="shared" ref="Q19:S24" si="68">N19/K19</f>
        <v>0</v>
      </c>
      <c r="R19" s="881" t="e">
        <f t="shared" si="68"/>
        <v>#DIV/0!</v>
      </c>
      <c r="S19" s="881">
        <f t="shared" si="68"/>
        <v>0</v>
      </c>
      <c r="T19" s="880">
        <f t="shared" ref="T19:Y19" si="69">SUM(T20:T21)</f>
        <v>0</v>
      </c>
      <c r="U19" s="880">
        <f t="shared" si="69"/>
        <v>0</v>
      </c>
      <c r="V19" s="880">
        <f t="shared" si="69"/>
        <v>0</v>
      </c>
      <c r="W19" s="880">
        <f t="shared" si="69"/>
        <v>0</v>
      </c>
      <c r="X19" s="880">
        <f t="shared" si="69"/>
        <v>0</v>
      </c>
      <c r="Y19" s="880">
        <f t="shared" si="69"/>
        <v>0</v>
      </c>
      <c r="Z19" s="881" t="e">
        <f t="shared" ref="Z19:Z24" si="70">W19/T19</f>
        <v>#DIV/0!</v>
      </c>
      <c r="AA19" s="881" t="e">
        <f t="shared" ref="AA19:AA24" si="71">X19/U19</f>
        <v>#DIV/0!</v>
      </c>
      <c r="AB19" s="881" t="e">
        <f t="shared" ref="AB19:AB24" si="72">Y19/V19</f>
        <v>#DIV/0!</v>
      </c>
      <c r="AC19" s="979">
        <f t="shared" ref="AC19:AH19" si="73">SUM(AC20:AC21)</f>
        <v>0</v>
      </c>
      <c r="AD19" s="979">
        <f t="shared" si="73"/>
        <v>0</v>
      </c>
      <c r="AE19" s="979">
        <f t="shared" si="73"/>
        <v>0</v>
      </c>
      <c r="AF19" s="979">
        <f t="shared" si="73"/>
        <v>0</v>
      </c>
      <c r="AG19" s="979">
        <f t="shared" si="73"/>
        <v>0</v>
      </c>
      <c r="AH19" s="979">
        <f t="shared" si="73"/>
        <v>0</v>
      </c>
      <c r="AI19" s="980" t="e">
        <f t="shared" ref="AI19:AI24" si="74">AF19/AC19</f>
        <v>#DIV/0!</v>
      </c>
      <c r="AJ19" s="980" t="e">
        <f t="shared" ref="AJ19:AJ24" si="75">AG19/AD19</f>
        <v>#DIV/0!</v>
      </c>
      <c r="AK19" s="980" t="e">
        <f t="shared" ref="AK19:AK24" si="76">AH19/AE19</f>
        <v>#DIV/0!</v>
      </c>
      <c r="AL19" s="880">
        <f t="shared" ref="AL19:AQ19" si="77">SUM(AL20:AL21)</f>
        <v>73</v>
      </c>
      <c r="AM19" s="880">
        <f t="shared" si="77"/>
        <v>2</v>
      </c>
      <c r="AN19" s="880">
        <f t="shared" si="77"/>
        <v>75</v>
      </c>
      <c r="AO19" s="880">
        <f t="shared" si="77"/>
        <v>1</v>
      </c>
      <c r="AP19" s="880">
        <f t="shared" si="77"/>
        <v>0</v>
      </c>
      <c r="AQ19" s="880">
        <f t="shared" si="77"/>
        <v>1</v>
      </c>
      <c r="AR19" s="881">
        <f t="shared" si="9"/>
        <v>1.3698630136986301E-2</v>
      </c>
      <c r="AS19" s="881">
        <f t="shared" si="62"/>
        <v>0</v>
      </c>
      <c r="AT19" s="881">
        <f t="shared" si="62"/>
        <v>1.3333333333333334E-2</v>
      </c>
      <c r="AU19" s="434">
        <f>AU20+AU21</f>
        <v>42</v>
      </c>
      <c r="AV19" s="434">
        <f>AV20+AV21</f>
        <v>2</v>
      </c>
      <c r="AW19" s="451">
        <f t="shared" si="12"/>
        <v>4.7619047619047619</v>
      </c>
      <c r="AX19" s="434">
        <f>AX20+AX21</f>
        <v>33</v>
      </c>
      <c r="AY19" s="434">
        <f>AY20+AY21</f>
        <v>1</v>
      </c>
      <c r="AZ19" s="451">
        <f t="shared" si="60"/>
        <v>3.0303030303030303</v>
      </c>
      <c r="BA19" s="434"/>
      <c r="BB19" s="434"/>
      <c r="BC19" s="451"/>
      <c r="BD19" s="434"/>
      <c r="BE19" s="434"/>
      <c r="BF19" s="451"/>
      <c r="BG19" s="434">
        <f>SUM(BG20:BG21)</f>
        <v>75</v>
      </c>
      <c r="BH19" s="434">
        <f>SUM(BH20:BH21)</f>
        <v>3</v>
      </c>
      <c r="BI19" s="451">
        <f t="shared" si="61"/>
        <v>4</v>
      </c>
      <c r="BJ19" s="434">
        <f>BJ20+BJ21</f>
        <v>43</v>
      </c>
      <c r="BK19" s="434">
        <f>BK20+BK21</f>
        <v>14</v>
      </c>
      <c r="BL19" s="465">
        <f t="shared" si="36"/>
        <v>32.558139534883722</v>
      </c>
      <c r="BM19" s="434">
        <f>BM20+BM21</f>
        <v>22</v>
      </c>
      <c r="BN19" s="434">
        <f>BN20+BN21</f>
        <v>0</v>
      </c>
      <c r="BO19" s="465">
        <f t="shared" si="37"/>
        <v>0</v>
      </c>
      <c r="BP19" s="434"/>
      <c r="BQ19" s="434"/>
      <c r="BR19" s="465"/>
      <c r="BS19" s="434"/>
      <c r="BT19" s="434"/>
      <c r="BU19" s="465"/>
      <c r="BV19" s="434">
        <f>SUM(BV20:BV21)</f>
        <v>65</v>
      </c>
      <c r="BW19" s="434">
        <f>SUM(BW20:BW21)</f>
        <v>14</v>
      </c>
      <c r="BX19" s="465">
        <f t="shared" si="38"/>
        <v>21.53846153846154</v>
      </c>
      <c r="BY19" s="434">
        <f>SUM(BY20:BY21)</f>
        <v>60</v>
      </c>
      <c r="BZ19" s="434">
        <f>SUM(BZ20:BZ21)</f>
        <v>6</v>
      </c>
      <c r="CA19" s="465">
        <f t="shared" ref="CA19:CA25" si="78">BZ19/BY19*100</f>
        <v>10</v>
      </c>
      <c r="CB19" s="434">
        <f>SUM(CB20:CB21)</f>
        <v>32</v>
      </c>
      <c r="CC19" s="434">
        <f>SUM(CC20:CC21)</f>
        <v>0</v>
      </c>
      <c r="CD19" s="465">
        <f t="shared" si="39"/>
        <v>0</v>
      </c>
      <c r="CE19" s="434">
        <f>SUM(CE20:CE21)</f>
        <v>0</v>
      </c>
      <c r="CF19" s="434">
        <f>SUM(CF20:CF21)</f>
        <v>0</v>
      </c>
      <c r="CG19" s="465">
        <v>0</v>
      </c>
      <c r="CH19" s="434">
        <f>SUM(CH20:CH21)</f>
        <v>0</v>
      </c>
      <c r="CI19" s="434">
        <f>SUM(CI20:CI21)</f>
        <v>0</v>
      </c>
      <c r="CJ19" s="465">
        <v>0</v>
      </c>
      <c r="CK19" s="434">
        <f>SUM(CK20:CK21)</f>
        <v>92</v>
      </c>
      <c r="CL19" s="434">
        <f>SUM(CL20:CL21)</f>
        <v>6</v>
      </c>
      <c r="CM19" s="465">
        <f t="shared" si="40"/>
        <v>6.5217391304347823</v>
      </c>
      <c r="CN19" s="434">
        <f>SUM(CN20:CN21)</f>
        <v>70</v>
      </c>
      <c r="CO19" s="434">
        <f>SUM(CO20:CO21)</f>
        <v>3</v>
      </c>
      <c r="CP19" s="465">
        <f>CO19/CN19*100</f>
        <v>4.2857142857142856</v>
      </c>
      <c r="CQ19" s="434">
        <f>SUM(CQ20:CQ21)</f>
        <v>32</v>
      </c>
      <c r="CR19" s="434">
        <f>SUM(CR20:CR21)</f>
        <v>0</v>
      </c>
      <c r="CS19" s="465">
        <f>CR19/CQ19*100</f>
        <v>0</v>
      </c>
      <c r="CT19" s="434"/>
      <c r="CU19" s="434"/>
      <c r="CV19" s="465"/>
      <c r="CW19" s="434"/>
      <c r="CX19" s="434"/>
      <c r="CY19" s="434"/>
      <c r="CZ19" s="434">
        <f>CN19+CQ19+CT19+CW19</f>
        <v>102</v>
      </c>
      <c r="DA19" s="434">
        <f>CO19+CR19+CU19+CX19</f>
        <v>3</v>
      </c>
      <c r="DB19" s="465">
        <f t="shared" si="41"/>
        <v>2.9411764705882351</v>
      </c>
      <c r="DC19" s="434">
        <f>SUM(DC20:DC21)</f>
        <v>52</v>
      </c>
      <c r="DD19" s="434">
        <f>SUM(DD20:DD21)</f>
        <v>6</v>
      </c>
      <c r="DE19" s="465">
        <f>DD19/DC19*100</f>
        <v>11.538461538461538</v>
      </c>
      <c r="DF19" s="434">
        <f>SUM(DF20:DF21)</f>
        <v>62</v>
      </c>
      <c r="DG19" s="434">
        <f>SUM(DG20:DG21)</f>
        <v>1</v>
      </c>
      <c r="DH19" s="465">
        <f>DG19/DF19*100</f>
        <v>1.6129032258064515</v>
      </c>
      <c r="DI19" s="434"/>
      <c r="DJ19" s="434"/>
      <c r="DK19" s="465"/>
      <c r="DL19" s="434"/>
      <c r="DM19" s="434"/>
      <c r="DN19" s="434"/>
      <c r="DO19" s="434">
        <f>DC19+DF19+DI19+DL19</f>
        <v>114</v>
      </c>
      <c r="DP19" s="434">
        <f>DD19+DG19+DJ19+DM19</f>
        <v>7</v>
      </c>
      <c r="DQ19" s="465">
        <f t="shared" si="42"/>
        <v>6.140350877192982</v>
      </c>
      <c r="DR19" s="434">
        <f>SUM(DR20:DR21)</f>
        <v>76</v>
      </c>
      <c r="DS19" s="434">
        <f>SUM(DS20:DS21)</f>
        <v>3</v>
      </c>
      <c r="DT19" s="465">
        <f>DS19/DR19*100</f>
        <v>3.9473684210526314</v>
      </c>
      <c r="DU19" s="434">
        <f>SUM(DU20:DU21)</f>
        <v>33</v>
      </c>
      <c r="DV19" s="434">
        <f>SUM(DV20:DV21)</f>
        <v>0</v>
      </c>
      <c r="DW19" s="465">
        <f>DV19/DU19*100</f>
        <v>0</v>
      </c>
      <c r="DX19" s="434"/>
      <c r="DY19" s="434"/>
      <c r="DZ19" s="465"/>
      <c r="EA19" s="434">
        <f>SUM(EA20:EA21)</f>
        <v>0</v>
      </c>
      <c r="EB19" s="434">
        <f>SUM(EB20:EB21)</f>
        <v>0</v>
      </c>
      <c r="EC19" s="465"/>
      <c r="ED19" s="434">
        <f>DR19+DU19+DX19+EA19</f>
        <v>109</v>
      </c>
      <c r="EE19" s="434">
        <f>DS19+DV19+DY19+EB19</f>
        <v>3</v>
      </c>
      <c r="EF19" s="465">
        <f t="shared" si="43"/>
        <v>2.7522935779816518</v>
      </c>
      <c r="EG19" s="434">
        <f>SUM(EG20:EG21)</f>
        <v>42</v>
      </c>
      <c r="EH19" s="434">
        <f>SUM(EH20:EH21)</f>
        <v>1</v>
      </c>
      <c r="EI19" s="465">
        <f t="shared" si="44"/>
        <v>2.3809523809523809</v>
      </c>
      <c r="EJ19" s="434">
        <f>SUM(EJ20:EJ21)</f>
        <v>26</v>
      </c>
      <c r="EK19" s="434">
        <f>SUM(EK20:EK21)</f>
        <v>0</v>
      </c>
      <c r="EL19" s="465">
        <f>EK19/EJ19</f>
        <v>0</v>
      </c>
      <c r="EM19" s="434"/>
      <c r="EN19" s="434"/>
      <c r="EO19" s="434"/>
      <c r="EP19" s="434"/>
      <c r="EQ19" s="434"/>
      <c r="ER19" s="434"/>
      <c r="ES19" s="434">
        <f t="shared" si="63"/>
        <v>68</v>
      </c>
      <c r="ET19" s="434">
        <f t="shared" si="63"/>
        <v>1</v>
      </c>
      <c r="EU19" s="465">
        <f t="shared" si="46"/>
        <v>1.4705882352941175</v>
      </c>
      <c r="EV19" s="57"/>
    </row>
    <row r="20" spans="1:6047" ht="9.9499999999999993" customHeight="1" x14ac:dyDescent="0.25">
      <c r="A20" s="452" t="s">
        <v>108</v>
      </c>
      <c r="B20" s="882">
        <v>21</v>
      </c>
      <c r="C20" s="882">
        <v>2</v>
      </c>
      <c r="D20" s="882">
        <f>SUM(B20:C20)</f>
        <v>23</v>
      </c>
      <c r="E20" s="882">
        <v>0</v>
      </c>
      <c r="F20" s="882">
        <v>0</v>
      </c>
      <c r="G20" s="882">
        <f>SUM(E20:F20)</f>
        <v>0</v>
      </c>
      <c r="H20" s="771">
        <f t="shared" si="26"/>
        <v>0</v>
      </c>
      <c r="I20" s="771">
        <f t="shared" si="65"/>
        <v>0</v>
      </c>
      <c r="J20" s="771">
        <f t="shared" si="66"/>
        <v>0</v>
      </c>
      <c r="K20" s="882">
        <v>21</v>
      </c>
      <c r="L20" s="882">
        <v>0</v>
      </c>
      <c r="M20" s="882">
        <f>SUM(K20:L20)</f>
        <v>21</v>
      </c>
      <c r="N20" s="882">
        <v>0</v>
      </c>
      <c r="O20" s="882">
        <v>0</v>
      </c>
      <c r="P20" s="882">
        <f>SUM(N20:O20)</f>
        <v>0</v>
      </c>
      <c r="Q20" s="771">
        <f t="shared" si="68"/>
        <v>0</v>
      </c>
      <c r="R20" s="771" t="e">
        <f t="shared" si="68"/>
        <v>#DIV/0!</v>
      </c>
      <c r="S20" s="771">
        <f t="shared" si="68"/>
        <v>0</v>
      </c>
      <c r="T20" s="882"/>
      <c r="U20" s="882"/>
      <c r="V20" s="882">
        <f>SUM(T20:U20)</f>
        <v>0</v>
      </c>
      <c r="W20" s="882"/>
      <c r="X20" s="882"/>
      <c r="Y20" s="882">
        <f>SUM(W20:X20)</f>
        <v>0</v>
      </c>
      <c r="Z20" s="771" t="e">
        <f t="shared" si="70"/>
        <v>#DIV/0!</v>
      </c>
      <c r="AA20" s="771" t="e">
        <f t="shared" si="71"/>
        <v>#DIV/0!</v>
      </c>
      <c r="AB20" s="771" t="e">
        <f t="shared" si="72"/>
        <v>#DIV/0!</v>
      </c>
      <c r="AC20" s="981"/>
      <c r="AD20" s="981"/>
      <c r="AE20" s="981">
        <f>SUM(AC20:AD20)</f>
        <v>0</v>
      </c>
      <c r="AF20" s="981"/>
      <c r="AG20" s="981"/>
      <c r="AH20" s="981">
        <f>SUM(AF20:AG20)</f>
        <v>0</v>
      </c>
      <c r="AI20" s="982" t="e">
        <f t="shared" si="74"/>
        <v>#DIV/0!</v>
      </c>
      <c r="AJ20" s="982" t="e">
        <f t="shared" si="75"/>
        <v>#DIV/0!</v>
      </c>
      <c r="AK20" s="982" t="e">
        <f t="shared" si="76"/>
        <v>#DIV/0!</v>
      </c>
      <c r="AL20" s="882">
        <f>SUM(B20,K20,T20,AC20)</f>
        <v>42</v>
      </c>
      <c r="AM20" s="882">
        <f>SUM(C20,L20,U20,AD20)</f>
        <v>2</v>
      </c>
      <c r="AN20" s="882">
        <f>SUM(AL20:AM20)</f>
        <v>44</v>
      </c>
      <c r="AO20" s="882">
        <f>SUM(E20,N20,W20,AF20)</f>
        <v>0</v>
      </c>
      <c r="AP20" s="882">
        <f>SUM(F20,O20,X20,AG20)</f>
        <v>0</v>
      </c>
      <c r="AQ20" s="882">
        <f>SUM(AO20:AP20)</f>
        <v>0</v>
      </c>
      <c r="AR20" s="771">
        <f t="shared" si="9"/>
        <v>0</v>
      </c>
      <c r="AS20" s="771">
        <f t="shared" si="62"/>
        <v>0</v>
      </c>
      <c r="AT20" s="771">
        <f t="shared" si="62"/>
        <v>0</v>
      </c>
      <c r="AU20" s="435">
        <v>25</v>
      </c>
      <c r="AV20" s="435">
        <v>2</v>
      </c>
      <c r="AW20" s="453">
        <f t="shared" si="12"/>
        <v>8</v>
      </c>
      <c r="AX20" s="435">
        <v>22</v>
      </c>
      <c r="AY20" s="435">
        <v>1</v>
      </c>
      <c r="AZ20" s="453">
        <f t="shared" si="60"/>
        <v>4.5454545454545459</v>
      </c>
      <c r="BA20" s="436"/>
      <c r="BB20" s="436"/>
      <c r="BC20" s="454"/>
      <c r="BD20" s="436"/>
      <c r="BE20" s="436"/>
      <c r="BF20" s="454"/>
      <c r="BG20" s="435">
        <f>AU20+AX20+BA20+BD20</f>
        <v>47</v>
      </c>
      <c r="BH20" s="435">
        <f>AV20+AY20+BB20+BE20</f>
        <v>3</v>
      </c>
      <c r="BI20" s="453">
        <f t="shared" si="61"/>
        <v>6.3829787234042552</v>
      </c>
      <c r="BJ20" s="440">
        <v>29</v>
      </c>
      <c r="BK20" s="440">
        <v>9</v>
      </c>
      <c r="BL20" s="488">
        <f t="shared" si="36"/>
        <v>31.03448275862069</v>
      </c>
      <c r="BM20" s="440">
        <v>12</v>
      </c>
      <c r="BN20" s="440">
        <v>0</v>
      </c>
      <c r="BO20" s="488">
        <f t="shared" si="37"/>
        <v>0</v>
      </c>
      <c r="BP20" s="436"/>
      <c r="BQ20" s="436"/>
      <c r="BR20" s="487"/>
      <c r="BS20" s="436"/>
      <c r="BT20" s="436"/>
      <c r="BU20" s="487"/>
      <c r="BV20" s="435">
        <f>BJ20+BM20+BP20+BS20</f>
        <v>41</v>
      </c>
      <c r="BW20" s="435">
        <f>BK20+BN20+BQ20+BT20</f>
        <v>9</v>
      </c>
      <c r="BX20" s="439">
        <f t="shared" si="38"/>
        <v>21.951219512195124</v>
      </c>
      <c r="BY20" s="466">
        <v>39</v>
      </c>
      <c r="BZ20" s="466">
        <v>5</v>
      </c>
      <c r="CA20" s="439">
        <f t="shared" si="78"/>
        <v>12.820512820512819</v>
      </c>
      <c r="CB20" s="466">
        <v>24</v>
      </c>
      <c r="CC20" s="466">
        <v>0</v>
      </c>
      <c r="CD20" s="467">
        <f t="shared" si="39"/>
        <v>0</v>
      </c>
      <c r="CE20" s="468"/>
      <c r="CF20" s="468"/>
      <c r="CG20" s="468"/>
      <c r="CH20" s="468"/>
      <c r="CI20" s="468"/>
      <c r="CJ20" s="468"/>
      <c r="CK20" s="476">
        <f>BY20+CB20+CE20+CH20</f>
        <v>63</v>
      </c>
      <c r="CL20" s="476">
        <f>BZ20+CC20+CF20+CI20</f>
        <v>5</v>
      </c>
      <c r="CM20" s="467">
        <f t="shared" si="40"/>
        <v>7.9365079365079358</v>
      </c>
      <c r="CN20" s="466">
        <v>47</v>
      </c>
      <c r="CO20" s="466">
        <v>1</v>
      </c>
      <c r="CP20" s="482">
        <f>CO20/CN20*100</f>
        <v>2.1276595744680851</v>
      </c>
      <c r="CQ20" s="466">
        <v>27</v>
      </c>
      <c r="CR20" s="466">
        <v>0</v>
      </c>
      <c r="CS20" s="482">
        <f>CR20/CQ20*100</f>
        <v>0</v>
      </c>
      <c r="CT20" s="472"/>
      <c r="CU20" s="472"/>
      <c r="CV20" s="470"/>
      <c r="CW20" s="472"/>
      <c r="CX20" s="472"/>
      <c r="CY20" s="472"/>
      <c r="CZ20" s="466">
        <f>SUM(CQ20+CN20)</f>
        <v>74</v>
      </c>
      <c r="DA20" s="466">
        <f>SUM(CR20+CO20)</f>
        <v>1</v>
      </c>
      <c r="DB20" s="467">
        <f t="shared" si="41"/>
        <v>1.3513513513513513</v>
      </c>
      <c r="DC20" s="466">
        <v>43</v>
      </c>
      <c r="DD20" s="466">
        <v>6</v>
      </c>
      <c r="DE20" s="467">
        <f>DD20/DC20*100</f>
        <v>13.953488372093023</v>
      </c>
      <c r="DF20" s="441">
        <v>45</v>
      </c>
      <c r="DG20" s="441">
        <v>1</v>
      </c>
      <c r="DH20" s="467">
        <f>DG20/DF20*100</f>
        <v>2.2222222222222223</v>
      </c>
      <c r="DI20" s="472"/>
      <c r="DJ20" s="472"/>
      <c r="DK20" s="470"/>
      <c r="DL20" s="472"/>
      <c r="DM20" s="472"/>
      <c r="DN20" s="472"/>
      <c r="DO20" s="466">
        <f>SUM(DF20+DC20)</f>
        <v>88</v>
      </c>
      <c r="DP20" s="466">
        <f>SUM(DG20+DD20)</f>
        <v>7</v>
      </c>
      <c r="DQ20" s="467">
        <f t="shared" si="42"/>
        <v>7.9545454545454541</v>
      </c>
      <c r="DR20" s="466">
        <v>51</v>
      </c>
      <c r="DS20" s="466">
        <v>3</v>
      </c>
      <c r="DT20" s="467">
        <f>DS20/DR20*100</f>
        <v>5.8823529411764701</v>
      </c>
      <c r="DU20" s="466">
        <v>33</v>
      </c>
      <c r="DV20" s="466">
        <v>0</v>
      </c>
      <c r="DW20" s="467">
        <f>DV20/DU20*100</f>
        <v>0</v>
      </c>
      <c r="DX20" s="472"/>
      <c r="DY20" s="472"/>
      <c r="DZ20" s="470"/>
      <c r="EA20" s="472"/>
      <c r="EB20" s="472"/>
      <c r="EC20" s="470"/>
      <c r="ED20" s="466">
        <f>SUM(DR20,DU20)</f>
        <v>84</v>
      </c>
      <c r="EE20" s="466">
        <f>SUM(DS20,DV20)</f>
        <v>3</v>
      </c>
      <c r="EF20" s="467">
        <f t="shared" si="43"/>
        <v>3.5714285714285712</v>
      </c>
      <c r="EG20" s="466">
        <v>42</v>
      </c>
      <c r="EH20" s="466">
        <v>1</v>
      </c>
      <c r="EI20" s="467">
        <f t="shared" si="44"/>
        <v>2.3809523809523809</v>
      </c>
      <c r="EJ20" s="466">
        <v>26</v>
      </c>
      <c r="EK20" s="466">
        <v>0</v>
      </c>
      <c r="EL20" s="467">
        <f>EK20/EJ20</f>
        <v>0</v>
      </c>
      <c r="EM20" s="472"/>
      <c r="EN20" s="472"/>
      <c r="EO20" s="472"/>
      <c r="EP20" s="472"/>
      <c r="EQ20" s="472"/>
      <c r="ER20" s="472"/>
      <c r="ES20" s="476">
        <f t="shared" si="63"/>
        <v>68</v>
      </c>
      <c r="ET20" s="476">
        <f t="shared" si="63"/>
        <v>1</v>
      </c>
      <c r="EU20" s="467">
        <v>0</v>
      </c>
      <c r="EV20" s="57"/>
    </row>
    <row r="21" spans="1:6047" ht="9.9499999999999993" customHeight="1" x14ac:dyDescent="0.25">
      <c r="A21" s="452" t="s">
        <v>129</v>
      </c>
      <c r="B21" s="882">
        <v>17</v>
      </c>
      <c r="C21" s="882">
        <v>0</v>
      </c>
      <c r="D21" s="882">
        <f>SUM(B21:C21)</f>
        <v>17</v>
      </c>
      <c r="E21" s="882">
        <v>1</v>
      </c>
      <c r="F21" s="882">
        <v>0</v>
      </c>
      <c r="G21" s="882">
        <f>SUM(E21:F21)</f>
        <v>1</v>
      </c>
      <c r="H21" s="771">
        <f t="shared" si="26"/>
        <v>5.8823529411764705E-2</v>
      </c>
      <c r="I21" s="771" t="e">
        <f t="shared" si="65"/>
        <v>#DIV/0!</v>
      </c>
      <c r="J21" s="771">
        <f t="shared" si="66"/>
        <v>5.8823529411764705E-2</v>
      </c>
      <c r="K21" s="882">
        <v>14</v>
      </c>
      <c r="L21" s="882">
        <v>0</v>
      </c>
      <c r="M21" s="882">
        <f>SUM(K21:L21)</f>
        <v>14</v>
      </c>
      <c r="N21" s="882">
        <v>0</v>
      </c>
      <c r="O21" s="882">
        <v>0</v>
      </c>
      <c r="P21" s="882">
        <f>SUM(N21:O21)</f>
        <v>0</v>
      </c>
      <c r="Q21" s="771">
        <f t="shared" si="68"/>
        <v>0</v>
      </c>
      <c r="R21" s="771" t="e">
        <f t="shared" si="68"/>
        <v>#DIV/0!</v>
      </c>
      <c r="S21" s="771">
        <f t="shared" si="68"/>
        <v>0</v>
      </c>
      <c r="T21" s="882"/>
      <c r="U21" s="882"/>
      <c r="V21" s="882">
        <f>SUM(T21:U21)</f>
        <v>0</v>
      </c>
      <c r="W21" s="882"/>
      <c r="X21" s="882"/>
      <c r="Y21" s="882">
        <f>SUM(W21:X21)</f>
        <v>0</v>
      </c>
      <c r="Z21" s="771" t="e">
        <f t="shared" si="70"/>
        <v>#DIV/0!</v>
      </c>
      <c r="AA21" s="771" t="e">
        <f t="shared" si="71"/>
        <v>#DIV/0!</v>
      </c>
      <c r="AB21" s="771" t="e">
        <f t="shared" si="72"/>
        <v>#DIV/0!</v>
      </c>
      <c r="AC21" s="981"/>
      <c r="AD21" s="981"/>
      <c r="AE21" s="981">
        <f>SUM(AC21:AD21)</f>
        <v>0</v>
      </c>
      <c r="AF21" s="981"/>
      <c r="AG21" s="981"/>
      <c r="AH21" s="981">
        <f>SUM(AF21:AG21)</f>
        <v>0</v>
      </c>
      <c r="AI21" s="982" t="e">
        <f t="shared" si="74"/>
        <v>#DIV/0!</v>
      </c>
      <c r="AJ21" s="982" t="e">
        <f t="shared" si="75"/>
        <v>#DIV/0!</v>
      </c>
      <c r="AK21" s="982" t="e">
        <f t="shared" si="76"/>
        <v>#DIV/0!</v>
      </c>
      <c r="AL21" s="882">
        <f>SUM(B21,K21,T21,AC21)</f>
        <v>31</v>
      </c>
      <c r="AM21" s="882">
        <f>SUM(C21,L21,U21,AD21)</f>
        <v>0</v>
      </c>
      <c r="AN21" s="882">
        <f>SUM(AL21:AM21)</f>
        <v>31</v>
      </c>
      <c r="AO21" s="882">
        <f>SUM(E21,N21,W21,AF21)</f>
        <v>1</v>
      </c>
      <c r="AP21" s="882">
        <f>SUM(F21,O21,X21,AG21)</f>
        <v>0</v>
      </c>
      <c r="AQ21" s="882">
        <f>SUM(AO21:AP21)</f>
        <v>1</v>
      </c>
      <c r="AR21" s="771">
        <f t="shared" si="9"/>
        <v>3.2258064516129031E-2</v>
      </c>
      <c r="AS21" s="771" t="e">
        <f t="shared" si="62"/>
        <v>#DIV/0!</v>
      </c>
      <c r="AT21" s="771">
        <f t="shared" si="62"/>
        <v>3.2258064516129031E-2</v>
      </c>
      <c r="AU21" s="435">
        <v>17</v>
      </c>
      <c r="AV21" s="435">
        <v>0</v>
      </c>
      <c r="AW21" s="453">
        <f t="shared" si="12"/>
        <v>0</v>
      </c>
      <c r="AX21" s="435">
        <v>11</v>
      </c>
      <c r="AY21" s="435">
        <v>0</v>
      </c>
      <c r="AZ21" s="453">
        <f t="shared" si="60"/>
        <v>0</v>
      </c>
      <c r="BA21" s="436"/>
      <c r="BB21" s="436"/>
      <c r="BC21" s="454"/>
      <c r="BD21" s="436"/>
      <c r="BE21" s="436"/>
      <c r="BF21" s="454"/>
      <c r="BG21" s="435">
        <f>AU21+AX21+BA21+BD21</f>
        <v>28</v>
      </c>
      <c r="BH21" s="435">
        <f>AV21+AY21+BB21+BE21</f>
        <v>0</v>
      </c>
      <c r="BI21" s="453">
        <f t="shared" si="61"/>
        <v>0</v>
      </c>
      <c r="BJ21" s="440">
        <v>14</v>
      </c>
      <c r="BK21" s="440">
        <v>5</v>
      </c>
      <c r="BL21" s="488">
        <f t="shared" si="36"/>
        <v>35.714285714285715</v>
      </c>
      <c r="BM21" s="440">
        <v>10</v>
      </c>
      <c r="BN21" s="440">
        <v>0</v>
      </c>
      <c r="BO21" s="488">
        <f t="shared" si="37"/>
        <v>0</v>
      </c>
      <c r="BP21" s="436"/>
      <c r="BQ21" s="436"/>
      <c r="BR21" s="487"/>
      <c r="BS21" s="436"/>
      <c r="BT21" s="436"/>
      <c r="BU21" s="487"/>
      <c r="BV21" s="435">
        <f>BJ21+BM21+BP21+BS21</f>
        <v>24</v>
      </c>
      <c r="BW21" s="435">
        <f>BK21+BN21+BQ21+BT21</f>
        <v>5</v>
      </c>
      <c r="BX21" s="439">
        <f t="shared" si="38"/>
        <v>20.833333333333336</v>
      </c>
      <c r="BY21" s="466">
        <v>21</v>
      </c>
      <c r="BZ21" s="466">
        <v>1</v>
      </c>
      <c r="CA21" s="439">
        <f t="shared" si="78"/>
        <v>4.7619047619047619</v>
      </c>
      <c r="CB21" s="466">
        <v>8</v>
      </c>
      <c r="CC21" s="466">
        <v>0</v>
      </c>
      <c r="CD21" s="467">
        <f t="shared" si="39"/>
        <v>0</v>
      </c>
      <c r="CE21" s="468"/>
      <c r="CF21" s="468"/>
      <c r="CG21" s="468"/>
      <c r="CH21" s="468"/>
      <c r="CI21" s="468"/>
      <c r="CJ21" s="468"/>
      <c r="CK21" s="476">
        <f>BY21+CB21+CE21+CH21</f>
        <v>29</v>
      </c>
      <c r="CL21" s="476">
        <f>BZ21+CC21+CF21+CI21</f>
        <v>1</v>
      </c>
      <c r="CM21" s="467">
        <f t="shared" si="40"/>
        <v>3.4482758620689653</v>
      </c>
      <c r="CN21" s="466">
        <v>23</v>
      </c>
      <c r="CO21" s="466">
        <v>2</v>
      </c>
      <c r="CP21" s="482">
        <f>CO21/CN21*100</f>
        <v>8.695652173913043</v>
      </c>
      <c r="CQ21" s="466">
        <v>5</v>
      </c>
      <c r="CR21" s="466">
        <v>0</v>
      </c>
      <c r="CS21" s="482">
        <f>CR21/CQ21*100</f>
        <v>0</v>
      </c>
      <c r="CT21" s="472"/>
      <c r="CU21" s="472"/>
      <c r="CV21" s="470"/>
      <c r="CW21" s="472"/>
      <c r="CX21" s="472"/>
      <c r="CY21" s="472"/>
      <c r="CZ21" s="466">
        <f>SUM(CQ21+CN21)</f>
        <v>28</v>
      </c>
      <c r="DA21" s="466">
        <f>SUM(CR21+CO21)</f>
        <v>2</v>
      </c>
      <c r="DB21" s="467">
        <f t="shared" si="41"/>
        <v>7.1428571428571423</v>
      </c>
      <c r="DC21" s="466">
        <v>9</v>
      </c>
      <c r="DD21" s="466">
        <v>0</v>
      </c>
      <c r="DE21" s="467">
        <f>DD21/DC21*100</f>
        <v>0</v>
      </c>
      <c r="DF21" s="441">
        <v>17</v>
      </c>
      <c r="DG21" s="441">
        <v>0</v>
      </c>
      <c r="DH21" s="467">
        <f>DG21/DF21*100</f>
        <v>0</v>
      </c>
      <c r="DI21" s="472"/>
      <c r="DJ21" s="472"/>
      <c r="DK21" s="470"/>
      <c r="DL21" s="472"/>
      <c r="DM21" s="472"/>
      <c r="DN21" s="472"/>
      <c r="DO21" s="466">
        <f>SUM(DF21+DC21)</f>
        <v>26</v>
      </c>
      <c r="DP21" s="466">
        <f>SUM(DG21+DD21)</f>
        <v>0</v>
      </c>
      <c r="DQ21" s="467">
        <f t="shared" si="42"/>
        <v>0</v>
      </c>
      <c r="DR21" s="466">
        <v>25</v>
      </c>
      <c r="DS21" s="466">
        <v>0</v>
      </c>
      <c r="DT21" s="467">
        <f>DS21/DR21*100</f>
        <v>0</v>
      </c>
      <c r="DU21" s="466">
        <v>0</v>
      </c>
      <c r="DV21" s="466">
        <v>0</v>
      </c>
      <c r="DW21" s="467">
        <v>0</v>
      </c>
      <c r="DX21" s="472"/>
      <c r="DY21" s="472"/>
      <c r="DZ21" s="470"/>
      <c r="EA21" s="472"/>
      <c r="EB21" s="472"/>
      <c r="EC21" s="470"/>
      <c r="ED21" s="466">
        <f>SUM(DR21,DU21)</f>
        <v>25</v>
      </c>
      <c r="EE21" s="466">
        <f>SUM(DS21,DV21)</f>
        <v>0</v>
      </c>
      <c r="EF21" s="467">
        <f t="shared" si="43"/>
        <v>0</v>
      </c>
      <c r="EG21" s="472"/>
      <c r="EH21" s="472"/>
      <c r="EI21" s="472"/>
      <c r="EJ21" s="472"/>
      <c r="EK21" s="472"/>
      <c r="EL21" s="470"/>
      <c r="EM21" s="472"/>
      <c r="EN21" s="472"/>
      <c r="EO21" s="472"/>
      <c r="EP21" s="472"/>
      <c r="EQ21" s="472"/>
      <c r="ER21" s="472"/>
      <c r="ES21" s="476">
        <f t="shared" si="63"/>
        <v>0</v>
      </c>
      <c r="ET21" s="476">
        <f t="shared" si="63"/>
        <v>0</v>
      </c>
      <c r="EU21" s="467">
        <v>0</v>
      </c>
      <c r="EV21" s="57"/>
    </row>
    <row r="22" spans="1:6047" ht="9.9499999999999993" customHeight="1" x14ac:dyDescent="0.25">
      <c r="A22" s="455" t="s">
        <v>17</v>
      </c>
      <c r="B22" s="884" t="e">
        <f>SUM(#REF!,#REF!,#REF!,#REF!,B23)</f>
        <v>#REF!</v>
      </c>
      <c r="C22" s="884" t="e">
        <f>SUM(#REF!,#REF!,#REF!,#REF!,C23)</f>
        <v>#REF!</v>
      </c>
      <c r="D22" s="884" t="e">
        <f>SUM(#REF!,#REF!,#REF!,#REF!,D23)</f>
        <v>#REF!</v>
      </c>
      <c r="E22" s="884" t="e">
        <f>SUM(#REF!,#REF!,#REF!,#REF!,E23)</f>
        <v>#REF!</v>
      </c>
      <c r="F22" s="884" t="e">
        <f>SUM(#REF!,#REF!,#REF!,#REF!,F23)</f>
        <v>#REF!</v>
      </c>
      <c r="G22" s="884" t="e">
        <f>SUM(#REF!,#REF!,#REF!,#REF!,G23)</f>
        <v>#REF!</v>
      </c>
      <c r="H22" s="885" t="e">
        <f t="shared" si="26"/>
        <v>#REF!</v>
      </c>
      <c r="I22" s="885" t="e">
        <f t="shared" si="65"/>
        <v>#REF!</v>
      </c>
      <c r="J22" s="885" t="e">
        <f t="shared" si="66"/>
        <v>#REF!</v>
      </c>
      <c r="K22" s="884" t="e">
        <f>SUM(#REF!,#REF!,#REF!,#REF!,K23)</f>
        <v>#REF!</v>
      </c>
      <c r="L22" s="884" t="e">
        <f>SUM(#REF!,#REF!,#REF!,#REF!,L23)</f>
        <v>#REF!</v>
      </c>
      <c r="M22" s="884" t="e">
        <f>SUM(#REF!,#REF!,#REF!,#REF!,M23)</f>
        <v>#REF!</v>
      </c>
      <c r="N22" s="884" t="e">
        <f>SUM(#REF!,#REF!,#REF!,#REF!,N23)</f>
        <v>#REF!</v>
      </c>
      <c r="O22" s="884" t="e">
        <f>SUM(#REF!,#REF!,#REF!,#REF!,O23)</f>
        <v>#REF!</v>
      </c>
      <c r="P22" s="884" t="e">
        <f>SUM(#REF!,#REF!,#REF!,#REF!,P23)</f>
        <v>#REF!</v>
      </c>
      <c r="Q22" s="885" t="e">
        <f t="shared" si="68"/>
        <v>#REF!</v>
      </c>
      <c r="R22" s="885" t="e">
        <f t="shared" si="68"/>
        <v>#REF!</v>
      </c>
      <c r="S22" s="885" t="e">
        <f t="shared" si="68"/>
        <v>#REF!</v>
      </c>
      <c r="T22" s="884" t="e">
        <f>SUM(#REF!,#REF!,#REF!,#REF!,T23)</f>
        <v>#REF!</v>
      </c>
      <c r="U22" s="884" t="e">
        <f>SUM(#REF!,#REF!,#REF!,#REF!,U23)</f>
        <v>#REF!</v>
      </c>
      <c r="V22" s="884" t="e">
        <f>SUM(#REF!,#REF!,#REF!,#REF!,V23)</f>
        <v>#REF!</v>
      </c>
      <c r="W22" s="884" t="e">
        <f>SUM(#REF!,#REF!,#REF!,#REF!,W23)</f>
        <v>#REF!</v>
      </c>
      <c r="X22" s="884" t="e">
        <f>SUM(#REF!,#REF!,#REF!,#REF!,X23)</f>
        <v>#REF!</v>
      </c>
      <c r="Y22" s="884" t="e">
        <f>SUM(#REF!,#REF!,#REF!,#REF!,Y23)</f>
        <v>#REF!</v>
      </c>
      <c r="Z22" s="885" t="e">
        <f t="shared" si="70"/>
        <v>#REF!</v>
      </c>
      <c r="AA22" s="885" t="e">
        <f t="shared" si="71"/>
        <v>#REF!</v>
      </c>
      <c r="AB22" s="885" t="e">
        <f t="shared" si="72"/>
        <v>#REF!</v>
      </c>
      <c r="AC22" s="977" t="e">
        <f>SUM(#REF!,#REF!,#REF!,#REF!,AC23)</f>
        <v>#REF!</v>
      </c>
      <c r="AD22" s="977" t="e">
        <f>SUM(#REF!,#REF!,#REF!,#REF!,AD23)</f>
        <v>#REF!</v>
      </c>
      <c r="AE22" s="977" t="e">
        <f>SUM(#REF!,#REF!,#REF!,#REF!,AE23)</f>
        <v>#REF!</v>
      </c>
      <c r="AF22" s="977" t="e">
        <f>SUM(#REF!,#REF!,#REF!,#REF!,AF23)</f>
        <v>#REF!</v>
      </c>
      <c r="AG22" s="977" t="e">
        <f>SUM(#REF!,#REF!,#REF!,#REF!,AG23)</f>
        <v>#REF!</v>
      </c>
      <c r="AH22" s="977" t="e">
        <f>SUM(#REF!,#REF!,#REF!,#REF!,AH23)</f>
        <v>#REF!</v>
      </c>
      <c r="AI22" s="978" t="e">
        <f t="shared" si="74"/>
        <v>#REF!</v>
      </c>
      <c r="AJ22" s="978" t="e">
        <f t="shared" si="75"/>
        <v>#REF!</v>
      </c>
      <c r="AK22" s="978" t="e">
        <f t="shared" si="76"/>
        <v>#REF!</v>
      </c>
      <c r="AL22" s="884" t="e">
        <f>SUM(#REF!,#REF!,#REF!,#REF!,AL23)</f>
        <v>#REF!</v>
      </c>
      <c r="AM22" s="884" t="e">
        <f>SUM(#REF!,#REF!,#REF!,#REF!,AM23)</f>
        <v>#REF!</v>
      </c>
      <c r="AN22" s="884" t="e">
        <f>SUM(#REF!,#REF!,#REF!,#REF!,AN23)</f>
        <v>#REF!</v>
      </c>
      <c r="AO22" s="884" t="e">
        <f>SUM(#REF!,#REF!,#REF!,#REF!,AO23)</f>
        <v>#REF!</v>
      </c>
      <c r="AP22" s="884" t="e">
        <f>SUM(#REF!,#REF!,#REF!,#REF!,AP23)</f>
        <v>#REF!</v>
      </c>
      <c r="AQ22" s="884" t="e">
        <f>SUM(#REF!,#REF!,#REF!,#REF!,AQ23)</f>
        <v>#REF!</v>
      </c>
      <c r="AR22" s="885" t="e">
        <f t="shared" si="9"/>
        <v>#REF!</v>
      </c>
      <c r="AS22" s="885" t="e">
        <f t="shared" si="62"/>
        <v>#REF!</v>
      </c>
      <c r="AT22" s="885" t="e">
        <f t="shared" si="62"/>
        <v>#REF!</v>
      </c>
      <c r="AU22" s="432" t="e">
        <f>#REF!+#REF!+#REF!+#REF!+AU23</f>
        <v>#REF!</v>
      </c>
      <c r="AV22" s="432" t="e">
        <f>#REF!+#REF!+#REF!+#REF!+AV23</f>
        <v>#REF!</v>
      </c>
      <c r="AW22" s="448" t="e">
        <f t="shared" si="12"/>
        <v>#REF!</v>
      </c>
      <c r="AX22" s="432" t="e">
        <f>#REF!+#REF!+#REF!+#REF!+AX23</f>
        <v>#REF!</v>
      </c>
      <c r="AY22" s="432" t="e">
        <f>#REF!+#REF!+#REF!+#REF!+AY23</f>
        <v>#REF!</v>
      </c>
      <c r="AZ22" s="448" t="e">
        <f t="shared" si="60"/>
        <v>#REF!</v>
      </c>
      <c r="BA22" s="432" t="e">
        <f>#REF!+#REF!+#REF!+#REF!+BA23</f>
        <v>#REF!</v>
      </c>
      <c r="BB22" s="432" t="e">
        <f>#REF!+#REF!+#REF!+#REF!+BB23</f>
        <v>#REF!</v>
      </c>
      <c r="BC22" s="448" t="e">
        <f>BB22/BA22*100</f>
        <v>#REF!</v>
      </c>
      <c r="BD22" s="432"/>
      <c r="BE22" s="432"/>
      <c r="BF22" s="448"/>
      <c r="BG22" s="432" t="e">
        <f>#REF!+#REF!+#REF!+#REF!+BG23</f>
        <v>#REF!</v>
      </c>
      <c r="BH22" s="432" t="e">
        <f>#REF!+#REF!+#REF!+#REF!+BH23</f>
        <v>#REF!</v>
      </c>
      <c r="BI22" s="448" t="e">
        <f t="shared" si="61"/>
        <v>#REF!</v>
      </c>
      <c r="BJ22" s="432" t="e">
        <f>#REF!+#REF!+#REF!+#REF!+BJ23</f>
        <v>#REF!</v>
      </c>
      <c r="BK22" s="432" t="e">
        <f>#REF!+#REF!+#REF!+#REF!+BK23</f>
        <v>#REF!</v>
      </c>
      <c r="BL22" s="461" t="e">
        <f t="shared" si="36"/>
        <v>#REF!</v>
      </c>
      <c r="BM22" s="432" t="e">
        <f>#REF!+#REF!+#REF!+#REF!+BM23</f>
        <v>#REF!</v>
      </c>
      <c r="BN22" s="432" t="e">
        <f>#REF!+#REF!+#REF!+#REF!+BN23</f>
        <v>#REF!</v>
      </c>
      <c r="BO22" s="461" t="e">
        <f t="shared" si="37"/>
        <v>#REF!</v>
      </c>
      <c r="BP22" s="432" t="e">
        <f>#REF!+#REF!+#REF!+#REF!+BP23</f>
        <v>#REF!</v>
      </c>
      <c r="BQ22" s="432" t="e">
        <f>#REF!+#REF!+#REF!+#REF!+BQ23</f>
        <v>#REF!</v>
      </c>
      <c r="BR22" s="461" t="e">
        <f>BQ22/BP22*100</f>
        <v>#REF!</v>
      </c>
      <c r="BS22" s="432"/>
      <c r="BT22" s="432"/>
      <c r="BU22" s="461"/>
      <c r="BV22" s="432" t="e">
        <f>#REF!+#REF!+#REF!+#REF!+BV23</f>
        <v>#REF!</v>
      </c>
      <c r="BW22" s="432" t="e">
        <f>#REF!+#REF!+#REF!+#REF!+BW23</f>
        <v>#REF!</v>
      </c>
      <c r="BX22" s="461" t="e">
        <f t="shared" si="38"/>
        <v>#REF!</v>
      </c>
      <c r="BY22" s="432" t="e">
        <f>#REF!+#REF!+#REF!+#REF!+BY23</f>
        <v>#REF!</v>
      </c>
      <c r="BZ22" s="432" t="e">
        <f>#REF!+#REF!+#REF!+#REF!+BZ23</f>
        <v>#REF!</v>
      </c>
      <c r="CA22" s="461" t="e">
        <f t="shared" si="78"/>
        <v>#REF!</v>
      </c>
      <c r="CB22" s="432" t="e">
        <f>#REF!+#REF!+#REF!+#REF!+CB23</f>
        <v>#REF!</v>
      </c>
      <c r="CC22" s="432" t="e">
        <f>#REF!+#REF!+#REF!+#REF!+CC23</f>
        <v>#REF!</v>
      </c>
      <c r="CD22" s="461" t="e">
        <f t="shared" si="39"/>
        <v>#REF!</v>
      </c>
      <c r="CE22" s="432" t="e">
        <f>#REF!+#REF!+#REF!+#REF!+CE23</f>
        <v>#REF!</v>
      </c>
      <c r="CF22" s="432" t="e">
        <f>#REF!+#REF!+#REF!+#REF!+CF23</f>
        <v>#REF!</v>
      </c>
      <c r="CG22" s="461" t="e">
        <f>CF22/CE22*100</f>
        <v>#REF!</v>
      </c>
      <c r="CH22" s="432" t="e">
        <f>#REF!+#REF!+#REF!+#REF!+CH23</f>
        <v>#REF!</v>
      </c>
      <c r="CI22" s="432" t="e">
        <f>#REF!+#REF!+#REF!+#REF!+CI23</f>
        <v>#REF!</v>
      </c>
      <c r="CJ22" s="461">
        <v>0</v>
      </c>
      <c r="CK22" s="432" t="e">
        <f>#REF!+#REF!+#REF!+#REF!+CK23</f>
        <v>#REF!</v>
      </c>
      <c r="CL22" s="432" t="e">
        <f>#REF!+#REF!+#REF!+#REF!+CL23</f>
        <v>#REF!</v>
      </c>
      <c r="CM22" s="461" t="e">
        <f t="shared" si="40"/>
        <v>#REF!</v>
      </c>
      <c r="CN22" s="432" t="e">
        <f>#REF!+#REF!+#REF!</f>
        <v>#REF!</v>
      </c>
      <c r="CO22" s="432" t="e">
        <f>#REF!+#REF!+#REF!</f>
        <v>#REF!</v>
      </c>
      <c r="CP22" s="461" t="e">
        <f>CO22/CN22*100</f>
        <v>#REF!</v>
      </c>
      <c r="CQ22" s="432" t="e">
        <f>#REF!+#REF!+#REF!</f>
        <v>#REF!</v>
      </c>
      <c r="CR22" s="432" t="e">
        <f>#REF!+#REF!+#REF!</f>
        <v>#REF!</v>
      </c>
      <c r="CS22" s="461" t="e">
        <f>CR22/CQ22*100</f>
        <v>#REF!</v>
      </c>
      <c r="CT22" s="432" t="e">
        <f>#REF!+#REF!+#REF!</f>
        <v>#REF!</v>
      </c>
      <c r="CU22" s="432" t="e">
        <f>#REF!+#REF!+#REF!</f>
        <v>#REF!</v>
      </c>
      <c r="CV22" s="461" t="e">
        <f>CU22/CT22</f>
        <v>#REF!</v>
      </c>
      <c r="CW22" s="432" t="e">
        <f>#REF!+#REF!+#REF!</f>
        <v>#REF!</v>
      </c>
      <c r="CX22" s="432" t="e">
        <f>#REF!+#REF!+#REF!</f>
        <v>#REF!</v>
      </c>
      <c r="CY22" s="432">
        <v>0</v>
      </c>
      <c r="CZ22" s="432" t="e">
        <f>CN22+CQ22+CT22+CW22</f>
        <v>#REF!</v>
      </c>
      <c r="DA22" s="432" t="e">
        <f>CO22+CR22+CU22+CX22</f>
        <v>#REF!</v>
      </c>
      <c r="DB22" s="461" t="e">
        <f t="shared" si="41"/>
        <v>#REF!</v>
      </c>
      <c r="DC22" s="432" t="e">
        <f>#REF!+#REF!+#REF!</f>
        <v>#REF!</v>
      </c>
      <c r="DD22" s="432" t="e">
        <f>#REF!+#REF!+#REF!</f>
        <v>#REF!</v>
      </c>
      <c r="DE22" s="461" t="e">
        <f>DD22/DC22*100</f>
        <v>#REF!</v>
      </c>
      <c r="DF22" s="432" t="e">
        <f>#REF!+#REF!+#REF!</f>
        <v>#REF!</v>
      </c>
      <c r="DG22" s="432" t="e">
        <f>#REF!+#REF!+#REF!</f>
        <v>#REF!</v>
      </c>
      <c r="DH22" s="461" t="e">
        <f>DG22/DF22*100</f>
        <v>#REF!</v>
      </c>
      <c r="DI22" s="432" t="e">
        <f>#REF!+#REF!+#REF!</f>
        <v>#REF!</v>
      </c>
      <c r="DJ22" s="432" t="e">
        <f>#REF!+#REF!+#REF!</f>
        <v>#REF!</v>
      </c>
      <c r="DK22" s="461" t="e">
        <f>DJ22/DI22</f>
        <v>#REF!</v>
      </c>
      <c r="DL22" s="432" t="e">
        <f>#REF!+#REF!+#REF!</f>
        <v>#REF!</v>
      </c>
      <c r="DM22" s="432" t="e">
        <f>#REF!+#REF!+#REF!</f>
        <v>#REF!</v>
      </c>
      <c r="DN22" s="432">
        <v>0</v>
      </c>
      <c r="DO22" s="432" t="e">
        <f>DC22+DF22+DI22+DL22</f>
        <v>#REF!</v>
      </c>
      <c r="DP22" s="432" t="e">
        <f>DD22+DG22+DJ22+DM22</f>
        <v>#REF!</v>
      </c>
      <c r="DQ22" s="461" t="e">
        <f t="shared" si="42"/>
        <v>#REF!</v>
      </c>
      <c r="DR22" s="432" t="e">
        <f>#REF!+#REF!+#REF!</f>
        <v>#REF!</v>
      </c>
      <c r="DS22" s="432" t="e">
        <f>#REF!+#REF!+#REF!</f>
        <v>#REF!</v>
      </c>
      <c r="DT22" s="461" t="e">
        <f>DS22/DR22*100</f>
        <v>#REF!</v>
      </c>
      <c r="DU22" s="432" t="e">
        <f>#REF!+#REF!+#REF!</f>
        <v>#REF!</v>
      </c>
      <c r="DV22" s="432" t="e">
        <f>#REF!+#REF!+#REF!</f>
        <v>#REF!</v>
      </c>
      <c r="DW22" s="461" t="e">
        <f>DV22/DU22</f>
        <v>#REF!</v>
      </c>
      <c r="DX22" s="432" t="e">
        <f>#REF!+#REF!+#REF!</f>
        <v>#REF!</v>
      </c>
      <c r="DY22" s="432" t="e">
        <f>#REF!+#REF!+#REF!</f>
        <v>#REF!</v>
      </c>
      <c r="DZ22" s="461" t="e">
        <f>DY22/DX22</f>
        <v>#REF!</v>
      </c>
      <c r="EA22" s="432"/>
      <c r="EB22" s="432"/>
      <c r="EC22" s="461"/>
      <c r="ED22" s="432" t="e">
        <f>DR22+DU22+DX22+EA22</f>
        <v>#REF!</v>
      </c>
      <c r="EE22" s="432" t="e">
        <f>DS22+DV22+DY22+EB22</f>
        <v>#REF!</v>
      </c>
      <c r="EF22" s="461" t="e">
        <f t="shared" si="43"/>
        <v>#REF!</v>
      </c>
      <c r="EG22" s="432" t="e">
        <f>#REF!+#REF!+#REF!</f>
        <v>#REF!</v>
      </c>
      <c r="EH22" s="432" t="e">
        <f>#REF!+#REF!+#REF!</f>
        <v>#REF!</v>
      </c>
      <c r="EI22" s="461" t="e">
        <f>EH22/EG22*100</f>
        <v>#REF!</v>
      </c>
      <c r="EJ22" s="432" t="e">
        <f>#REF!+#REF!+#REF!</f>
        <v>#REF!</v>
      </c>
      <c r="EK22" s="432" t="e">
        <f>#REF!+#REF!+#REF!</f>
        <v>#REF!</v>
      </c>
      <c r="EL22" s="461" t="e">
        <f>EK22/EJ22*100</f>
        <v>#REF!</v>
      </c>
      <c r="EM22" s="432" t="e">
        <f>#REF!+#REF!+#REF!</f>
        <v>#REF!</v>
      </c>
      <c r="EN22" s="432" t="e">
        <f>#REF!+#REF!+#REF!</f>
        <v>#REF!</v>
      </c>
      <c r="EO22" s="461" t="e">
        <f>EN22/EM22*100</f>
        <v>#REF!</v>
      </c>
      <c r="EP22" s="432" t="e">
        <f>#REF!+#REF!+#REF!</f>
        <v>#REF!</v>
      </c>
      <c r="EQ22" s="432" t="e">
        <f>#REF!+#REF!+#REF!</f>
        <v>#REF!</v>
      </c>
      <c r="ER22" s="432"/>
      <c r="ES22" s="432" t="e">
        <f t="shared" si="63"/>
        <v>#REF!</v>
      </c>
      <c r="ET22" s="432" t="e">
        <f t="shared" si="63"/>
        <v>#REF!</v>
      </c>
      <c r="EU22" s="461" t="e">
        <f>ET22/ES22*100</f>
        <v>#REF!</v>
      </c>
      <c r="EV22" s="57"/>
    </row>
    <row r="23" spans="1:6047" ht="9.9499999999999993" customHeight="1" x14ac:dyDescent="0.25">
      <c r="A23" s="457" t="s">
        <v>56</v>
      </c>
      <c r="B23" s="880">
        <f t="shared" ref="B23:G23" si="79">SUM(B24)</f>
        <v>0</v>
      </c>
      <c r="C23" s="880">
        <f t="shared" si="79"/>
        <v>3</v>
      </c>
      <c r="D23" s="880">
        <f t="shared" si="79"/>
        <v>3</v>
      </c>
      <c r="E23" s="880">
        <f t="shared" si="79"/>
        <v>0</v>
      </c>
      <c r="F23" s="880">
        <f t="shared" si="79"/>
        <v>1</v>
      </c>
      <c r="G23" s="880">
        <f t="shared" si="79"/>
        <v>1</v>
      </c>
      <c r="H23" s="881" t="e">
        <f t="shared" si="26"/>
        <v>#DIV/0!</v>
      </c>
      <c r="I23" s="881">
        <f t="shared" si="65"/>
        <v>0.33333333333333331</v>
      </c>
      <c r="J23" s="881">
        <f t="shared" si="66"/>
        <v>0.33333333333333331</v>
      </c>
      <c r="K23" s="880">
        <f t="shared" ref="K23:P23" si="80">SUM(K24)</f>
        <v>0</v>
      </c>
      <c r="L23" s="880">
        <f t="shared" si="80"/>
        <v>2</v>
      </c>
      <c r="M23" s="880">
        <f t="shared" si="80"/>
        <v>2</v>
      </c>
      <c r="N23" s="880">
        <f t="shared" si="80"/>
        <v>0</v>
      </c>
      <c r="O23" s="880">
        <f t="shared" si="80"/>
        <v>0</v>
      </c>
      <c r="P23" s="880">
        <f t="shared" si="80"/>
        <v>0</v>
      </c>
      <c r="Q23" s="881" t="e">
        <f t="shared" si="68"/>
        <v>#DIV/0!</v>
      </c>
      <c r="R23" s="881">
        <f t="shared" si="68"/>
        <v>0</v>
      </c>
      <c r="S23" s="881">
        <f t="shared" si="68"/>
        <v>0</v>
      </c>
      <c r="T23" s="880">
        <f t="shared" ref="T23:Y23" si="81">SUM(T24)</f>
        <v>0</v>
      </c>
      <c r="U23" s="880">
        <f t="shared" si="81"/>
        <v>2</v>
      </c>
      <c r="V23" s="880">
        <f t="shared" si="81"/>
        <v>2</v>
      </c>
      <c r="W23" s="880">
        <f t="shared" si="81"/>
        <v>0</v>
      </c>
      <c r="X23" s="880">
        <f t="shared" si="81"/>
        <v>0</v>
      </c>
      <c r="Y23" s="880">
        <f t="shared" si="81"/>
        <v>0</v>
      </c>
      <c r="Z23" s="881" t="e">
        <f t="shared" si="70"/>
        <v>#DIV/0!</v>
      </c>
      <c r="AA23" s="881">
        <f t="shared" si="71"/>
        <v>0</v>
      </c>
      <c r="AB23" s="881">
        <f t="shared" si="72"/>
        <v>0</v>
      </c>
      <c r="AC23" s="979">
        <f t="shared" ref="AC23:AH23" si="82">SUM(AC24)</f>
        <v>0</v>
      </c>
      <c r="AD23" s="979">
        <f t="shared" si="82"/>
        <v>0</v>
      </c>
      <c r="AE23" s="979">
        <f t="shared" si="82"/>
        <v>0</v>
      </c>
      <c r="AF23" s="979">
        <f t="shared" si="82"/>
        <v>0</v>
      </c>
      <c r="AG23" s="979">
        <f t="shared" si="82"/>
        <v>0</v>
      </c>
      <c r="AH23" s="979">
        <f t="shared" si="82"/>
        <v>0</v>
      </c>
      <c r="AI23" s="980" t="e">
        <f t="shared" si="74"/>
        <v>#DIV/0!</v>
      </c>
      <c r="AJ23" s="980" t="e">
        <f t="shared" si="75"/>
        <v>#DIV/0!</v>
      </c>
      <c r="AK23" s="980" t="e">
        <f t="shared" si="76"/>
        <v>#DIV/0!</v>
      </c>
      <c r="AL23" s="880">
        <f t="shared" ref="AL23:AQ23" si="83">SUM(AL24)</f>
        <v>0</v>
      </c>
      <c r="AM23" s="880">
        <f t="shared" si="83"/>
        <v>7</v>
      </c>
      <c r="AN23" s="880">
        <f t="shared" si="83"/>
        <v>7</v>
      </c>
      <c r="AO23" s="880">
        <f t="shared" si="83"/>
        <v>0</v>
      </c>
      <c r="AP23" s="880">
        <f t="shared" si="83"/>
        <v>1</v>
      </c>
      <c r="AQ23" s="880">
        <f t="shared" si="83"/>
        <v>1</v>
      </c>
      <c r="AR23" s="881" t="e">
        <f t="shared" si="9"/>
        <v>#DIV/0!</v>
      </c>
      <c r="AS23" s="881">
        <f t="shared" si="62"/>
        <v>0.14285714285714285</v>
      </c>
      <c r="AT23" s="881">
        <f t="shared" si="62"/>
        <v>0.14285714285714285</v>
      </c>
      <c r="AU23" s="434">
        <v>4</v>
      </c>
      <c r="AV23" s="434">
        <v>0</v>
      </c>
      <c r="AW23" s="451">
        <f t="shared" si="12"/>
        <v>0</v>
      </c>
      <c r="AX23" s="434">
        <v>1</v>
      </c>
      <c r="AY23" s="434">
        <v>0</v>
      </c>
      <c r="AZ23" s="451">
        <f t="shared" si="60"/>
        <v>0</v>
      </c>
      <c r="BA23" s="434">
        <v>0</v>
      </c>
      <c r="BB23" s="434">
        <v>0</v>
      </c>
      <c r="BC23" s="451"/>
      <c r="BD23" s="434"/>
      <c r="BE23" s="434"/>
      <c r="BF23" s="451"/>
      <c r="BG23" s="434"/>
      <c r="BH23" s="434"/>
      <c r="BI23" s="451"/>
      <c r="BJ23" s="434">
        <f>SUM(BJ24)</f>
        <v>4</v>
      </c>
      <c r="BK23" s="434">
        <f>SUM(BK24)</f>
        <v>1</v>
      </c>
      <c r="BL23" s="465">
        <f t="shared" si="36"/>
        <v>25</v>
      </c>
      <c r="BM23" s="434">
        <f>SUM(BM24)</f>
        <v>1</v>
      </c>
      <c r="BN23" s="434">
        <f>SUM(BN24)</f>
        <v>0</v>
      </c>
      <c r="BO23" s="465">
        <f t="shared" si="37"/>
        <v>0</v>
      </c>
      <c r="BP23" s="434">
        <f>SUM(BP24)</f>
        <v>4</v>
      </c>
      <c r="BQ23" s="434">
        <f>SUM(BQ24)</f>
        <v>0</v>
      </c>
      <c r="BR23" s="465">
        <f>BQ23/BP23*100</f>
        <v>0</v>
      </c>
      <c r="BS23" s="434"/>
      <c r="BT23" s="434"/>
      <c r="BU23" s="465"/>
      <c r="BV23" s="434">
        <f>SUM(BV24)</f>
        <v>9</v>
      </c>
      <c r="BW23" s="434">
        <f>SUM(BW24)</f>
        <v>1</v>
      </c>
      <c r="BX23" s="465">
        <f t="shared" si="38"/>
        <v>11.111111111111111</v>
      </c>
      <c r="BY23" s="434">
        <f>BY24</f>
        <v>4</v>
      </c>
      <c r="BZ23" s="434">
        <f>BZ24</f>
        <v>0</v>
      </c>
      <c r="CA23" s="434">
        <f t="shared" si="78"/>
        <v>0</v>
      </c>
      <c r="CB23" s="434">
        <f>CB24</f>
        <v>6</v>
      </c>
      <c r="CC23" s="434">
        <f>CC24</f>
        <v>0</v>
      </c>
      <c r="CD23" s="434">
        <f t="shared" si="39"/>
        <v>0</v>
      </c>
      <c r="CE23" s="434">
        <f>CE24</f>
        <v>2</v>
      </c>
      <c r="CF23" s="434">
        <f>CF24</f>
        <v>0</v>
      </c>
      <c r="CG23" s="434">
        <f>CF23/CE23*100</f>
        <v>0</v>
      </c>
      <c r="CH23" s="434">
        <f>CH24</f>
        <v>0</v>
      </c>
      <c r="CI23" s="434">
        <f>CI24</f>
        <v>0</v>
      </c>
      <c r="CJ23" s="434">
        <v>0</v>
      </c>
      <c r="CK23" s="434">
        <f>CK24</f>
        <v>12</v>
      </c>
      <c r="CL23" s="434">
        <f>CL24</f>
        <v>0</v>
      </c>
      <c r="CM23" s="465">
        <f t="shared" si="40"/>
        <v>0</v>
      </c>
      <c r="CN23" s="434">
        <v>6</v>
      </c>
      <c r="CO23" s="434">
        <v>0</v>
      </c>
      <c r="CP23" s="434">
        <v>0</v>
      </c>
      <c r="CQ23" s="434">
        <v>4</v>
      </c>
      <c r="CR23" s="434">
        <v>0</v>
      </c>
      <c r="CS23" s="434">
        <v>0</v>
      </c>
      <c r="CT23" s="434"/>
      <c r="CU23" s="434"/>
      <c r="CV23" s="434"/>
      <c r="CW23" s="434"/>
      <c r="CX23" s="434"/>
      <c r="CY23" s="434"/>
      <c r="CZ23" s="434">
        <f>CN23+CQ23+CT23</f>
        <v>10</v>
      </c>
      <c r="DA23" s="434">
        <f>CO23+CR23+CU23+CX23</f>
        <v>0</v>
      </c>
      <c r="DB23" s="465">
        <f t="shared" si="41"/>
        <v>0</v>
      </c>
      <c r="DC23" s="434"/>
      <c r="DD23" s="434"/>
      <c r="DE23" s="434"/>
      <c r="DF23" s="434"/>
      <c r="DG23" s="434"/>
      <c r="DH23" s="434"/>
      <c r="DI23" s="434"/>
      <c r="DJ23" s="434"/>
      <c r="DK23" s="434"/>
      <c r="DL23" s="434"/>
      <c r="DM23" s="434"/>
      <c r="DN23" s="434"/>
      <c r="DO23" s="434"/>
      <c r="DP23" s="434"/>
      <c r="DQ23" s="434"/>
      <c r="DR23" s="434"/>
      <c r="DS23" s="434"/>
      <c r="DT23" s="434"/>
      <c r="DU23" s="434"/>
      <c r="DV23" s="434"/>
      <c r="DW23" s="434"/>
      <c r="DX23" s="434"/>
      <c r="DY23" s="434"/>
      <c r="DZ23" s="434"/>
      <c r="EA23" s="434"/>
      <c r="EB23" s="434"/>
      <c r="EC23" s="434"/>
      <c r="ED23" s="434"/>
      <c r="EE23" s="434"/>
      <c r="EF23" s="434"/>
      <c r="EG23" s="434"/>
      <c r="EH23" s="434"/>
      <c r="EI23" s="434"/>
      <c r="EJ23" s="434"/>
      <c r="EK23" s="434"/>
      <c r="EL23" s="434"/>
      <c r="EM23" s="434"/>
      <c r="EN23" s="434"/>
      <c r="EO23" s="434"/>
      <c r="EP23" s="434"/>
      <c r="EQ23" s="434"/>
      <c r="ER23" s="434"/>
      <c r="ES23" s="434"/>
      <c r="ET23" s="434"/>
      <c r="EU23" s="434"/>
      <c r="EV23" s="57"/>
    </row>
    <row r="24" spans="1:6047" ht="9.9499999999999993" customHeight="1" x14ac:dyDescent="0.25">
      <c r="A24" s="887" t="s">
        <v>135</v>
      </c>
      <c r="B24" s="888">
        <v>0</v>
      </c>
      <c r="C24" s="888">
        <v>3</v>
      </c>
      <c r="D24" s="882">
        <f>SUM(B24:C24)</f>
        <v>3</v>
      </c>
      <c r="E24" s="888">
        <v>0</v>
      </c>
      <c r="F24" s="888">
        <v>1</v>
      </c>
      <c r="G24" s="882">
        <f>SUM(E24:F24)</f>
        <v>1</v>
      </c>
      <c r="H24" s="889" t="e">
        <f t="shared" si="26"/>
        <v>#DIV/0!</v>
      </c>
      <c r="I24" s="889">
        <f t="shared" si="65"/>
        <v>0.33333333333333331</v>
      </c>
      <c r="J24" s="889">
        <f t="shared" si="66"/>
        <v>0.33333333333333331</v>
      </c>
      <c r="K24" s="888">
        <v>0</v>
      </c>
      <c r="L24" s="888">
        <v>2</v>
      </c>
      <c r="M24" s="882">
        <f>SUM(K24:L24)</f>
        <v>2</v>
      </c>
      <c r="N24" s="888">
        <v>0</v>
      </c>
      <c r="O24" s="888">
        <v>0</v>
      </c>
      <c r="P24" s="882">
        <f>SUM(N24:O24)</f>
        <v>0</v>
      </c>
      <c r="Q24" s="889" t="e">
        <f t="shared" si="68"/>
        <v>#DIV/0!</v>
      </c>
      <c r="R24" s="889">
        <f t="shared" si="68"/>
        <v>0</v>
      </c>
      <c r="S24" s="889">
        <f t="shared" si="68"/>
        <v>0</v>
      </c>
      <c r="T24" s="888">
        <v>0</v>
      </c>
      <c r="U24" s="888">
        <v>2</v>
      </c>
      <c r="V24" s="882">
        <f>SUM(T24:U24)</f>
        <v>2</v>
      </c>
      <c r="W24" s="888">
        <v>0</v>
      </c>
      <c r="X24" s="888">
        <v>0</v>
      </c>
      <c r="Y24" s="882">
        <f>SUM(W24:X24)</f>
        <v>0</v>
      </c>
      <c r="Z24" s="889" t="e">
        <f t="shared" si="70"/>
        <v>#DIV/0!</v>
      </c>
      <c r="AA24" s="889">
        <f t="shared" si="71"/>
        <v>0</v>
      </c>
      <c r="AB24" s="889">
        <f t="shared" si="72"/>
        <v>0</v>
      </c>
      <c r="AC24" s="983"/>
      <c r="AD24" s="983"/>
      <c r="AE24" s="981">
        <f>SUM(AC24:AD24)</f>
        <v>0</v>
      </c>
      <c r="AF24" s="983"/>
      <c r="AG24" s="983"/>
      <c r="AH24" s="981">
        <f>SUM(AF24:AG24)</f>
        <v>0</v>
      </c>
      <c r="AI24" s="984" t="e">
        <f t="shared" si="74"/>
        <v>#DIV/0!</v>
      </c>
      <c r="AJ24" s="984" t="e">
        <f t="shared" si="75"/>
        <v>#DIV/0!</v>
      </c>
      <c r="AK24" s="984" t="e">
        <f t="shared" si="76"/>
        <v>#DIV/0!</v>
      </c>
      <c r="AL24" s="890">
        <f>SUM(B24,K24,T24,AC24)</f>
        <v>0</v>
      </c>
      <c r="AM24" s="890">
        <f>SUM(C24,L24,U24,AD24)</f>
        <v>7</v>
      </c>
      <c r="AN24" s="882">
        <f>SUM(AL24:AM24)</f>
        <v>7</v>
      </c>
      <c r="AO24" s="890">
        <f>SUM(E24,N24,W24,AF24)</f>
        <v>0</v>
      </c>
      <c r="AP24" s="890">
        <f>SUM(F24,O24,X24,AG24)</f>
        <v>1</v>
      </c>
      <c r="AQ24" s="882">
        <f>SUM(AO24:AP24)</f>
        <v>1</v>
      </c>
      <c r="AR24" s="889" t="e">
        <f t="shared" si="9"/>
        <v>#DIV/0!</v>
      </c>
      <c r="AS24" s="889">
        <f t="shared" si="62"/>
        <v>0.14285714285714285</v>
      </c>
      <c r="AT24" s="889">
        <f t="shared" si="62"/>
        <v>0.14285714285714285</v>
      </c>
      <c r="AU24" s="441">
        <v>4</v>
      </c>
      <c r="AV24" s="441">
        <v>0</v>
      </c>
      <c r="AW24" s="453">
        <f t="shared" si="12"/>
        <v>0</v>
      </c>
      <c r="AX24" s="441">
        <v>1</v>
      </c>
      <c r="AY24" s="441">
        <v>0</v>
      </c>
      <c r="AZ24" s="453">
        <f t="shared" si="60"/>
        <v>0</v>
      </c>
      <c r="BA24" s="441">
        <v>0</v>
      </c>
      <c r="BB24" s="441">
        <v>0</v>
      </c>
      <c r="BC24" s="453"/>
      <c r="BD24" s="438"/>
      <c r="BE24" s="438"/>
      <c r="BF24" s="454"/>
      <c r="BG24" s="435">
        <f>AU24+AX24+BA24+BD24</f>
        <v>5</v>
      </c>
      <c r="BH24" s="435">
        <f>AV24+AY24+BB24+BE24</f>
        <v>0</v>
      </c>
      <c r="BI24" s="453">
        <f>BH24/BG24*100</f>
        <v>0</v>
      </c>
      <c r="BJ24" s="466">
        <v>4</v>
      </c>
      <c r="BK24" s="466">
        <v>1</v>
      </c>
      <c r="BL24" s="490">
        <f t="shared" si="36"/>
        <v>25</v>
      </c>
      <c r="BM24" s="466">
        <v>1</v>
      </c>
      <c r="BN24" s="466">
        <v>0</v>
      </c>
      <c r="BO24" s="490">
        <f t="shared" si="37"/>
        <v>0</v>
      </c>
      <c r="BP24" s="466">
        <v>4</v>
      </c>
      <c r="BQ24" s="466">
        <v>0</v>
      </c>
      <c r="BR24" s="490">
        <f>BQ24/BP24*100</f>
        <v>0</v>
      </c>
      <c r="BS24" s="436"/>
      <c r="BT24" s="436"/>
      <c r="BU24" s="487"/>
      <c r="BV24" s="435">
        <f>BJ24+BM24+BP24+BS24</f>
        <v>9</v>
      </c>
      <c r="BW24" s="435">
        <f>BK24+BN24+BQ24+BT24</f>
        <v>1</v>
      </c>
      <c r="BX24" s="439">
        <f t="shared" si="38"/>
        <v>11.111111111111111</v>
      </c>
      <c r="BY24" s="466">
        <v>4</v>
      </c>
      <c r="BZ24" s="466">
        <v>0</v>
      </c>
      <c r="CA24" s="467">
        <f t="shared" si="78"/>
        <v>0</v>
      </c>
      <c r="CB24" s="466">
        <v>6</v>
      </c>
      <c r="CC24" s="466">
        <v>0</v>
      </c>
      <c r="CD24" s="467">
        <f t="shared" si="39"/>
        <v>0</v>
      </c>
      <c r="CE24" s="483">
        <v>2</v>
      </c>
      <c r="CF24" s="483">
        <v>0</v>
      </c>
      <c r="CG24" s="467">
        <f>CF24/CE24*100</f>
        <v>0</v>
      </c>
      <c r="CH24" s="468"/>
      <c r="CI24" s="468"/>
      <c r="CJ24" s="468"/>
      <c r="CK24" s="483">
        <f>BY24+CB24+CE24+CH24</f>
        <v>12</v>
      </c>
      <c r="CL24" s="483">
        <f>BZ24+CC24+CF24+CI24</f>
        <v>0</v>
      </c>
      <c r="CM24" s="484">
        <f t="shared" si="40"/>
        <v>0</v>
      </c>
      <c r="CN24" s="466">
        <v>6</v>
      </c>
      <c r="CO24" s="466">
        <v>0</v>
      </c>
      <c r="CP24" s="482">
        <f>CO24/CN24*100</f>
        <v>0</v>
      </c>
      <c r="CQ24" s="466">
        <v>4</v>
      </c>
      <c r="CR24" s="466">
        <v>0</v>
      </c>
      <c r="CS24" s="482">
        <f>CR24/CQ24*100</f>
        <v>0</v>
      </c>
      <c r="CT24" s="466">
        <v>0</v>
      </c>
      <c r="CU24" s="466">
        <v>0</v>
      </c>
      <c r="CV24" s="482">
        <v>0</v>
      </c>
      <c r="CW24" s="472"/>
      <c r="CX24" s="472"/>
      <c r="CY24" s="472"/>
      <c r="CZ24" s="466">
        <f>SUM(CQ24+CN24)</f>
        <v>10</v>
      </c>
      <c r="DA24" s="466">
        <f>SUM(CR24+CO24)</f>
        <v>0</v>
      </c>
      <c r="DB24" s="467">
        <f t="shared" si="41"/>
        <v>0</v>
      </c>
      <c r="DC24" s="466"/>
      <c r="DD24" s="466"/>
      <c r="DE24" s="467"/>
      <c r="DF24" s="466"/>
      <c r="DG24" s="466"/>
      <c r="DH24" s="467"/>
      <c r="DI24" s="466"/>
      <c r="DJ24" s="466"/>
      <c r="DK24" s="467"/>
      <c r="DL24" s="472"/>
      <c r="DM24" s="472"/>
      <c r="DN24" s="472"/>
      <c r="DO24" s="466"/>
      <c r="DP24" s="466"/>
      <c r="DQ24" s="467"/>
      <c r="DR24" s="472"/>
      <c r="DS24" s="472"/>
      <c r="DT24" s="470"/>
      <c r="DU24" s="472"/>
      <c r="DV24" s="472"/>
      <c r="DW24" s="470"/>
      <c r="DX24" s="472"/>
      <c r="DY24" s="472"/>
      <c r="DZ24" s="470"/>
      <c r="EA24" s="472"/>
      <c r="EB24" s="472"/>
      <c r="EC24" s="470"/>
      <c r="ED24" s="472"/>
      <c r="EE24" s="472"/>
      <c r="EF24" s="470"/>
      <c r="EG24" s="480"/>
      <c r="EH24" s="480"/>
      <c r="EI24" s="480"/>
      <c r="EJ24" s="480"/>
      <c r="EK24" s="480"/>
      <c r="EL24" s="481"/>
      <c r="EM24" s="480"/>
      <c r="EN24" s="480"/>
      <c r="EO24" s="480"/>
      <c r="EP24" s="480"/>
      <c r="EQ24" s="480"/>
      <c r="ER24" s="480"/>
      <c r="ES24" s="480"/>
      <c r="ET24" s="480"/>
      <c r="EU24" s="480"/>
      <c r="EV24" s="57"/>
    </row>
    <row r="25" spans="1:6047" s="412" customFormat="1" ht="9.9499999999999993" customHeight="1" x14ac:dyDescent="0.25">
      <c r="A25" s="892"/>
      <c r="B25" s="893"/>
      <c r="C25" s="893"/>
      <c r="D25" s="893"/>
      <c r="E25" s="893"/>
      <c r="F25" s="893"/>
      <c r="G25" s="893"/>
      <c r="H25" s="894"/>
      <c r="I25" s="894"/>
      <c r="J25" s="894"/>
      <c r="K25" s="893"/>
      <c r="L25" s="893"/>
      <c r="M25" s="893"/>
      <c r="N25" s="893"/>
      <c r="O25" s="893"/>
      <c r="P25" s="893"/>
      <c r="Q25" s="894"/>
      <c r="R25" s="894"/>
      <c r="S25" s="894"/>
      <c r="T25" s="893"/>
      <c r="U25" s="893"/>
      <c r="V25" s="893"/>
      <c r="W25" s="893"/>
      <c r="X25" s="893"/>
      <c r="Y25" s="893"/>
      <c r="Z25" s="894"/>
      <c r="AA25" s="894"/>
      <c r="AB25" s="894"/>
      <c r="AC25" s="893"/>
      <c r="AD25" s="893"/>
      <c r="AE25" s="893"/>
      <c r="AF25" s="893"/>
      <c r="AG25" s="893"/>
      <c r="AH25" s="893"/>
      <c r="AI25" s="894"/>
      <c r="AJ25" s="894"/>
      <c r="AK25" s="894"/>
      <c r="AL25" s="893"/>
      <c r="AM25" s="893"/>
      <c r="AN25" s="893"/>
      <c r="AO25" s="893"/>
      <c r="AP25" s="893"/>
      <c r="AQ25" s="893"/>
      <c r="AR25" s="894"/>
      <c r="AS25" s="894"/>
      <c r="AT25" s="894"/>
      <c r="AU25" s="886" t="e">
        <f>AU22+AU18+AU9</f>
        <v>#REF!</v>
      </c>
      <c r="AV25" s="442" t="e">
        <f>AV22+AV18+AV9</f>
        <v>#REF!</v>
      </c>
      <c r="AW25" s="456" t="e">
        <f t="shared" si="12"/>
        <v>#REF!</v>
      </c>
      <c r="AX25" s="442" t="e">
        <f>AX22+AX18+AX9</f>
        <v>#REF!</v>
      </c>
      <c r="AY25" s="442" t="e">
        <f>AY22+AY18+AY9</f>
        <v>#REF!</v>
      </c>
      <c r="AZ25" s="456" t="e">
        <f t="shared" si="60"/>
        <v>#REF!</v>
      </c>
      <c r="BA25" s="442" t="e">
        <f>BA22+BA18+BA9</f>
        <v>#REF!</v>
      </c>
      <c r="BB25" s="442" t="e">
        <f>BB22+BB18+BB9</f>
        <v>#REF!</v>
      </c>
      <c r="BC25" s="456" t="e">
        <f>BB25/BA25*100</f>
        <v>#REF!</v>
      </c>
      <c r="BD25" s="442" t="e">
        <f>BD22+BD18+BD9</f>
        <v>#REF!</v>
      </c>
      <c r="BE25" s="442" t="e">
        <f>BE22+BE18+BE9</f>
        <v>#REF!</v>
      </c>
      <c r="BF25" s="456" t="e">
        <f>BE25/BD25*100</f>
        <v>#REF!</v>
      </c>
      <c r="BG25" s="442" t="e">
        <f>AU25+AX25+BA25+BD25</f>
        <v>#REF!</v>
      </c>
      <c r="BH25" s="442" t="e">
        <f>AV25+AY25+BB25+BE25</f>
        <v>#REF!</v>
      </c>
      <c r="BI25" s="456" t="e">
        <f>BH25/BG25*100</f>
        <v>#REF!</v>
      </c>
      <c r="BJ25" s="442" t="e">
        <f>BJ22+BJ18+BJ9</f>
        <v>#REF!</v>
      </c>
      <c r="BK25" s="442" t="e">
        <f>BK22+BK18+BK9</f>
        <v>#REF!</v>
      </c>
      <c r="BL25" s="485" t="e">
        <f t="shared" si="36"/>
        <v>#REF!</v>
      </c>
      <c r="BM25" s="442" t="e">
        <f>BM22+BM18+BM9</f>
        <v>#REF!</v>
      </c>
      <c r="BN25" s="442" t="e">
        <f>BN22+BN18+BN9</f>
        <v>#REF!</v>
      </c>
      <c r="BO25" s="485" t="e">
        <f t="shared" si="37"/>
        <v>#REF!</v>
      </c>
      <c r="BP25" s="442" t="e">
        <f>BP22+BP18+BP9</f>
        <v>#REF!</v>
      </c>
      <c r="BQ25" s="442" t="e">
        <f>BQ22+BQ18+BQ9</f>
        <v>#REF!</v>
      </c>
      <c r="BR25" s="485" t="e">
        <f>BQ25/BP25*100</f>
        <v>#REF!</v>
      </c>
      <c r="BS25" s="442" t="e">
        <f>BS22+BS18+BS9</f>
        <v>#REF!</v>
      </c>
      <c r="BT25" s="442" t="e">
        <f>BT22+BT18+BT9</f>
        <v>#REF!</v>
      </c>
      <c r="BU25" s="485" t="e">
        <f>BT25/BS25*100</f>
        <v>#REF!</v>
      </c>
      <c r="BV25" s="442" t="e">
        <f>BV22+BV18+BV9</f>
        <v>#REF!</v>
      </c>
      <c r="BW25" s="442" t="e">
        <f>BW22+BW18+BW9</f>
        <v>#REF!</v>
      </c>
      <c r="BX25" s="485" t="e">
        <f t="shared" si="38"/>
        <v>#REF!</v>
      </c>
      <c r="BY25" s="442" t="e">
        <f>BY22+BY18+BY9</f>
        <v>#REF!</v>
      </c>
      <c r="BZ25" s="442" t="e">
        <f>BZ22+BZ18+BZ9</f>
        <v>#REF!</v>
      </c>
      <c r="CA25" s="485" t="e">
        <f t="shared" si="78"/>
        <v>#REF!</v>
      </c>
      <c r="CB25" s="442" t="e">
        <f>CB22+CB18+CB9</f>
        <v>#REF!</v>
      </c>
      <c r="CC25" s="442">
        <v>156</v>
      </c>
      <c r="CD25" s="485">
        <v>7.5618031992244301</v>
      </c>
      <c r="CE25" s="442" t="e">
        <f>CE22+CE18+CE9</f>
        <v>#REF!</v>
      </c>
      <c r="CF25" s="442">
        <v>156</v>
      </c>
      <c r="CG25" s="442" t="e">
        <f>CF25/CE25*100</f>
        <v>#REF!</v>
      </c>
      <c r="CH25" s="442" t="e">
        <f>CH22+CH18+CH9</f>
        <v>#REF!</v>
      </c>
      <c r="CI25" s="442">
        <v>0</v>
      </c>
      <c r="CJ25" s="442" t="e">
        <f>CI25/CH25*100</f>
        <v>#REF!</v>
      </c>
      <c r="CK25" s="442">
        <v>4521</v>
      </c>
      <c r="CL25" s="442">
        <v>246</v>
      </c>
      <c r="CM25" s="485">
        <f t="shared" si="40"/>
        <v>5.44127405441274</v>
      </c>
      <c r="CN25" s="480" t="e">
        <f>CN22+CN18+CN9</f>
        <v>#REF!</v>
      </c>
      <c r="CO25" s="480" t="e">
        <f>CO22+CO18+CO9</f>
        <v>#REF!</v>
      </c>
      <c r="CP25" s="481" t="e">
        <f>CO25/CN25*100</f>
        <v>#REF!</v>
      </c>
      <c r="CQ25" s="480" t="e">
        <f>CQ22+CQ18+CQ9</f>
        <v>#REF!</v>
      </c>
      <c r="CR25" s="480" t="e">
        <f>CR22+CR18+CR9</f>
        <v>#REF!</v>
      </c>
      <c r="CS25" s="481" t="e">
        <f>CR25/CQ25*100</f>
        <v>#REF!</v>
      </c>
      <c r="CT25" s="480" t="e">
        <f>CT22+CT18+CT9</f>
        <v>#REF!</v>
      </c>
      <c r="CU25" s="480" t="e">
        <f>CU22+CU18+CU9</f>
        <v>#REF!</v>
      </c>
      <c r="CV25" s="481" t="e">
        <f>CU25/CT25*100</f>
        <v>#REF!</v>
      </c>
      <c r="CW25" s="480" t="e">
        <f>CW22+CW18+CW9</f>
        <v>#REF!</v>
      </c>
      <c r="CX25" s="480" t="e">
        <f>CX22+CX18+CX9</f>
        <v>#REF!</v>
      </c>
      <c r="CY25" s="480" t="e">
        <f>CX25/CW25</f>
        <v>#REF!</v>
      </c>
      <c r="CZ25" s="480" t="e">
        <f>CZ22+CZ18+CZ9</f>
        <v>#REF!</v>
      </c>
      <c r="DA25" s="480" t="e">
        <f>DA22+DA18+DA9</f>
        <v>#REF!</v>
      </c>
      <c r="DB25" s="481" t="e">
        <f t="shared" si="41"/>
        <v>#REF!</v>
      </c>
      <c r="DC25" s="480" t="e">
        <f>DC22+DC18+DC9</f>
        <v>#REF!</v>
      </c>
      <c r="DD25" s="480" t="e">
        <f>DD22+DD18+DD9</f>
        <v>#REF!</v>
      </c>
      <c r="DE25" s="481" t="e">
        <f>DD25/DC25*100</f>
        <v>#REF!</v>
      </c>
      <c r="DF25" s="480" t="e">
        <f>DF22+DF18+DF9</f>
        <v>#REF!</v>
      </c>
      <c r="DG25" s="480" t="e">
        <f>DG22+DG18+DG9</f>
        <v>#REF!</v>
      </c>
      <c r="DH25" s="481" t="e">
        <f>DG25/DF25*100</f>
        <v>#REF!</v>
      </c>
      <c r="DI25" s="480" t="e">
        <f>DI22+DI18+DI9</f>
        <v>#REF!</v>
      </c>
      <c r="DJ25" s="480" t="e">
        <f>DJ22+DJ18+DJ9</f>
        <v>#REF!</v>
      </c>
      <c r="DK25" s="481" t="e">
        <f>DJ25/DI25*100</f>
        <v>#REF!</v>
      </c>
      <c r="DL25" s="480" t="e">
        <f>DL22+DL18+DL9</f>
        <v>#REF!</v>
      </c>
      <c r="DM25" s="480" t="e">
        <f>DM22+DM18+DM9</f>
        <v>#REF!</v>
      </c>
      <c r="DN25" s="480" t="e">
        <f>DM25/DL25</f>
        <v>#REF!</v>
      </c>
      <c r="DO25" s="480" t="e">
        <f>DO22+DO18+DO9</f>
        <v>#REF!</v>
      </c>
      <c r="DP25" s="480" t="e">
        <f>DP22+DP18+DP9</f>
        <v>#REF!</v>
      </c>
      <c r="DQ25" s="481" t="e">
        <f>DP25/DO25*100</f>
        <v>#REF!</v>
      </c>
      <c r="DR25" s="480" t="e">
        <f>DR22+DR18+DR9</f>
        <v>#REF!</v>
      </c>
      <c r="DS25" s="480" t="e">
        <f>DS22+DS18+DS9</f>
        <v>#REF!</v>
      </c>
      <c r="DT25" s="481" t="e">
        <f>DS25/DR25*100</f>
        <v>#REF!</v>
      </c>
      <c r="DU25" s="480" t="e">
        <f>DU22+DU18+DU9</f>
        <v>#REF!</v>
      </c>
      <c r="DV25" s="480" t="e">
        <f>DV22+DV18+DV9</f>
        <v>#REF!</v>
      </c>
      <c r="DW25" s="481" t="e">
        <f>DV25/DU25*100</f>
        <v>#REF!</v>
      </c>
      <c r="DX25" s="480" t="e">
        <f>DX22+DX18+DX9</f>
        <v>#REF!</v>
      </c>
      <c r="DY25" s="480" t="e">
        <f>DY22+DY18+DY9</f>
        <v>#REF!</v>
      </c>
      <c r="DZ25" s="481" t="e">
        <f>DY25/DX25*100</f>
        <v>#REF!</v>
      </c>
      <c r="EA25" s="480" t="e">
        <f>EA22+EA18+EA9</f>
        <v>#REF!</v>
      </c>
      <c r="EB25" s="480" t="e">
        <f>EB22+EB18+EB9</f>
        <v>#REF!</v>
      </c>
      <c r="EC25" s="481" t="e">
        <f>EB25/EA25</f>
        <v>#REF!</v>
      </c>
      <c r="ED25" s="480" t="e">
        <f>ED22+ED18+ED9</f>
        <v>#REF!</v>
      </c>
      <c r="EE25" s="480" t="e">
        <f>EE22+EE18+EE9</f>
        <v>#REF!</v>
      </c>
      <c r="EF25" s="481" t="e">
        <f>EE25/ED25*100</f>
        <v>#REF!</v>
      </c>
      <c r="EG25" s="480" t="e">
        <f>EG22+EG18+EG9</f>
        <v>#REF!</v>
      </c>
      <c r="EH25" s="480" t="e">
        <f>EH22+EH18+EH9</f>
        <v>#REF!</v>
      </c>
      <c r="EI25" s="481" t="e">
        <f>EH25/EG25*100</f>
        <v>#REF!</v>
      </c>
      <c r="EJ25" s="480" t="e">
        <f>EJ22+EJ18+EJ9</f>
        <v>#REF!</v>
      </c>
      <c r="EK25" s="480" t="e">
        <f>EK22+EK18+EK9</f>
        <v>#REF!</v>
      </c>
      <c r="EL25" s="481" t="e">
        <f>EK25/EJ25*100</f>
        <v>#REF!</v>
      </c>
      <c r="EM25" s="480" t="e">
        <f>EM22+EM18+EM9</f>
        <v>#REF!</v>
      </c>
      <c r="EN25" s="480" t="e">
        <f>EN22+EN18+EN9</f>
        <v>#REF!</v>
      </c>
      <c r="EO25" s="481" t="e">
        <f>EN25/EM25*100</f>
        <v>#REF!</v>
      </c>
      <c r="EP25" s="480" t="e">
        <f>EP22+EP18+EP9</f>
        <v>#REF!</v>
      </c>
      <c r="EQ25" s="480" t="e">
        <f>EQ22+EQ18+EQ9</f>
        <v>#REF!</v>
      </c>
      <c r="ER25" s="480" t="e">
        <f>EQ25/EP25</f>
        <v>#REF!</v>
      </c>
      <c r="ES25" s="480" t="e">
        <f>ES22+ES18+ES9</f>
        <v>#REF!</v>
      </c>
      <c r="ET25" s="480" t="e">
        <f>ET22+ET18+ET9</f>
        <v>#REF!</v>
      </c>
      <c r="EU25" s="481" t="e">
        <f>ET25/ES25*100</f>
        <v>#REF!</v>
      </c>
      <c r="EV25" s="416"/>
      <c r="EW25" s="414"/>
      <c r="EX25" s="414"/>
      <c r="EY25" s="414"/>
      <c r="EZ25" s="414"/>
      <c r="FA25" s="414"/>
      <c r="FB25" s="414"/>
      <c r="FC25" s="414"/>
      <c r="FD25" s="414"/>
      <c r="FE25" s="414"/>
      <c r="FF25" s="414"/>
      <c r="FG25" s="414"/>
      <c r="FH25" s="414"/>
      <c r="FI25" s="414"/>
      <c r="FJ25" s="414"/>
      <c r="FK25" s="414"/>
      <c r="FL25" s="414"/>
      <c r="FM25" s="414"/>
      <c r="FN25" s="414"/>
      <c r="FO25" s="414"/>
      <c r="FP25" s="414"/>
      <c r="FQ25" s="414"/>
      <c r="FR25" s="414"/>
      <c r="FS25" s="414"/>
      <c r="FT25" s="414"/>
      <c r="FU25" s="414"/>
      <c r="FV25" s="414"/>
      <c r="FW25" s="414"/>
      <c r="FX25" s="414"/>
      <c r="FY25" s="414"/>
      <c r="FZ25" s="414"/>
      <c r="GA25" s="414"/>
      <c r="GB25" s="414"/>
      <c r="GC25" s="414"/>
      <c r="GD25" s="414"/>
      <c r="GE25" s="414"/>
      <c r="GF25" s="414"/>
      <c r="GG25" s="414"/>
      <c r="GH25" s="414"/>
      <c r="GI25" s="414"/>
      <c r="GJ25" s="414"/>
      <c r="GK25" s="414"/>
      <c r="GL25" s="414"/>
      <c r="GM25" s="414"/>
      <c r="GN25" s="414"/>
      <c r="GO25" s="414"/>
      <c r="GP25" s="414"/>
      <c r="GQ25" s="414"/>
      <c r="GR25" s="414"/>
      <c r="GS25" s="414"/>
      <c r="GT25" s="414"/>
      <c r="GU25" s="414"/>
      <c r="GV25" s="414"/>
      <c r="GW25" s="414"/>
      <c r="GX25" s="414"/>
      <c r="GY25" s="414"/>
      <c r="GZ25" s="414"/>
      <c r="HA25" s="414"/>
      <c r="HB25" s="414"/>
      <c r="HC25" s="414"/>
      <c r="HD25" s="414"/>
      <c r="HE25" s="414"/>
      <c r="HF25" s="414"/>
      <c r="HG25" s="414"/>
      <c r="HH25" s="414"/>
      <c r="HI25" s="414"/>
      <c r="HJ25" s="414"/>
      <c r="HK25" s="414"/>
      <c r="HL25" s="414"/>
      <c r="HM25" s="414"/>
      <c r="HN25" s="414"/>
      <c r="HO25" s="414"/>
      <c r="HP25" s="414"/>
      <c r="HQ25" s="414"/>
      <c r="HR25" s="414"/>
      <c r="HS25" s="414"/>
      <c r="HT25" s="414"/>
      <c r="HU25" s="414"/>
      <c r="HV25" s="414"/>
      <c r="HW25" s="414"/>
      <c r="HX25" s="414"/>
      <c r="HY25" s="414"/>
      <c r="HZ25" s="414"/>
      <c r="IA25" s="414"/>
      <c r="IB25" s="414"/>
      <c r="IC25" s="414"/>
      <c r="ID25" s="414"/>
      <c r="IE25" s="414"/>
      <c r="IF25" s="414"/>
      <c r="IG25" s="414"/>
      <c r="IH25" s="414"/>
      <c r="II25" s="414"/>
      <c r="IJ25" s="414"/>
      <c r="IK25" s="414"/>
      <c r="IL25" s="414"/>
      <c r="IM25" s="414"/>
      <c r="IN25" s="414"/>
      <c r="IO25" s="414"/>
      <c r="IP25" s="414"/>
      <c r="IQ25" s="414"/>
      <c r="IR25" s="414"/>
      <c r="IS25" s="414"/>
      <c r="IT25" s="414"/>
      <c r="IU25" s="414"/>
      <c r="IV25" s="414"/>
      <c r="IW25" s="414"/>
      <c r="IX25" s="414"/>
      <c r="IY25" s="414"/>
      <c r="IZ25" s="414"/>
      <c r="JA25" s="414"/>
      <c r="JB25" s="414"/>
      <c r="JC25" s="414"/>
      <c r="JD25" s="414"/>
      <c r="JE25" s="414"/>
      <c r="JF25" s="414"/>
      <c r="JG25" s="414"/>
      <c r="JH25" s="414"/>
      <c r="JI25" s="414"/>
      <c r="JJ25" s="414"/>
      <c r="JK25" s="414"/>
      <c r="JL25" s="414"/>
      <c r="JM25" s="414"/>
      <c r="JN25" s="414"/>
      <c r="JO25" s="414"/>
      <c r="JP25" s="414"/>
      <c r="JQ25" s="414"/>
      <c r="JR25" s="414"/>
      <c r="JS25" s="414"/>
      <c r="JT25" s="414"/>
      <c r="JU25" s="414"/>
      <c r="JV25" s="414"/>
      <c r="JW25" s="414"/>
      <c r="JX25" s="414"/>
      <c r="JY25" s="414"/>
      <c r="JZ25" s="414"/>
      <c r="KA25" s="414"/>
      <c r="KB25" s="414"/>
      <c r="KC25" s="414"/>
      <c r="KD25" s="414"/>
      <c r="KE25" s="414"/>
      <c r="KF25" s="414"/>
      <c r="KG25" s="414"/>
      <c r="KH25" s="414"/>
      <c r="KI25" s="414"/>
      <c r="KJ25" s="414"/>
      <c r="KK25" s="414"/>
      <c r="KL25" s="414"/>
      <c r="KM25" s="414"/>
      <c r="KN25" s="414"/>
      <c r="KO25" s="414"/>
      <c r="KP25" s="414"/>
      <c r="KQ25" s="414"/>
      <c r="KR25" s="414"/>
      <c r="KS25" s="414"/>
      <c r="KT25" s="414"/>
      <c r="KU25" s="414"/>
      <c r="KV25" s="414"/>
      <c r="KW25" s="414"/>
      <c r="KX25" s="414"/>
      <c r="KY25" s="414"/>
      <c r="KZ25" s="414"/>
      <c r="LA25" s="414"/>
      <c r="LB25" s="414"/>
      <c r="LC25" s="414"/>
      <c r="LD25" s="414"/>
      <c r="LE25" s="414"/>
      <c r="LF25" s="414"/>
      <c r="LG25" s="414"/>
      <c r="LH25" s="414"/>
      <c r="LI25" s="414"/>
      <c r="LJ25" s="414"/>
      <c r="LK25" s="414"/>
      <c r="LL25" s="414"/>
      <c r="LM25" s="414"/>
      <c r="LN25" s="414"/>
      <c r="LO25" s="414"/>
      <c r="LP25" s="414"/>
      <c r="LQ25" s="414"/>
      <c r="LR25" s="414"/>
      <c r="LS25" s="414"/>
      <c r="LT25" s="414"/>
      <c r="LU25" s="414"/>
      <c r="LV25" s="414"/>
      <c r="LW25" s="414"/>
      <c r="LX25" s="414"/>
      <c r="LY25" s="414"/>
      <c r="LZ25" s="414"/>
      <c r="MA25" s="414"/>
      <c r="MB25" s="414"/>
      <c r="MC25" s="414"/>
      <c r="MD25" s="414"/>
      <c r="ME25" s="414"/>
      <c r="MF25" s="414"/>
      <c r="MG25" s="414"/>
      <c r="MH25" s="414"/>
      <c r="MI25" s="414"/>
      <c r="MJ25" s="414"/>
      <c r="MK25" s="414"/>
      <c r="ML25" s="414"/>
      <c r="MM25" s="414"/>
      <c r="MN25" s="414"/>
      <c r="MO25" s="414"/>
      <c r="MP25" s="414"/>
      <c r="MQ25" s="414"/>
      <c r="MR25" s="414"/>
      <c r="MS25" s="414"/>
      <c r="MT25" s="414"/>
      <c r="MU25" s="414"/>
      <c r="MV25" s="414"/>
      <c r="MW25" s="414"/>
      <c r="MX25" s="414"/>
      <c r="MY25" s="414"/>
      <c r="MZ25" s="414"/>
      <c r="NA25" s="414"/>
      <c r="NB25" s="414"/>
      <c r="NC25" s="414"/>
      <c r="ND25" s="414"/>
      <c r="NE25" s="414"/>
      <c r="NF25" s="414"/>
      <c r="NG25" s="414"/>
      <c r="NH25" s="414"/>
      <c r="NI25" s="414"/>
      <c r="NJ25" s="414"/>
      <c r="NK25" s="414"/>
      <c r="NL25" s="414"/>
      <c r="NM25" s="414"/>
      <c r="NN25" s="414"/>
      <c r="NO25" s="414"/>
      <c r="NP25" s="414"/>
      <c r="NQ25" s="414"/>
      <c r="NR25" s="414"/>
      <c r="NS25" s="414"/>
      <c r="NT25" s="414"/>
      <c r="NU25" s="414"/>
      <c r="NV25" s="414"/>
      <c r="NW25" s="414"/>
      <c r="NX25" s="414"/>
      <c r="NY25" s="414"/>
      <c r="NZ25" s="414"/>
      <c r="OA25" s="414"/>
      <c r="OB25" s="414"/>
      <c r="OC25" s="414"/>
      <c r="OD25" s="414"/>
      <c r="OE25" s="414"/>
      <c r="OF25" s="414"/>
      <c r="OG25" s="414"/>
      <c r="OH25" s="414"/>
      <c r="OI25" s="414"/>
      <c r="OJ25" s="414"/>
      <c r="OK25" s="414"/>
      <c r="OL25" s="414"/>
      <c r="OM25" s="414"/>
      <c r="ON25" s="414"/>
      <c r="OO25" s="414"/>
      <c r="OP25" s="414"/>
      <c r="OQ25" s="414"/>
      <c r="OR25" s="414"/>
      <c r="OS25" s="414"/>
      <c r="OT25" s="414"/>
      <c r="OU25" s="414"/>
      <c r="OV25" s="414"/>
      <c r="OW25" s="414"/>
      <c r="OX25" s="414"/>
      <c r="OY25" s="414"/>
      <c r="OZ25" s="414"/>
      <c r="PA25" s="414"/>
      <c r="PB25" s="414"/>
      <c r="PC25" s="414"/>
      <c r="PD25" s="414"/>
      <c r="PE25" s="414"/>
      <c r="PF25" s="414"/>
      <c r="PG25" s="414"/>
      <c r="PH25" s="414"/>
      <c r="PI25" s="414"/>
      <c r="PJ25" s="414"/>
      <c r="PK25" s="414"/>
      <c r="PL25" s="414"/>
      <c r="PM25" s="414"/>
      <c r="PN25" s="414"/>
      <c r="PO25" s="414"/>
      <c r="PP25" s="414"/>
      <c r="PQ25" s="414"/>
      <c r="PR25" s="414"/>
      <c r="PS25" s="414"/>
      <c r="PT25" s="414"/>
      <c r="PU25" s="414"/>
      <c r="PV25" s="414"/>
      <c r="PW25" s="414"/>
      <c r="PX25" s="414"/>
      <c r="PY25" s="414"/>
      <c r="PZ25" s="414"/>
      <c r="QA25" s="414"/>
      <c r="QB25" s="414"/>
      <c r="QC25" s="414"/>
      <c r="QD25" s="414"/>
      <c r="QE25" s="414"/>
      <c r="QF25" s="414"/>
      <c r="QG25" s="414"/>
      <c r="QH25" s="414"/>
      <c r="QI25" s="414"/>
      <c r="QJ25" s="414"/>
      <c r="QK25" s="414"/>
      <c r="QL25" s="414"/>
      <c r="QM25" s="414"/>
      <c r="QN25" s="414"/>
      <c r="QO25" s="414"/>
      <c r="QP25" s="414"/>
      <c r="QQ25" s="414"/>
      <c r="QR25" s="414"/>
      <c r="QS25" s="414"/>
      <c r="QT25" s="414"/>
      <c r="QU25" s="414"/>
      <c r="QV25" s="414"/>
      <c r="QW25" s="414"/>
      <c r="QX25" s="414"/>
      <c r="QY25" s="414"/>
      <c r="QZ25" s="414"/>
      <c r="RA25" s="414"/>
      <c r="RB25" s="414"/>
      <c r="RC25" s="414"/>
      <c r="RD25" s="414"/>
      <c r="RE25" s="414"/>
      <c r="RF25" s="414"/>
      <c r="RG25" s="414"/>
      <c r="RH25" s="414"/>
      <c r="RI25" s="414"/>
      <c r="RJ25" s="414"/>
      <c r="RK25" s="414"/>
      <c r="RL25" s="414"/>
      <c r="RM25" s="414"/>
      <c r="RN25" s="414"/>
      <c r="RO25" s="414"/>
      <c r="RP25" s="414"/>
      <c r="RQ25" s="414"/>
      <c r="RR25" s="414"/>
      <c r="RS25" s="414"/>
      <c r="RT25" s="414"/>
      <c r="RU25" s="414"/>
      <c r="RV25" s="414"/>
      <c r="RW25" s="414"/>
      <c r="RX25" s="414"/>
      <c r="RY25" s="414"/>
      <c r="RZ25" s="414"/>
      <c r="SA25" s="414"/>
      <c r="SB25" s="414"/>
      <c r="SC25" s="414"/>
      <c r="SD25" s="414"/>
      <c r="SE25" s="414"/>
      <c r="SF25" s="414"/>
      <c r="SG25" s="414"/>
      <c r="SH25" s="414"/>
      <c r="SI25" s="414"/>
      <c r="SJ25" s="414"/>
      <c r="SK25" s="414"/>
      <c r="SL25" s="414"/>
      <c r="SM25" s="414"/>
      <c r="SN25" s="414"/>
      <c r="SO25" s="414"/>
      <c r="SP25" s="414"/>
      <c r="SQ25" s="414"/>
      <c r="SR25" s="414"/>
      <c r="SS25" s="414"/>
      <c r="ST25" s="414"/>
      <c r="SU25" s="414"/>
      <c r="SV25" s="414"/>
      <c r="SW25" s="414"/>
      <c r="SX25" s="414"/>
      <c r="SY25" s="414"/>
      <c r="SZ25" s="414"/>
      <c r="TA25" s="414"/>
      <c r="TB25" s="414"/>
      <c r="TC25" s="414"/>
      <c r="TD25" s="414"/>
      <c r="TE25" s="414"/>
      <c r="TF25" s="414"/>
      <c r="TG25" s="414"/>
      <c r="TH25" s="414"/>
      <c r="TI25" s="414"/>
      <c r="TJ25" s="414"/>
      <c r="TK25" s="414"/>
      <c r="TL25" s="414"/>
      <c r="TM25" s="414"/>
      <c r="TN25" s="414"/>
      <c r="TO25" s="414"/>
      <c r="TP25" s="414"/>
      <c r="TQ25" s="414"/>
      <c r="TR25" s="414"/>
      <c r="TS25" s="414"/>
      <c r="TT25" s="414"/>
      <c r="TU25" s="414"/>
      <c r="TV25" s="414"/>
      <c r="TW25" s="414"/>
      <c r="TX25" s="414"/>
      <c r="TY25" s="414"/>
      <c r="TZ25" s="414"/>
      <c r="UA25" s="414"/>
      <c r="UB25" s="414"/>
      <c r="UC25" s="414"/>
      <c r="UD25" s="414"/>
      <c r="UE25" s="414"/>
      <c r="UF25" s="414"/>
      <c r="UG25" s="414"/>
      <c r="UH25" s="414"/>
      <c r="UI25" s="414"/>
      <c r="UJ25" s="414"/>
      <c r="UK25" s="414"/>
      <c r="UL25" s="414"/>
      <c r="UM25" s="414"/>
      <c r="UN25" s="414"/>
      <c r="UO25" s="414"/>
      <c r="UP25" s="414"/>
      <c r="UQ25" s="414"/>
      <c r="UR25" s="414"/>
      <c r="US25" s="414"/>
      <c r="UT25" s="414"/>
      <c r="UU25" s="414"/>
      <c r="UV25" s="414"/>
      <c r="UW25" s="414"/>
      <c r="UX25" s="414"/>
      <c r="UY25" s="414"/>
      <c r="UZ25" s="414"/>
      <c r="VA25" s="414"/>
      <c r="VB25" s="414"/>
      <c r="VC25" s="414"/>
      <c r="VD25" s="414"/>
      <c r="VE25" s="414"/>
      <c r="VF25" s="414"/>
      <c r="VG25" s="414"/>
      <c r="VH25" s="414"/>
      <c r="VI25" s="414"/>
      <c r="VJ25" s="414"/>
      <c r="VK25" s="414"/>
      <c r="VL25" s="414"/>
      <c r="VM25" s="414"/>
      <c r="VN25" s="414"/>
      <c r="VO25" s="414"/>
      <c r="VP25" s="414"/>
      <c r="VQ25" s="414"/>
      <c r="VR25" s="414"/>
      <c r="VS25" s="414"/>
      <c r="VT25" s="414"/>
      <c r="VU25" s="414"/>
      <c r="VV25" s="414"/>
      <c r="VW25" s="414"/>
      <c r="VX25" s="414"/>
      <c r="VY25" s="414"/>
      <c r="VZ25" s="414"/>
      <c r="WA25" s="414"/>
      <c r="WB25" s="414"/>
      <c r="WC25" s="414"/>
      <c r="WD25" s="414"/>
      <c r="WE25" s="414"/>
      <c r="WF25" s="414"/>
      <c r="WG25" s="414"/>
      <c r="WH25" s="414"/>
      <c r="WI25" s="414"/>
      <c r="WJ25" s="414"/>
      <c r="WK25" s="414"/>
      <c r="WL25" s="414"/>
      <c r="WM25" s="414"/>
      <c r="WN25" s="414"/>
      <c r="WO25" s="414"/>
      <c r="WP25" s="414"/>
      <c r="WQ25" s="414"/>
      <c r="WR25" s="414"/>
      <c r="WS25" s="414"/>
      <c r="WT25" s="414"/>
      <c r="WU25" s="414"/>
      <c r="WV25" s="414"/>
      <c r="WW25" s="414"/>
      <c r="WX25" s="414"/>
      <c r="WY25" s="414"/>
      <c r="WZ25" s="414"/>
      <c r="XA25" s="414"/>
      <c r="XB25" s="414"/>
      <c r="XC25" s="414"/>
      <c r="XD25" s="414"/>
      <c r="XE25" s="414"/>
      <c r="XF25" s="414"/>
      <c r="XG25" s="414"/>
      <c r="XH25" s="414"/>
      <c r="XI25" s="414"/>
      <c r="XJ25" s="414"/>
      <c r="XK25" s="414"/>
      <c r="XL25" s="414"/>
      <c r="XM25" s="414"/>
      <c r="XN25" s="414"/>
      <c r="XO25" s="414"/>
      <c r="XP25" s="414"/>
      <c r="XQ25" s="414"/>
      <c r="XR25" s="414"/>
      <c r="XS25" s="414"/>
      <c r="XT25" s="414"/>
      <c r="XU25" s="414"/>
      <c r="XV25" s="414"/>
      <c r="XW25" s="414"/>
      <c r="XX25" s="414"/>
      <c r="XY25" s="414"/>
      <c r="XZ25" s="414"/>
      <c r="YA25" s="414"/>
      <c r="YB25" s="414"/>
      <c r="YC25" s="414"/>
      <c r="YD25" s="414"/>
      <c r="YE25" s="414"/>
      <c r="YF25" s="414"/>
      <c r="YG25" s="414"/>
      <c r="YH25" s="414"/>
      <c r="YI25" s="414"/>
      <c r="YJ25" s="414"/>
      <c r="YK25" s="414"/>
      <c r="YL25" s="414"/>
      <c r="YM25" s="414"/>
      <c r="YN25" s="414"/>
      <c r="YO25" s="414"/>
      <c r="YP25" s="414"/>
      <c r="YQ25" s="414"/>
      <c r="YR25" s="414"/>
      <c r="YS25" s="414"/>
      <c r="YT25" s="414"/>
      <c r="YU25" s="414"/>
      <c r="YV25" s="414"/>
      <c r="YW25" s="414"/>
      <c r="YX25" s="414"/>
      <c r="YY25" s="414"/>
      <c r="YZ25" s="414"/>
      <c r="ZA25" s="414"/>
      <c r="ZB25" s="414"/>
      <c r="ZC25" s="414"/>
      <c r="ZD25" s="414"/>
      <c r="ZE25" s="414"/>
      <c r="ZF25" s="414"/>
      <c r="ZG25" s="414"/>
      <c r="ZH25" s="414"/>
      <c r="ZI25" s="414"/>
      <c r="ZJ25" s="414"/>
      <c r="ZK25" s="414"/>
      <c r="ZL25" s="414"/>
      <c r="ZM25" s="414"/>
      <c r="ZN25" s="414"/>
      <c r="ZO25" s="414"/>
      <c r="ZP25" s="414"/>
      <c r="ZQ25" s="414"/>
      <c r="ZR25" s="414"/>
      <c r="ZS25" s="414"/>
      <c r="ZT25" s="414"/>
      <c r="ZU25" s="414"/>
      <c r="ZV25" s="414"/>
      <c r="ZW25" s="414"/>
      <c r="ZX25" s="414"/>
      <c r="ZY25" s="414"/>
      <c r="ZZ25" s="414"/>
      <c r="AAA25" s="414"/>
      <c r="AAB25" s="414"/>
      <c r="AAC25" s="414"/>
      <c r="AAD25" s="414"/>
      <c r="AAE25" s="414"/>
      <c r="AAF25" s="414"/>
      <c r="AAG25" s="414"/>
      <c r="AAH25" s="414"/>
      <c r="AAI25" s="414"/>
      <c r="AAJ25" s="414"/>
      <c r="AAK25" s="414"/>
      <c r="AAL25" s="414"/>
      <c r="AAM25" s="414"/>
      <c r="AAN25" s="414"/>
      <c r="AAO25" s="414"/>
      <c r="AAP25" s="414"/>
      <c r="AAQ25" s="414"/>
      <c r="AAR25" s="414"/>
      <c r="AAS25" s="414"/>
      <c r="AAT25" s="414"/>
      <c r="AAU25" s="414"/>
      <c r="AAV25" s="414"/>
      <c r="AAW25" s="414"/>
      <c r="AAX25" s="414"/>
      <c r="AAY25" s="414"/>
      <c r="AAZ25" s="414"/>
      <c r="ABA25" s="414"/>
      <c r="ABB25" s="414"/>
      <c r="ABC25" s="414"/>
      <c r="ABD25" s="414"/>
      <c r="ABE25" s="414"/>
      <c r="ABF25" s="414"/>
      <c r="ABG25" s="414"/>
      <c r="ABH25" s="414"/>
      <c r="ABI25" s="414"/>
      <c r="ABJ25" s="414"/>
      <c r="ABK25" s="414"/>
      <c r="ABL25" s="414"/>
      <c r="ABM25" s="414"/>
      <c r="ABN25" s="414"/>
      <c r="ABO25" s="414"/>
      <c r="ABP25" s="414"/>
      <c r="ABQ25" s="414"/>
      <c r="ABR25" s="414"/>
      <c r="ABS25" s="414"/>
      <c r="ABT25" s="414"/>
      <c r="ABU25" s="414"/>
      <c r="ABV25" s="414"/>
      <c r="ABW25" s="414"/>
      <c r="ABX25" s="414"/>
      <c r="ABY25" s="414"/>
      <c r="ABZ25" s="414"/>
      <c r="ACA25" s="414"/>
      <c r="ACB25" s="414"/>
      <c r="ACC25" s="414"/>
      <c r="ACD25" s="414"/>
      <c r="ACE25" s="414"/>
      <c r="ACF25" s="414"/>
      <c r="ACG25" s="414"/>
      <c r="ACH25" s="414"/>
      <c r="ACI25" s="414"/>
      <c r="ACJ25" s="414"/>
      <c r="ACK25" s="414"/>
      <c r="ACL25" s="414"/>
      <c r="ACM25" s="414"/>
      <c r="ACN25" s="414"/>
      <c r="ACO25" s="414"/>
      <c r="ACP25" s="414"/>
      <c r="ACQ25" s="414"/>
      <c r="ACR25" s="414"/>
      <c r="ACS25" s="414"/>
      <c r="ACT25" s="414"/>
      <c r="ACU25" s="414"/>
      <c r="ACV25" s="414"/>
      <c r="ACW25" s="414"/>
      <c r="ACX25" s="414"/>
      <c r="ACY25" s="414"/>
      <c r="ACZ25" s="414"/>
      <c r="ADA25" s="414"/>
      <c r="ADB25" s="414"/>
      <c r="ADC25" s="414"/>
      <c r="ADD25" s="414"/>
      <c r="ADE25" s="414"/>
      <c r="ADF25" s="414"/>
      <c r="ADG25" s="414"/>
      <c r="ADH25" s="414"/>
      <c r="ADI25" s="414"/>
      <c r="ADJ25" s="414"/>
      <c r="ADK25" s="414"/>
      <c r="ADL25" s="414"/>
      <c r="ADM25" s="414"/>
      <c r="ADN25" s="414"/>
      <c r="ADO25" s="414"/>
      <c r="ADP25" s="414"/>
      <c r="ADQ25" s="414"/>
      <c r="ADR25" s="414"/>
      <c r="ADS25" s="414"/>
      <c r="ADT25" s="414"/>
      <c r="ADU25" s="414"/>
      <c r="ADV25" s="414"/>
      <c r="ADW25" s="414"/>
      <c r="ADX25" s="414"/>
      <c r="ADY25" s="414"/>
      <c r="ADZ25" s="414"/>
      <c r="AEA25" s="414"/>
      <c r="AEB25" s="414"/>
      <c r="AEC25" s="414"/>
      <c r="AED25" s="414"/>
      <c r="AEE25" s="414"/>
      <c r="AEF25" s="414"/>
      <c r="AEG25" s="414"/>
      <c r="AEH25" s="414"/>
      <c r="AEI25" s="414"/>
      <c r="AEJ25" s="414"/>
      <c r="AEK25" s="414"/>
      <c r="AEL25" s="414"/>
      <c r="AEM25" s="414"/>
      <c r="AEN25" s="414"/>
      <c r="AEO25" s="414"/>
      <c r="AEP25" s="414"/>
      <c r="AEQ25" s="414"/>
      <c r="AER25" s="414"/>
      <c r="AES25" s="414"/>
      <c r="AET25" s="414"/>
      <c r="AEU25" s="414"/>
      <c r="AEV25" s="414"/>
      <c r="AEW25" s="414"/>
      <c r="AEX25" s="414"/>
      <c r="AEY25" s="414"/>
      <c r="AEZ25" s="414"/>
      <c r="AFA25" s="414"/>
      <c r="AFB25" s="414"/>
      <c r="AFC25" s="414"/>
      <c r="AFD25" s="414"/>
      <c r="AFE25" s="414"/>
      <c r="AFF25" s="414"/>
      <c r="AFG25" s="414"/>
      <c r="AFH25" s="414"/>
      <c r="AFI25" s="414"/>
      <c r="AFJ25" s="414"/>
      <c r="AFK25" s="414"/>
      <c r="AFL25" s="414"/>
      <c r="AFM25" s="414"/>
      <c r="AFN25" s="414"/>
      <c r="AFO25" s="414"/>
      <c r="AFP25" s="414"/>
      <c r="AFQ25" s="414"/>
      <c r="AFR25" s="414"/>
      <c r="AFS25" s="414"/>
      <c r="AFT25" s="414"/>
      <c r="AFU25" s="414"/>
      <c r="AFV25" s="414"/>
      <c r="AFW25" s="414"/>
      <c r="AFX25" s="414"/>
      <c r="AFY25" s="414"/>
      <c r="AFZ25" s="414"/>
      <c r="AGA25" s="414"/>
      <c r="AGB25" s="414"/>
      <c r="AGC25" s="414"/>
      <c r="AGD25" s="414"/>
      <c r="AGE25" s="414"/>
      <c r="AGF25" s="414"/>
      <c r="AGG25" s="414"/>
      <c r="AGH25" s="414"/>
      <c r="AGI25" s="414"/>
      <c r="AGJ25" s="414"/>
      <c r="AGK25" s="414"/>
      <c r="AGL25" s="414"/>
      <c r="AGM25" s="414"/>
      <c r="AGN25" s="414"/>
      <c r="AGO25" s="414"/>
      <c r="AGP25" s="414"/>
      <c r="AGQ25" s="414"/>
      <c r="AGR25" s="414"/>
      <c r="AGS25" s="414"/>
      <c r="AGT25" s="414"/>
      <c r="AGU25" s="414"/>
      <c r="AGV25" s="414"/>
      <c r="AGW25" s="414"/>
      <c r="AGX25" s="414"/>
      <c r="AGY25" s="414"/>
      <c r="AGZ25" s="414"/>
      <c r="AHA25" s="414"/>
      <c r="AHB25" s="414"/>
      <c r="AHC25" s="414"/>
      <c r="AHD25" s="414"/>
      <c r="AHE25" s="414"/>
      <c r="AHF25" s="414"/>
      <c r="AHG25" s="414"/>
      <c r="AHH25" s="414"/>
      <c r="AHI25" s="414"/>
      <c r="AHJ25" s="414"/>
      <c r="AHK25" s="414"/>
      <c r="AHL25" s="414"/>
      <c r="AHM25" s="414"/>
      <c r="AHN25" s="414"/>
      <c r="AHO25" s="414"/>
      <c r="AHP25" s="414"/>
      <c r="AHQ25" s="414"/>
      <c r="AHR25" s="414"/>
      <c r="AHS25" s="414"/>
      <c r="AHT25" s="414"/>
      <c r="AHU25" s="414"/>
      <c r="AHV25" s="414"/>
      <c r="AHW25" s="414"/>
      <c r="AHX25" s="414"/>
      <c r="AHY25" s="414"/>
      <c r="AHZ25" s="414"/>
      <c r="AIA25" s="414"/>
      <c r="AIB25" s="414"/>
      <c r="AIC25" s="414"/>
      <c r="AID25" s="414"/>
      <c r="AIE25" s="414"/>
      <c r="AIF25" s="414"/>
      <c r="AIG25" s="414"/>
      <c r="AIH25" s="414"/>
      <c r="AII25" s="414"/>
      <c r="AIJ25" s="414"/>
      <c r="AIK25" s="414"/>
      <c r="AIL25" s="414"/>
      <c r="AIM25" s="414"/>
      <c r="AIN25" s="414"/>
      <c r="AIO25" s="414"/>
      <c r="AIP25" s="414"/>
      <c r="AIQ25" s="414"/>
      <c r="AIR25" s="414"/>
      <c r="AIS25" s="414"/>
      <c r="AIT25" s="414"/>
      <c r="AIU25" s="414"/>
      <c r="AIV25" s="414"/>
      <c r="AIW25" s="414"/>
      <c r="AIX25" s="414"/>
      <c r="AIY25" s="414"/>
      <c r="AIZ25" s="414"/>
      <c r="AJA25" s="414"/>
      <c r="AJB25" s="414"/>
      <c r="AJC25" s="414"/>
      <c r="AJD25" s="414"/>
      <c r="AJE25" s="414"/>
      <c r="AJF25" s="414"/>
      <c r="AJG25" s="414"/>
      <c r="AJH25" s="414"/>
      <c r="AJI25" s="414"/>
      <c r="AJJ25" s="414"/>
      <c r="AJK25" s="414"/>
      <c r="AJL25" s="414"/>
      <c r="AJM25" s="414"/>
      <c r="AJN25" s="414"/>
      <c r="AJO25" s="414"/>
      <c r="AJP25" s="414"/>
      <c r="AJQ25" s="414"/>
      <c r="AJR25" s="414"/>
      <c r="AJS25" s="414"/>
      <c r="AJT25" s="414"/>
      <c r="AJU25" s="414"/>
      <c r="AJV25" s="414"/>
      <c r="AJW25" s="414"/>
      <c r="AJX25" s="414"/>
      <c r="AJY25" s="414"/>
      <c r="AJZ25" s="414"/>
      <c r="AKA25" s="414"/>
      <c r="AKB25" s="414"/>
      <c r="AKC25" s="414"/>
      <c r="AKD25" s="414"/>
      <c r="AKE25" s="414"/>
      <c r="AKF25" s="414"/>
      <c r="AKG25" s="414"/>
      <c r="AKH25" s="414"/>
      <c r="AKI25" s="414"/>
      <c r="AKJ25" s="414"/>
      <c r="AKK25" s="414"/>
      <c r="AKL25" s="414"/>
      <c r="AKM25" s="414"/>
      <c r="AKN25" s="414"/>
      <c r="AKO25" s="414"/>
      <c r="AKP25" s="414"/>
      <c r="AKQ25" s="414"/>
      <c r="AKR25" s="414"/>
      <c r="AKS25" s="414"/>
      <c r="AKT25" s="414"/>
      <c r="AKU25" s="414"/>
      <c r="AKV25" s="414"/>
      <c r="AKW25" s="414"/>
      <c r="AKX25" s="414"/>
      <c r="AKY25" s="414"/>
      <c r="AKZ25" s="414"/>
      <c r="ALA25" s="414"/>
      <c r="ALB25" s="414"/>
      <c r="ALC25" s="414"/>
      <c r="ALD25" s="414"/>
      <c r="ALE25" s="414"/>
      <c r="ALF25" s="414"/>
      <c r="ALG25" s="414"/>
      <c r="ALH25" s="414"/>
      <c r="ALI25" s="414"/>
      <c r="ALJ25" s="414"/>
      <c r="ALK25" s="414"/>
      <c r="ALL25" s="414"/>
      <c r="ALM25" s="414"/>
      <c r="ALN25" s="414"/>
      <c r="ALO25" s="414"/>
      <c r="ALP25" s="414"/>
      <c r="ALQ25" s="414"/>
      <c r="ALR25" s="414"/>
      <c r="ALS25" s="414"/>
      <c r="ALT25" s="414"/>
      <c r="ALU25" s="414"/>
      <c r="ALV25" s="414"/>
      <c r="ALW25" s="414"/>
      <c r="ALX25" s="414"/>
      <c r="ALY25" s="414"/>
      <c r="ALZ25" s="414"/>
      <c r="AMA25" s="414"/>
      <c r="AMB25" s="414"/>
      <c r="AMC25" s="414"/>
      <c r="AMD25" s="414"/>
      <c r="AME25" s="414"/>
      <c r="AMF25" s="414"/>
      <c r="AMG25" s="414"/>
      <c r="AMH25" s="414"/>
      <c r="AMI25" s="414"/>
      <c r="AMJ25" s="414"/>
      <c r="AMK25" s="414"/>
      <c r="AML25" s="414"/>
      <c r="AMM25" s="414"/>
      <c r="AMN25" s="414"/>
      <c r="AMO25" s="414"/>
      <c r="AMP25" s="414"/>
      <c r="AMQ25" s="414"/>
      <c r="AMR25" s="414"/>
      <c r="AMS25" s="414"/>
      <c r="AMT25" s="414"/>
      <c r="AMU25" s="414"/>
      <c r="AMV25" s="414"/>
      <c r="AMW25" s="414"/>
      <c r="AMX25" s="414"/>
      <c r="AMY25" s="414"/>
      <c r="AMZ25" s="414"/>
      <c r="ANA25" s="414"/>
      <c r="ANB25" s="414"/>
      <c r="ANC25" s="414"/>
      <c r="AND25" s="414"/>
      <c r="ANE25" s="414"/>
      <c r="ANF25" s="414"/>
      <c r="ANG25" s="414"/>
      <c r="ANH25" s="414"/>
      <c r="ANI25" s="414"/>
      <c r="ANJ25" s="414"/>
      <c r="ANK25" s="414"/>
      <c r="ANL25" s="414"/>
      <c r="ANM25" s="414"/>
      <c r="ANN25" s="414"/>
      <c r="ANO25" s="414"/>
      <c r="ANP25" s="414"/>
      <c r="ANQ25" s="414"/>
      <c r="ANR25" s="414"/>
      <c r="ANS25" s="414"/>
      <c r="ANT25" s="414"/>
      <c r="ANU25" s="414"/>
      <c r="ANV25" s="414"/>
      <c r="ANW25" s="414"/>
      <c r="ANX25" s="414"/>
      <c r="ANY25" s="414"/>
      <c r="ANZ25" s="414"/>
      <c r="AOA25" s="414"/>
      <c r="AOB25" s="414"/>
      <c r="AOC25" s="414"/>
      <c r="AOD25" s="414"/>
      <c r="AOE25" s="414"/>
      <c r="AOF25" s="414"/>
      <c r="AOG25" s="414"/>
      <c r="AOH25" s="414"/>
      <c r="AOI25" s="414"/>
      <c r="AOJ25" s="414"/>
      <c r="AOK25" s="414"/>
      <c r="AOL25" s="414"/>
      <c r="AOM25" s="414"/>
      <c r="AON25" s="414"/>
      <c r="AOO25" s="414"/>
      <c r="AOP25" s="414"/>
      <c r="AOQ25" s="414"/>
      <c r="AOR25" s="414"/>
      <c r="AOS25" s="414"/>
      <c r="AOT25" s="414"/>
      <c r="AOU25" s="414"/>
      <c r="AOV25" s="414"/>
      <c r="AOW25" s="414"/>
      <c r="AOX25" s="414"/>
      <c r="AOY25" s="414"/>
      <c r="AOZ25" s="414"/>
      <c r="APA25" s="414"/>
      <c r="APB25" s="414"/>
      <c r="APC25" s="414"/>
      <c r="APD25" s="414"/>
      <c r="APE25" s="414"/>
      <c r="APF25" s="414"/>
      <c r="APG25" s="414"/>
      <c r="APH25" s="414"/>
      <c r="API25" s="414"/>
      <c r="APJ25" s="414"/>
      <c r="APK25" s="414"/>
      <c r="APL25" s="414"/>
      <c r="APM25" s="414"/>
      <c r="APN25" s="414"/>
      <c r="APO25" s="414"/>
      <c r="APP25" s="414"/>
      <c r="APQ25" s="414"/>
      <c r="APR25" s="414"/>
      <c r="APS25" s="414"/>
      <c r="APT25" s="414"/>
      <c r="APU25" s="414"/>
      <c r="APV25" s="414"/>
      <c r="APW25" s="414"/>
      <c r="APX25" s="414"/>
      <c r="APY25" s="414"/>
      <c r="APZ25" s="414"/>
      <c r="AQA25" s="414"/>
      <c r="AQB25" s="414"/>
      <c r="AQC25" s="414"/>
      <c r="AQD25" s="414"/>
      <c r="AQE25" s="414"/>
      <c r="AQF25" s="414"/>
      <c r="AQG25" s="414"/>
      <c r="AQH25" s="414"/>
      <c r="AQI25" s="414"/>
      <c r="AQJ25" s="414"/>
      <c r="AQK25" s="414"/>
      <c r="AQL25" s="414"/>
      <c r="AQM25" s="414"/>
      <c r="AQN25" s="414"/>
      <c r="AQO25" s="414"/>
      <c r="AQP25" s="414"/>
      <c r="AQQ25" s="414"/>
      <c r="AQR25" s="414"/>
      <c r="AQS25" s="414"/>
      <c r="AQT25" s="414"/>
      <c r="AQU25" s="414"/>
      <c r="AQV25" s="414"/>
      <c r="AQW25" s="414"/>
      <c r="AQX25" s="414"/>
      <c r="AQY25" s="414"/>
      <c r="AQZ25" s="414"/>
      <c r="ARA25" s="414"/>
      <c r="ARB25" s="414"/>
      <c r="ARC25" s="414"/>
      <c r="ARD25" s="414"/>
      <c r="ARE25" s="414"/>
      <c r="ARF25" s="414"/>
      <c r="ARG25" s="414"/>
      <c r="ARH25" s="414"/>
      <c r="ARI25" s="414"/>
      <c r="ARJ25" s="414"/>
      <c r="ARK25" s="414"/>
      <c r="ARL25" s="414"/>
      <c r="ARM25" s="414"/>
      <c r="ARN25" s="414"/>
      <c r="ARO25" s="414"/>
      <c r="ARP25" s="414"/>
      <c r="ARQ25" s="414"/>
      <c r="ARR25" s="414"/>
      <c r="ARS25" s="414"/>
      <c r="ART25" s="414"/>
      <c r="ARU25" s="414"/>
      <c r="ARV25" s="414"/>
      <c r="ARW25" s="414"/>
      <c r="ARX25" s="414"/>
      <c r="ARY25" s="414"/>
      <c r="ARZ25" s="414"/>
      <c r="ASA25" s="414"/>
      <c r="ASB25" s="414"/>
      <c r="ASC25" s="414"/>
      <c r="ASD25" s="414"/>
      <c r="ASE25" s="414"/>
      <c r="ASF25" s="414"/>
      <c r="ASG25" s="414"/>
      <c r="ASH25" s="414"/>
      <c r="ASI25" s="414"/>
      <c r="ASJ25" s="414"/>
      <c r="ASK25" s="414"/>
      <c r="ASL25" s="414"/>
      <c r="ASM25" s="414"/>
      <c r="ASN25" s="414"/>
      <c r="ASO25" s="414"/>
      <c r="ASP25" s="414"/>
      <c r="ASQ25" s="414"/>
      <c r="ASR25" s="414"/>
      <c r="ASS25" s="414"/>
      <c r="AST25" s="414"/>
      <c r="ASU25" s="414"/>
      <c r="ASV25" s="414"/>
      <c r="ASW25" s="414"/>
      <c r="ASX25" s="414"/>
      <c r="ASY25" s="414"/>
      <c r="ASZ25" s="414"/>
      <c r="ATA25" s="414"/>
      <c r="ATB25" s="414"/>
      <c r="ATC25" s="414"/>
      <c r="ATD25" s="414"/>
      <c r="ATE25" s="414"/>
      <c r="ATF25" s="414"/>
      <c r="ATG25" s="414"/>
      <c r="ATH25" s="414"/>
      <c r="ATI25" s="414"/>
      <c r="ATJ25" s="414"/>
      <c r="ATK25" s="414"/>
      <c r="ATL25" s="414"/>
      <c r="ATM25" s="414"/>
      <c r="ATN25" s="414"/>
      <c r="ATO25" s="414"/>
      <c r="ATP25" s="414"/>
      <c r="ATQ25" s="414"/>
      <c r="ATR25" s="414"/>
      <c r="ATS25" s="414"/>
      <c r="ATT25" s="414"/>
      <c r="ATU25" s="414"/>
      <c r="ATV25" s="414"/>
      <c r="ATW25" s="414"/>
      <c r="ATX25" s="414"/>
      <c r="ATY25" s="414"/>
      <c r="ATZ25" s="414"/>
      <c r="AUA25" s="414"/>
      <c r="AUB25" s="414"/>
      <c r="AUC25" s="414"/>
      <c r="AUD25" s="414"/>
      <c r="AUE25" s="414"/>
      <c r="AUF25" s="414"/>
      <c r="AUG25" s="414"/>
      <c r="AUH25" s="414"/>
      <c r="AUI25" s="414"/>
      <c r="AUJ25" s="414"/>
      <c r="AUK25" s="414"/>
      <c r="AUL25" s="414"/>
      <c r="AUM25" s="414"/>
      <c r="AUN25" s="414"/>
      <c r="AUO25" s="414"/>
      <c r="AUP25" s="414"/>
      <c r="AUQ25" s="414"/>
      <c r="AUR25" s="414"/>
      <c r="AUS25" s="414"/>
      <c r="AUT25" s="414"/>
      <c r="AUU25" s="414"/>
      <c r="AUV25" s="414"/>
      <c r="AUW25" s="414"/>
      <c r="AUX25" s="414"/>
      <c r="AUY25" s="414"/>
      <c r="AUZ25" s="414"/>
      <c r="AVA25" s="414"/>
      <c r="AVB25" s="414"/>
      <c r="AVC25" s="414"/>
      <c r="AVD25" s="414"/>
      <c r="AVE25" s="414"/>
      <c r="AVF25" s="414"/>
      <c r="AVG25" s="414"/>
      <c r="AVH25" s="414"/>
      <c r="AVI25" s="414"/>
      <c r="AVJ25" s="414"/>
      <c r="AVK25" s="414"/>
      <c r="AVL25" s="414"/>
      <c r="AVM25" s="414"/>
      <c r="AVN25" s="414"/>
      <c r="AVO25" s="414"/>
      <c r="AVP25" s="414"/>
      <c r="AVQ25" s="414"/>
      <c r="AVR25" s="414"/>
      <c r="AVS25" s="414"/>
      <c r="AVT25" s="414"/>
      <c r="AVU25" s="414"/>
      <c r="AVV25" s="414"/>
      <c r="AVW25" s="414"/>
      <c r="AVX25" s="414"/>
      <c r="AVY25" s="414"/>
      <c r="AVZ25" s="414"/>
      <c r="AWA25" s="414"/>
      <c r="AWB25" s="414"/>
      <c r="AWC25" s="414"/>
      <c r="AWD25" s="414"/>
      <c r="AWE25" s="414"/>
      <c r="AWF25" s="414"/>
      <c r="AWG25" s="414"/>
      <c r="AWH25" s="414"/>
      <c r="AWI25" s="414"/>
      <c r="AWJ25" s="414"/>
      <c r="AWK25" s="414"/>
      <c r="AWL25" s="414"/>
      <c r="AWM25" s="414"/>
      <c r="AWN25" s="414"/>
      <c r="AWO25" s="414"/>
      <c r="AWP25" s="414"/>
      <c r="AWQ25" s="414"/>
      <c r="AWR25" s="414"/>
      <c r="AWS25" s="414"/>
      <c r="AWT25" s="414"/>
      <c r="AWU25" s="414"/>
      <c r="AWV25" s="414"/>
      <c r="AWW25" s="414"/>
      <c r="AWX25" s="414"/>
      <c r="AWY25" s="414"/>
      <c r="AWZ25" s="414"/>
      <c r="AXA25" s="414"/>
      <c r="AXB25" s="414"/>
      <c r="AXC25" s="414"/>
      <c r="AXD25" s="414"/>
      <c r="AXE25" s="414"/>
      <c r="AXF25" s="414"/>
      <c r="AXG25" s="414"/>
      <c r="AXH25" s="414"/>
      <c r="AXI25" s="414"/>
      <c r="AXJ25" s="414"/>
      <c r="AXK25" s="414"/>
      <c r="AXL25" s="414"/>
      <c r="AXM25" s="414"/>
      <c r="AXN25" s="414"/>
      <c r="AXO25" s="414"/>
      <c r="AXP25" s="414"/>
      <c r="AXQ25" s="414"/>
      <c r="AXR25" s="414"/>
      <c r="AXS25" s="414"/>
      <c r="AXT25" s="414"/>
      <c r="AXU25" s="414"/>
      <c r="AXV25" s="414"/>
      <c r="AXW25" s="414"/>
      <c r="AXX25" s="414"/>
      <c r="AXY25" s="414"/>
      <c r="AXZ25" s="414"/>
      <c r="AYA25" s="414"/>
      <c r="AYB25" s="414"/>
      <c r="AYC25" s="414"/>
      <c r="AYD25" s="414"/>
      <c r="AYE25" s="414"/>
      <c r="AYF25" s="414"/>
      <c r="AYG25" s="414"/>
      <c r="AYH25" s="414"/>
      <c r="AYI25" s="414"/>
      <c r="AYJ25" s="414"/>
      <c r="AYK25" s="414"/>
      <c r="AYL25" s="414"/>
      <c r="AYM25" s="414"/>
      <c r="AYN25" s="414"/>
      <c r="AYO25" s="414"/>
      <c r="AYP25" s="414"/>
      <c r="AYQ25" s="414"/>
      <c r="AYR25" s="414"/>
      <c r="AYS25" s="414"/>
      <c r="AYT25" s="414"/>
      <c r="AYU25" s="414"/>
      <c r="AYV25" s="414"/>
      <c r="AYW25" s="414"/>
      <c r="AYX25" s="414"/>
      <c r="AYY25" s="414"/>
      <c r="AYZ25" s="414"/>
      <c r="AZA25" s="414"/>
      <c r="AZB25" s="414"/>
      <c r="AZC25" s="414"/>
      <c r="AZD25" s="414"/>
      <c r="AZE25" s="414"/>
      <c r="AZF25" s="414"/>
      <c r="AZG25" s="414"/>
      <c r="AZH25" s="414"/>
      <c r="AZI25" s="414"/>
      <c r="AZJ25" s="414"/>
      <c r="AZK25" s="414"/>
      <c r="AZL25" s="414"/>
      <c r="AZM25" s="414"/>
      <c r="AZN25" s="414"/>
      <c r="AZO25" s="414"/>
      <c r="AZP25" s="414"/>
      <c r="AZQ25" s="414"/>
      <c r="AZR25" s="414"/>
      <c r="AZS25" s="414"/>
      <c r="AZT25" s="414"/>
      <c r="AZU25" s="414"/>
      <c r="AZV25" s="414"/>
      <c r="AZW25" s="414"/>
      <c r="AZX25" s="414"/>
      <c r="AZY25" s="414"/>
      <c r="AZZ25" s="414"/>
      <c r="BAA25" s="414"/>
      <c r="BAB25" s="414"/>
      <c r="BAC25" s="414"/>
      <c r="BAD25" s="414"/>
      <c r="BAE25" s="414"/>
      <c r="BAF25" s="414"/>
      <c r="BAG25" s="414"/>
      <c r="BAH25" s="414"/>
      <c r="BAI25" s="414"/>
      <c r="BAJ25" s="414"/>
      <c r="BAK25" s="414"/>
      <c r="BAL25" s="414"/>
      <c r="BAM25" s="414"/>
      <c r="BAN25" s="414"/>
      <c r="BAO25" s="414"/>
      <c r="BAP25" s="414"/>
      <c r="BAQ25" s="414"/>
      <c r="BAR25" s="414"/>
      <c r="BAS25" s="414"/>
      <c r="BAT25" s="414"/>
      <c r="BAU25" s="414"/>
      <c r="BAV25" s="414"/>
      <c r="BAW25" s="414"/>
      <c r="BAX25" s="414"/>
      <c r="BAY25" s="414"/>
      <c r="BAZ25" s="414"/>
      <c r="BBA25" s="414"/>
      <c r="BBB25" s="414"/>
      <c r="BBC25" s="414"/>
      <c r="BBD25" s="414"/>
      <c r="BBE25" s="414"/>
      <c r="BBF25" s="414"/>
      <c r="BBG25" s="414"/>
      <c r="BBH25" s="414"/>
      <c r="BBI25" s="414"/>
      <c r="BBJ25" s="414"/>
      <c r="BBK25" s="414"/>
      <c r="BBL25" s="414"/>
      <c r="BBM25" s="414"/>
      <c r="BBN25" s="414"/>
      <c r="BBO25" s="414"/>
      <c r="BBP25" s="414"/>
      <c r="BBQ25" s="414"/>
      <c r="BBR25" s="414"/>
      <c r="BBS25" s="414"/>
      <c r="BBT25" s="414"/>
      <c r="BBU25" s="414"/>
      <c r="BBV25" s="414"/>
      <c r="BBW25" s="414"/>
      <c r="BBX25" s="414"/>
      <c r="BBY25" s="414"/>
      <c r="BBZ25" s="414"/>
      <c r="BCA25" s="414"/>
      <c r="BCB25" s="414"/>
      <c r="BCC25" s="414"/>
      <c r="BCD25" s="414"/>
      <c r="BCE25" s="414"/>
      <c r="BCF25" s="414"/>
      <c r="BCG25" s="414"/>
      <c r="BCH25" s="414"/>
      <c r="BCI25" s="414"/>
      <c r="BCJ25" s="414"/>
      <c r="BCK25" s="414"/>
      <c r="BCL25" s="414"/>
      <c r="BCM25" s="414"/>
      <c r="BCN25" s="414"/>
      <c r="BCO25" s="414"/>
      <c r="BCP25" s="414"/>
      <c r="BCQ25" s="414"/>
      <c r="BCR25" s="414"/>
      <c r="BCS25" s="414"/>
      <c r="BCT25" s="414"/>
      <c r="BCU25" s="414"/>
      <c r="BCV25" s="414"/>
      <c r="BCW25" s="414"/>
      <c r="BCX25" s="414"/>
      <c r="BCY25" s="414"/>
      <c r="BCZ25" s="414"/>
      <c r="BDA25" s="414"/>
      <c r="BDB25" s="414"/>
      <c r="BDC25" s="414"/>
      <c r="BDD25" s="414"/>
      <c r="BDE25" s="414"/>
      <c r="BDF25" s="414"/>
      <c r="BDG25" s="414"/>
      <c r="BDH25" s="414"/>
      <c r="BDI25" s="414"/>
      <c r="BDJ25" s="414"/>
      <c r="BDK25" s="414"/>
      <c r="BDL25" s="414"/>
      <c r="BDM25" s="414"/>
      <c r="BDN25" s="414"/>
      <c r="BDO25" s="414"/>
      <c r="BDP25" s="414"/>
      <c r="BDQ25" s="414"/>
      <c r="BDR25" s="414"/>
      <c r="BDS25" s="414"/>
      <c r="BDT25" s="414"/>
      <c r="BDU25" s="414"/>
      <c r="BDV25" s="414"/>
      <c r="BDW25" s="414"/>
      <c r="BDX25" s="414"/>
      <c r="BDY25" s="414"/>
      <c r="BDZ25" s="414"/>
      <c r="BEA25" s="414"/>
      <c r="BEB25" s="414"/>
      <c r="BEC25" s="414"/>
      <c r="BED25" s="414"/>
      <c r="BEE25" s="414"/>
      <c r="BEF25" s="414"/>
      <c r="BEG25" s="414"/>
      <c r="BEH25" s="414"/>
      <c r="BEI25" s="414"/>
      <c r="BEJ25" s="414"/>
      <c r="BEK25" s="414"/>
      <c r="BEL25" s="414"/>
      <c r="BEM25" s="414"/>
      <c r="BEN25" s="414"/>
      <c r="BEO25" s="414"/>
      <c r="BEP25" s="414"/>
      <c r="BEQ25" s="414"/>
      <c r="BER25" s="414"/>
      <c r="BES25" s="414"/>
      <c r="BET25" s="414"/>
      <c r="BEU25" s="414"/>
      <c r="BEV25" s="414"/>
      <c r="BEW25" s="414"/>
      <c r="BEX25" s="414"/>
      <c r="BEY25" s="414"/>
      <c r="BEZ25" s="414"/>
      <c r="BFA25" s="414"/>
      <c r="BFB25" s="414"/>
      <c r="BFC25" s="414"/>
      <c r="BFD25" s="414"/>
      <c r="BFE25" s="414"/>
      <c r="BFF25" s="414"/>
      <c r="BFG25" s="414"/>
      <c r="BFH25" s="414"/>
      <c r="BFI25" s="414"/>
      <c r="BFJ25" s="414"/>
      <c r="BFK25" s="414"/>
      <c r="BFL25" s="414"/>
      <c r="BFM25" s="414"/>
      <c r="BFN25" s="414"/>
      <c r="BFO25" s="414"/>
      <c r="BFP25" s="414"/>
      <c r="BFQ25" s="414"/>
      <c r="BFR25" s="414"/>
      <c r="BFS25" s="414"/>
      <c r="BFT25" s="414"/>
      <c r="BFU25" s="414"/>
      <c r="BFV25" s="414"/>
      <c r="BFW25" s="414"/>
      <c r="BFX25" s="414"/>
      <c r="BFY25" s="414"/>
      <c r="BFZ25" s="414"/>
      <c r="BGA25" s="414"/>
      <c r="BGB25" s="414"/>
      <c r="BGC25" s="414"/>
      <c r="BGD25" s="414"/>
      <c r="BGE25" s="414"/>
      <c r="BGF25" s="414"/>
      <c r="BGG25" s="414"/>
      <c r="BGH25" s="414"/>
      <c r="BGI25" s="414"/>
      <c r="BGJ25" s="414"/>
      <c r="BGK25" s="414"/>
      <c r="BGL25" s="414"/>
      <c r="BGM25" s="414"/>
      <c r="BGN25" s="414"/>
      <c r="BGO25" s="414"/>
      <c r="BGP25" s="414"/>
      <c r="BGQ25" s="414"/>
      <c r="BGR25" s="414"/>
      <c r="BGS25" s="414"/>
      <c r="BGT25" s="414"/>
      <c r="BGU25" s="414"/>
      <c r="BGV25" s="414"/>
      <c r="BGW25" s="414"/>
      <c r="BGX25" s="414"/>
      <c r="BGY25" s="414"/>
      <c r="BGZ25" s="414"/>
      <c r="BHA25" s="414"/>
      <c r="BHB25" s="414"/>
      <c r="BHC25" s="414"/>
      <c r="BHD25" s="414"/>
      <c r="BHE25" s="414"/>
      <c r="BHF25" s="414"/>
      <c r="BHG25" s="414"/>
      <c r="BHH25" s="414"/>
      <c r="BHI25" s="414"/>
      <c r="BHJ25" s="414"/>
      <c r="BHK25" s="414"/>
      <c r="BHL25" s="414"/>
      <c r="BHM25" s="414"/>
      <c r="BHN25" s="414"/>
      <c r="BHO25" s="414"/>
      <c r="BHP25" s="414"/>
      <c r="BHQ25" s="414"/>
      <c r="BHR25" s="414"/>
      <c r="BHS25" s="414"/>
      <c r="BHT25" s="414"/>
      <c r="BHU25" s="414"/>
      <c r="BHV25" s="414"/>
      <c r="BHW25" s="414"/>
      <c r="BHX25" s="414"/>
      <c r="BHY25" s="414"/>
      <c r="BHZ25" s="414"/>
      <c r="BIA25" s="414"/>
      <c r="BIB25" s="414"/>
      <c r="BIC25" s="414"/>
      <c r="BID25" s="414"/>
      <c r="BIE25" s="414"/>
      <c r="BIF25" s="414"/>
      <c r="BIG25" s="414"/>
      <c r="BIH25" s="414"/>
      <c r="BII25" s="414"/>
      <c r="BIJ25" s="414"/>
      <c r="BIK25" s="414"/>
      <c r="BIL25" s="414"/>
      <c r="BIM25" s="414"/>
      <c r="BIN25" s="414"/>
      <c r="BIO25" s="414"/>
      <c r="BIP25" s="414"/>
      <c r="BIQ25" s="414"/>
      <c r="BIR25" s="414"/>
      <c r="BIS25" s="414"/>
      <c r="BIT25" s="414"/>
      <c r="BIU25" s="414"/>
      <c r="BIV25" s="414"/>
      <c r="BIW25" s="414"/>
      <c r="BIX25" s="414"/>
      <c r="BIY25" s="414"/>
      <c r="BIZ25" s="414"/>
      <c r="BJA25" s="414"/>
      <c r="BJB25" s="414"/>
      <c r="BJC25" s="414"/>
      <c r="BJD25" s="414"/>
      <c r="BJE25" s="414"/>
      <c r="BJF25" s="414"/>
      <c r="BJG25" s="414"/>
      <c r="BJH25" s="414"/>
      <c r="BJI25" s="414"/>
      <c r="BJJ25" s="414"/>
      <c r="BJK25" s="414"/>
      <c r="BJL25" s="414"/>
      <c r="BJM25" s="414"/>
      <c r="BJN25" s="414"/>
      <c r="BJO25" s="414"/>
      <c r="BJP25" s="414"/>
      <c r="BJQ25" s="414"/>
      <c r="BJR25" s="414"/>
      <c r="BJS25" s="414"/>
      <c r="BJT25" s="414"/>
      <c r="BJU25" s="414"/>
      <c r="BJV25" s="414"/>
      <c r="BJW25" s="414"/>
      <c r="BJX25" s="414"/>
      <c r="BJY25" s="414"/>
      <c r="BJZ25" s="414"/>
      <c r="BKA25" s="414"/>
      <c r="BKB25" s="414"/>
      <c r="BKC25" s="414"/>
      <c r="BKD25" s="414"/>
      <c r="BKE25" s="414"/>
      <c r="BKF25" s="414"/>
      <c r="BKG25" s="414"/>
      <c r="BKH25" s="414"/>
      <c r="BKI25" s="414"/>
      <c r="BKJ25" s="414"/>
      <c r="BKK25" s="414"/>
      <c r="BKL25" s="414"/>
      <c r="BKM25" s="414"/>
      <c r="BKN25" s="414"/>
      <c r="BKO25" s="414"/>
      <c r="BKP25" s="414"/>
      <c r="BKQ25" s="414"/>
      <c r="BKR25" s="414"/>
      <c r="BKS25" s="414"/>
      <c r="BKT25" s="414"/>
      <c r="BKU25" s="414"/>
      <c r="BKV25" s="414"/>
      <c r="BKW25" s="414"/>
      <c r="BKX25" s="414"/>
      <c r="BKY25" s="414"/>
      <c r="BKZ25" s="414"/>
      <c r="BLA25" s="414"/>
      <c r="BLB25" s="414"/>
      <c r="BLC25" s="414"/>
      <c r="BLD25" s="414"/>
      <c r="BLE25" s="414"/>
      <c r="BLF25" s="414"/>
      <c r="BLG25" s="414"/>
      <c r="BLH25" s="414"/>
      <c r="BLI25" s="414"/>
      <c r="BLJ25" s="414"/>
      <c r="BLK25" s="414"/>
      <c r="BLL25" s="414"/>
      <c r="BLM25" s="414"/>
      <c r="BLN25" s="414"/>
      <c r="BLO25" s="414"/>
      <c r="BLP25" s="414"/>
      <c r="BLQ25" s="414"/>
      <c r="BLR25" s="414"/>
      <c r="BLS25" s="414"/>
      <c r="BLT25" s="414"/>
      <c r="BLU25" s="414"/>
      <c r="BLV25" s="414"/>
      <c r="BLW25" s="414"/>
      <c r="BLX25" s="414"/>
      <c r="BLY25" s="414"/>
      <c r="BLZ25" s="414"/>
      <c r="BMA25" s="414"/>
      <c r="BMB25" s="414"/>
      <c r="BMC25" s="414"/>
      <c r="BMD25" s="414"/>
      <c r="BME25" s="414"/>
      <c r="BMF25" s="414"/>
      <c r="BMG25" s="414"/>
      <c r="BMH25" s="414"/>
      <c r="BMI25" s="414"/>
      <c r="BMJ25" s="414"/>
      <c r="BMK25" s="414"/>
      <c r="BML25" s="414"/>
      <c r="BMM25" s="414"/>
      <c r="BMN25" s="414"/>
      <c r="BMO25" s="414"/>
      <c r="BMP25" s="414"/>
      <c r="BMQ25" s="414"/>
      <c r="BMR25" s="414"/>
      <c r="BMS25" s="414"/>
      <c r="BMT25" s="414"/>
      <c r="BMU25" s="414"/>
      <c r="BMV25" s="414"/>
      <c r="BMW25" s="414"/>
      <c r="BMX25" s="414"/>
      <c r="BMY25" s="414"/>
      <c r="BMZ25" s="414"/>
      <c r="BNA25" s="414"/>
      <c r="BNB25" s="414"/>
      <c r="BNC25" s="414"/>
      <c r="BND25" s="414"/>
      <c r="BNE25" s="414"/>
      <c r="BNF25" s="414"/>
      <c r="BNG25" s="414"/>
      <c r="BNH25" s="414"/>
      <c r="BNI25" s="414"/>
      <c r="BNJ25" s="414"/>
      <c r="BNK25" s="414"/>
      <c r="BNL25" s="414"/>
      <c r="BNM25" s="414"/>
      <c r="BNN25" s="414"/>
      <c r="BNO25" s="414"/>
      <c r="BNP25" s="414"/>
      <c r="BNQ25" s="414"/>
      <c r="BNR25" s="414"/>
      <c r="BNS25" s="414"/>
      <c r="BNT25" s="414"/>
      <c r="BNU25" s="414"/>
      <c r="BNV25" s="414"/>
      <c r="BNW25" s="414"/>
      <c r="BNX25" s="414"/>
      <c r="BNY25" s="414"/>
      <c r="BNZ25" s="414"/>
      <c r="BOA25" s="414"/>
      <c r="BOB25" s="414"/>
      <c r="BOC25" s="414"/>
      <c r="BOD25" s="414"/>
      <c r="BOE25" s="414"/>
      <c r="BOF25" s="414"/>
      <c r="BOG25" s="414"/>
      <c r="BOH25" s="414"/>
      <c r="BOI25" s="414"/>
      <c r="BOJ25" s="414"/>
      <c r="BOK25" s="414"/>
      <c r="BOL25" s="414"/>
      <c r="BOM25" s="414"/>
      <c r="BON25" s="414"/>
      <c r="BOO25" s="414"/>
      <c r="BOP25" s="414"/>
      <c r="BOQ25" s="414"/>
      <c r="BOR25" s="414"/>
      <c r="BOS25" s="414"/>
      <c r="BOT25" s="414"/>
      <c r="BOU25" s="414"/>
      <c r="BOV25" s="414"/>
      <c r="BOW25" s="414"/>
      <c r="BOX25" s="414"/>
      <c r="BOY25" s="414"/>
      <c r="BOZ25" s="414"/>
      <c r="BPA25" s="414"/>
      <c r="BPB25" s="414"/>
      <c r="BPC25" s="414"/>
      <c r="BPD25" s="414"/>
      <c r="BPE25" s="414"/>
      <c r="BPF25" s="414"/>
      <c r="BPG25" s="414"/>
      <c r="BPH25" s="414"/>
      <c r="BPI25" s="414"/>
      <c r="BPJ25" s="414"/>
      <c r="BPK25" s="414"/>
      <c r="BPL25" s="414"/>
      <c r="BPM25" s="414"/>
      <c r="BPN25" s="414"/>
      <c r="BPO25" s="414"/>
      <c r="BPP25" s="414"/>
      <c r="BPQ25" s="414"/>
      <c r="BPR25" s="414"/>
      <c r="BPS25" s="414"/>
      <c r="BPT25" s="414"/>
      <c r="BPU25" s="414"/>
      <c r="BPV25" s="414"/>
      <c r="BPW25" s="414"/>
      <c r="BPX25" s="414"/>
      <c r="BPY25" s="414"/>
      <c r="BPZ25" s="414"/>
      <c r="BQA25" s="414"/>
      <c r="BQB25" s="414"/>
      <c r="BQC25" s="414"/>
      <c r="BQD25" s="414"/>
      <c r="BQE25" s="414"/>
      <c r="BQF25" s="414"/>
      <c r="BQG25" s="414"/>
      <c r="BQH25" s="414"/>
      <c r="BQI25" s="414"/>
      <c r="BQJ25" s="414"/>
      <c r="BQK25" s="414"/>
      <c r="BQL25" s="414"/>
      <c r="BQM25" s="414"/>
      <c r="BQN25" s="414"/>
      <c r="BQO25" s="414"/>
      <c r="BQP25" s="414"/>
      <c r="BQQ25" s="414"/>
      <c r="BQR25" s="414"/>
      <c r="BQS25" s="414"/>
      <c r="BQT25" s="414"/>
      <c r="BQU25" s="414"/>
      <c r="BQV25" s="414"/>
      <c r="BQW25" s="414"/>
      <c r="BQX25" s="414"/>
      <c r="BQY25" s="414"/>
      <c r="BQZ25" s="414"/>
      <c r="BRA25" s="414"/>
      <c r="BRB25" s="414"/>
      <c r="BRC25" s="414"/>
      <c r="BRD25" s="414"/>
      <c r="BRE25" s="414"/>
      <c r="BRF25" s="414"/>
      <c r="BRG25" s="414"/>
      <c r="BRH25" s="414"/>
      <c r="BRI25" s="414"/>
      <c r="BRJ25" s="414"/>
      <c r="BRK25" s="414"/>
      <c r="BRL25" s="414"/>
      <c r="BRM25" s="414"/>
      <c r="BRN25" s="414"/>
      <c r="BRO25" s="414"/>
      <c r="BRP25" s="414"/>
      <c r="BRQ25" s="414"/>
      <c r="BRR25" s="414"/>
      <c r="BRS25" s="414"/>
      <c r="BRT25" s="414"/>
      <c r="BRU25" s="414"/>
      <c r="BRV25" s="414"/>
      <c r="BRW25" s="414"/>
      <c r="BRX25" s="414"/>
      <c r="BRY25" s="414"/>
      <c r="BRZ25" s="414"/>
      <c r="BSA25" s="414"/>
      <c r="BSB25" s="414"/>
      <c r="BSC25" s="414"/>
      <c r="BSD25" s="414"/>
      <c r="BSE25" s="414"/>
      <c r="BSF25" s="414"/>
      <c r="BSG25" s="414"/>
      <c r="BSH25" s="414"/>
      <c r="BSI25" s="414"/>
      <c r="BSJ25" s="414"/>
      <c r="BSK25" s="414"/>
      <c r="BSL25" s="414"/>
      <c r="BSM25" s="414"/>
      <c r="BSN25" s="414"/>
      <c r="BSO25" s="414"/>
      <c r="BSP25" s="414"/>
      <c r="BSQ25" s="414"/>
      <c r="BSR25" s="414"/>
      <c r="BSS25" s="414"/>
      <c r="BST25" s="414"/>
      <c r="BSU25" s="414"/>
      <c r="BSV25" s="414"/>
      <c r="BSW25" s="414"/>
      <c r="BSX25" s="414"/>
      <c r="BSY25" s="414"/>
      <c r="BSZ25" s="414"/>
      <c r="BTA25" s="414"/>
      <c r="BTB25" s="414"/>
      <c r="BTC25" s="414"/>
      <c r="BTD25" s="414"/>
      <c r="BTE25" s="414"/>
      <c r="BTF25" s="414"/>
      <c r="BTG25" s="414"/>
      <c r="BTH25" s="414"/>
      <c r="BTI25" s="414"/>
      <c r="BTJ25" s="414"/>
      <c r="BTK25" s="414"/>
      <c r="BTL25" s="414"/>
      <c r="BTM25" s="414"/>
      <c r="BTN25" s="414"/>
      <c r="BTO25" s="414"/>
      <c r="BTP25" s="414"/>
      <c r="BTQ25" s="414"/>
      <c r="BTR25" s="414"/>
      <c r="BTS25" s="414"/>
      <c r="BTT25" s="414"/>
      <c r="BTU25" s="414"/>
      <c r="BTV25" s="414"/>
      <c r="BTW25" s="414"/>
      <c r="BTX25" s="414"/>
      <c r="BTY25" s="414"/>
      <c r="BTZ25" s="414"/>
      <c r="BUA25" s="414"/>
      <c r="BUB25" s="414"/>
      <c r="BUC25" s="414"/>
      <c r="BUD25" s="414"/>
      <c r="BUE25" s="414"/>
      <c r="BUF25" s="414"/>
      <c r="BUG25" s="414"/>
      <c r="BUH25" s="414"/>
      <c r="BUI25" s="414"/>
      <c r="BUJ25" s="414"/>
      <c r="BUK25" s="414"/>
      <c r="BUL25" s="414"/>
      <c r="BUM25" s="414"/>
      <c r="BUN25" s="414"/>
      <c r="BUO25" s="414"/>
      <c r="BUP25" s="414"/>
      <c r="BUQ25" s="414"/>
      <c r="BUR25" s="414"/>
      <c r="BUS25" s="414"/>
      <c r="BUT25" s="414"/>
      <c r="BUU25" s="414"/>
      <c r="BUV25" s="414"/>
      <c r="BUW25" s="414"/>
      <c r="BUX25" s="414"/>
      <c r="BUY25" s="414"/>
      <c r="BUZ25" s="414"/>
      <c r="BVA25" s="414"/>
      <c r="BVB25" s="414"/>
      <c r="BVC25" s="414"/>
      <c r="BVD25" s="414"/>
      <c r="BVE25" s="414"/>
      <c r="BVF25" s="414"/>
      <c r="BVG25" s="414"/>
      <c r="BVH25" s="414"/>
      <c r="BVI25" s="414"/>
      <c r="BVJ25" s="414"/>
      <c r="BVK25" s="414"/>
      <c r="BVL25" s="414"/>
      <c r="BVM25" s="414"/>
      <c r="BVN25" s="414"/>
      <c r="BVO25" s="414"/>
      <c r="BVP25" s="414"/>
      <c r="BVQ25" s="414"/>
      <c r="BVR25" s="414"/>
      <c r="BVS25" s="414"/>
      <c r="BVT25" s="414"/>
      <c r="BVU25" s="414"/>
      <c r="BVV25" s="414"/>
      <c r="BVW25" s="414"/>
      <c r="BVX25" s="414"/>
      <c r="BVY25" s="414"/>
      <c r="BVZ25" s="414"/>
      <c r="BWA25" s="414"/>
      <c r="BWB25" s="414"/>
      <c r="BWC25" s="414"/>
      <c r="BWD25" s="414"/>
      <c r="BWE25" s="414"/>
      <c r="BWF25" s="414"/>
      <c r="BWG25" s="414"/>
      <c r="BWH25" s="414"/>
      <c r="BWI25" s="414"/>
      <c r="BWJ25" s="414"/>
      <c r="BWK25" s="414"/>
      <c r="BWL25" s="414"/>
      <c r="BWM25" s="414"/>
      <c r="BWN25" s="414"/>
      <c r="BWO25" s="414"/>
      <c r="BWP25" s="414"/>
      <c r="BWQ25" s="414"/>
      <c r="BWR25" s="414"/>
      <c r="BWS25" s="414"/>
      <c r="BWT25" s="414"/>
      <c r="BWU25" s="414"/>
      <c r="BWV25" s="414"/>
      <c r="BWW25" s="414"/>
      <c r="BWX25" s="414"/>
      <c r="BWY25" s="414"/>
      <c r="BWZ25" s="414"/>
      <c r="BXA25" s="414"/>
      <c r="BXB25" s="414"/>
      <c r="BXC25" s="414"/>
      <c r="BXD25" s="414"/>
      <c r="BXE25" s="414"/>
      <c r="BXF25" s="414"/>
      <c r="BXG25" s="414"/>
      <c r="BXH25" s="414"/>
      <c r="BXI25" s="414"/>
      <c r="BXJ25" s="414"/>
      <c r="BXK25" s="414"/>
      <c r="BXL25" s="414"/>
      <c r="BXM25" s="414"/>
      <c r="BXN25" s="414"/>
      <c r="BXO25" s="414"/>
      <c r="BXP25" s="414"/>
      <c r="BXQ25" s="414"/>
      <c r="BXR25" s="414"/>
      <c r="BXS25" s="414"/>
      <c r="BXT25" s="414"/>
      <c r="BXU25" s="414"/>
      <c r="BXV25" s="414"/>
      <c r="BXW25" s="414"/>
      <c r="BXX25" s="414"/>
      <c r="BXY25" s="414"/>
      <c r="BXZ25" s="414"/>
      <c r="BYA25" s="414"/>
      <c r="BYB25" s="414"/>
      <c r="BYC25" s="414"/>
      <c r="BYD25" s="414"/>
      <c r="BYE25" s="414"/>
      <c r="BYF25" s="414"/>
      <c r="BYG25" s="414"/>
      <c r="BYH25" s="414"/>
      <c r="BYI25" s="414"/>
      <c r="BYJ25" s="414"/>
      <c r="BYK25" s="414"/>
      <c r="BYL25" s="414"/>
      <c r="BYM25" s="414"/>
      <c r="BYN25" s="414"/>
      <c r="BYO25" s="414"/>
      <c r="BYP25" s="414"/>
      <c r="BYQ25" s="414"/>
      <c r="BYR25" s="414"/>
      <c r="BYS25" s="414"/>
      <c r="BYT25" s="414"/>
      <c r="BYU25" s="414"/>
      <c r="BYV25" s="414"/>
      <c r="BYW25" s="414"/>
      <c r="BYX25" s="414"/>
      <c r="BYY25" s="414"/>
      <c r="BYZ25" s="414"/>
      <c r="BZA25" s="414"/>
      <c r="BZB25" s="414"/>
      <c r="BZC25" s="414"/>
      <c r="BZD25" s="414"/>
      <c r="BZE25" s="414"/>
      <c r="BZF25" s="414"/>
      <c r="BZG25" s="414"/>
      <c r="BZH25" s="414"/>
      <c r="BZI25" s="414"/>
      <c r="BZJ25" s="414"/>
      <c r="BZK25" s="414"/>
      <c r="BZL25" s="414"/>
      <c r="BZM25" s="414"/>
      <c r="BZN25" s="414"/>
      <c r="BZO25" s="414"/>
      <c r="BZP25" s="414"/>
      <c r="BZQ25" s="414"/>
      <c r="BZR25" s="414"/>
      <c r="BZS25" s="414"/>
      <c r="BZT25" s="414"/>
      <c r="BZU25" s="414"/>
      <c r="BZV25" s="414"/>
      <c r="BZW25" s="414"/>
      <c r="BZX25" s="414"/>
      <c r="BZY25" s="414"/>
      <c r="BZZ25" s="414"/>
      <c r="CAA25" s="414"/>
      <c r="CAB25" s="414"/>
      <c r="CAC25" s="414"/>
      <c r="CAD25" s="414"/>
      <c r="CAE25" s="414"/>
      <c r="CAF25" s="414"/>
      <c r="CAG25" s="414"/>
      <c r="CAH25" s="414"/>
      <c r="CAI25" s="414"/>
      <c r="CAJ25" s="414"/>
      <c r="CAK25" s="414"/>
      <c r="CAL25" s="414"/>
      <c r="CAM25" s="414"/>
      <c r="CAN25" s="414"/>
      <c r="CAO25" s="414"/>
      <c r="CAP25" s="414"/>
      <c r="CAQ25" s="414"/>
      <c r="CAR25" s="414"/>
      <c r="CAS25" s="414"/>
      <c r="CAT25" s="414"/>
      <c r="CAU25" s="414"/>
      <c r="CAV25" s="414"/>
      <c r="CAW25" s="414"/>
      <c r="CAX25" s="414"/>
      <c r="CAY25" s="414"/>
      <c r="CAZ25" s="414"/>
      <c r="CBA25" s="414"/>
      <c r="CBB25" s="414"/>
      <c r="CBC25" s="414"/>
      <c r="CBD25" s="414"/>
      <c r="CBE25" s="414"/>
      <c r="CBF25" s="414"/>
      <c r="CBG25" s="414"/>
      <c r="CBH25" s="414"/>
      <c r="CBI25" s="414"/>
      <c r="CBJ25" s="414"/>
      <c r="CBK25" s="414"/>
      <c r="CBL25" s="414"/>
      <c r="CBM25" s="414"/>
      <c r="CBN25" s="414"/>
      <c r="CBO25" s="414"/>
      <c r="CBP25" s="414"/>
      <c r="CBQ25" s="414"/>
      <c r="CBR25" s="414"/>
      <c r="CBS25" s="414"/>
      <c r="CBT25" s="414"/>
      <c r="CBU25" s="414"/>
      <c r="CBV25" s="414"/>
      <c r="CBW25" s="414"/>
      <c r="CBX25" s="414"/>
      <c r="CBY25" s="414"/>
      <c r="CBZ25" s="414"/>
      <c r="CCA25" s="414"/>
      <c r="CCB25" s="414"/>
      <c r="CCC25" s="414"/>
      <c r="CCD25" s="414"/>
      <c r="CCE25" s="414"/>
      <c r="CCF25" s="414"/>
      <c r="CCG25" s="414"/>
      <c r="CCH25" s="414"/>
      <c r="CCI25" s="414"/>
      <c r="CCJ25" s="414"/>
      <c r="CCK25" s="414"/>
      <c r="CCL25" s="414"/>
      <c r="CCM25" s="414"/>
      <c r="CCN25" s="414"/>
      <c r="CCO25" s="414"/>
      <c r="CCP25" s="414"/>
      <c r="CCQ25" s="414"/>
      <c r="CCR25" s="414"/>
      <c r="CCS25" s="414"/>
      <c r="CCT25" s="414"/>
      <c r="CCU25" s="414"/>
      <c r="CCV25" s="414"/>
      <c r="CCW25" s="414"/>
      <c r="CCX25" s="414"/>
      <c r="CCY25" s="414"/>
      <c r="CCZ25" s="414"/>
      <c r="CDA25" s="414"/>
      <c r="CDB25" s="414"/>
      <c r="CDC25" s="414"/>
      <c r="CDD25" s="414"/>
      <c r="CDE25" s="414"/>
      <c r="CDF25" s="414"/>
      <c r="CDG25" s="414"/>
      <c r="CDH25" s="414"/>
      <c r="CDI25" s="414"/>
      <c r="CDJ25" s="414"/>
      <c r="CDK25" s="414"/>
      <c r="CDL25" s="414"/>
      <c r="CDM25" s="414"/>
      <c r="CDN25" s="414"/>
      <c r="CDO25" s="414"/>
      <c r="CDP25" s="414"/>
      <c r="CDQ25" s="414"/>
      <c r="CDR25" s="414"/>
      <c r="CDS25" s="414"/>
      <c r="CDT25" s="414"/>
      <c r="CDU25" s="414"/>
      <c r="CDV25" s="414"/>
      <c r="CDW25" s="414"/>
      <c r="CDX25" s="414"/>
      <c r="CDY25" s="414"/>
      <c r="CDZ25" s="414"/>
      <c r="CEA25" s="414"/>
      <c r="CEB25" s="414"/>
      <c r="CEC25" s="414"/>
      <c r="CED25" s="414"/>
      <c r="CEE25" s="414"/>
      <c r="CEF25" s="414"/>
      <c r="CEG25" s="414"/>
      <c r="CEH25" s="414"/>
      <c r="CEI25" s="414"/>
      <c r="CEJ25" s="414"/>
      <c r="CEK25" s="414"/>
      <c r="CEL25" s="414"/>
      <c r="CEM25" s="414"/>
      <c r="CEN25" s="414"/>
      <c r="CEO25" s="414"/>
      <c r="CEP25" s="414"/>
      <c r="CEQ25" s="414"/>
      <c r="CER25" s="414"/>
      <c r="CES25" s="414"/>
      <c r="CET25" s="414"/>
      <c r="CEU25" s="414"/>
      <c r="CEV25" s="414"/>
      <c r="CEW25" s="414"/>
      <c r="CEX25" s="414"/>
      <c r="CEY25" s="414"/>
      <c r="CEZ25" s="414"/>
      <c r="CFA25" s="414"/>
      <c r="CFB25" s="414"/>
      <c r="CFC25" s="414"/>
      <c r="CFD25" s="414"/>
      <c r="CFE25" s="414"/>
      <c r="CFF25" s="414"/>
      <c r="CFG25" s="414"/>
      <c r="CFH25" s="414"/>
      <c r="CFI25" s="414"/>
      <c r="CFJ25" s="414"/>
      <c r="CFK25" s="414"/>
      <c r="CFL25" s="414"/>
      <c r="CFM25" s="414"/>
      <c r="CFN25" s="414"/>
      <c r="CFO25" s="414"/>
      <c r="CFP25" s="414"/>
      <c r="CFQ25" s="414"/>
      <c r="CFR25" s="414"/>
      <c r="CFS25" s="414"/>
      <c r="CFT25" s="414"/>
      <c r="CFU25" s="414"/>
      <c r="CFV25" s="414"/>
      <c r="CFW25" s="414"/>
      <c r="CFX25" s="414"/>
      <c r="CFY25" s="414"/>
      <c r="CFZ25" s="414"/>
      <c r="CGA25" s="414"/>
      <c r="CGB25" s="414"/>
      <c r="CGC25" s="414"/>
      <c r="CGD25" s="414"/>
      <c r="CGE25" s="414"/>
      <c r="CGF25" s="414"/>
      <c r="CGG25" s="414"/>
      <c r="CGH25" s="414"/>
      <c r="CGI25" s="414"/>
      <c r="CGJ25" s="414"/>
      <c r="CGK25" s="414"/>
      <c r="CGL25" s="414"/>
      <c r="CGM25" s="414"/>
      <c r="CGN25" s="414"/>
      <c r="CGO25" s="414"/>
      <c r="CGP25" s="414"/>
      <c r="CGQ25" s="414"/>
      <c r="CGR25" s="414"/>
      <c r="CGS25" s="414"/>
      <c r="CGT25" s="414"/>
      <c r="CGU25" s="414"/>
      <c r="CGV25" s="414"/>
      <c r="CGW25" s="414"/>
      <c r="CGX25" s="414"/>
      <c r="CGY25" s="414"/>
      <c r="CGZ25" s="414"/>
      <c r="CHA25" s="414"/>
      <c r="CHB25" s="414"/>
      <c r="CHC25" s="414"/>
      <c r="CHD25" s="414"/>
      <c r="CHE25" s="414"/>
      <c r="CHF25" s="414"/>
      <c r="CHG25" s="414"/>
      <c r="CHH25" s="414"/>
      <c r="CHI25" s="414"/>
      <c r="CHJ25" s="414"/>
      <c r="CHK25" s="414"/>
      <c r="CHL25" s="414"/>
      <c r="CHM25" s="414"/>
      <c r="CHN25" s="414"/>
      <c r="CHO25" s="414"/>
      <c r="CHP25" s="414"/>
      <c r="CHQ25" s="414"/>
      <c r="CHR25" s="414"/>
      <c r="CHS25" s="414"/>
      <c r="CHT25" s="414"/>
      <c r="CHU25" s="414"/>
      <c r="CHV25" s="414"/>
      <c r="CHW25" s="414"/>
      <c r="CHX25" s="414"/>
      <c r="CHY25" s="414"/>
      <c r="CHZ25" s="414"/>
      <c r="CIA25" s="414"/>
      <c r="CIB25" s="414"/>
      <c r="CIC25" s="414"/>
      <c r="CID25" s="414"/>
      <c r="CIE25" s="414"/>
      <c r="CIF25" s="414"/>
      <c r="CIG25" s="414"/>
      <c r="CIH25" s="414"/>
      <c r="CII25" s="414"/>
      <c r="CIJ25" s="414"/>
      <c r="CIK25" s="414"/>
      <c r="CIL25" s="414"/>
      <c r="CIM25" s="414"/>
      <c r="CIN25" s="414"/>
      <c r="CIO25" s="414"/>
      <c r="CIP25" s="414"/>
      <c r="CIQ25" s="414"/>
      <c r="CIR25" s="414"/>
      <c r="CIS25" s="414"/>
      <c r="CIT25" s="414"/>
      <c r="CIU25" s="414"/>
      <c r="CIV25" s="414"/>
      <c r="CIW25" s="414"/>
      <c r="CIX25" s="414"/>
      <c r="CIY25" s="414"/>
      <c r="CIZ25" s="414"/>
      <c r="CJA25" s="414"/>
      <c r="CJB25" s="414"/>
      <c r="CJC25" s="414"/>
      <c r="CJD25" s="414"/>
      <c r="CJE25" s="414"/>
      <c r="CJF25" s="414"/>
      <c r="CJG25" s="414"/>
      <c r="CJH25" s="414"/>
      <c r="CJI25" s="414"/>
      <c r="CJJ25" s="414"/>
      <c r="CJK25" s="414"/>
      <c r="CJL25" s="414"/>
      <c r="CJM25" s="414"/>
      <c r="CJN25" s="414"/>
      <c r="CJO25" s="414"/>
      <c r="CJP25" s="414"/>
      <c r="CJQ25" s="414"/>
      <c r="CJR25" s="414"/>
      <c r="CJS25" s="414"/>
      <c r="CJT25" s="414"/>
      <c r="CJU25" s="414"/>
      <c r="CJV25" s="414"/>
      <c r="CJW25" s="414"/>
      <c r="CJX25" s="414"/>
      <c r="CJY25" s="414"/>
      <c r="CJZ25" s="414"/>
      <c r="CKA25" s="414"/>
      <c r="CKB25" s="414"/>
      <c r="CKC25" s="414"/>
      <c r="CKD25" s="414"/>
      <c r="CKE25" s="414"/>
      <c r="CKF25" s="414"/>
      <c r="CKG25" s="414"/>
      <c r="CKH25" s="414"/>
      <c r="CKI25" s="414"/>
      <c r="CKJ25" s="414"/>
      <c r="CKK25" s="414"/>
      <c r="CKL25" s="414"/>
      <c r="CKM25" s="414"/>
      <c r="CKN25" s="414"/>
      <c r="CKO25" s="414"/>
      <c r="CKP25" s="414"/>
      <c r="CKQ25" s="414"/>
      <c r="CKR25" s="414"/>
      <c r="CKS25" s="414"/>
      <c r="CKT25" s="414"/>
      <c r="CKU25" s="414"/>
      <c r="CKV25" s="414"/>
      <c r="CKW25" s="414"/>
      <c r="CKX25" s="414"/>
      <c r="CKY25" s="414"/>
      <c r="CKZ25" s="414"/>
      <c r="CLA25" s="414"/>
      <c r="CLB25" s="414"/>
      <c r="CLC25" s="414"/>
      <c r="CLD25" s="414"/>
      <c r="CLE25" s="414"/>
      <c r="CLF25" s="414"/>
      <c r="CLG25" s="414"/>
      <c r="CLH25" s="414"/>
      <c r="CLI25" s="414"/>
      <c r="CLJ25" s="414"/>
      <c r="CLK25" s="414"/>
      <c r="CLL25" s="414"/>
      <c r="CLM25" s="414"/>
      <c r="CLN25" s="414"/>
      <c r="CLO25" s="414"/>
      <c r="CLP25" s="414"/>
      <c r="CLQ25" s="414"/>
      <c r="CLR25" s="414"/>
      <c r="CLS25" s="414"/>
      <c r="CLT25" s="414"/>
      <c r="CLU25" s="414"/>
      <c r="CLV25" s="414"/>
      <c r="CLW25" s="414"/>
      <c r="CLX25" s="414"/>
      <c r="CLY25" s="414"/>
      <c r="CLZ25" s="414"/>
      <c r="CMA25" s="414"/>
      <c r="CMB25" s="414"/>
      <c r="CMC25" s="414"/>
      <c r="CMD25" s="414"/>
      <c r="CME25" s="414"/>
      <c r="CMF25" s="414"/>
      <c r="CMG25" s="414"/>
      <c r="CMH25" s="414"/>
      <c r="CMI25" s="414"/>
      <c r="CMJ25" s="414"/>
      <c r="CMK25" s="414"/>
      <c r="CML25" s="414"/>
      <c r="CMM25" s="414"/>
      <c r="CMN25" s="414"/>
      <c r="CMO25" s="414"/>
      <c r="CMP25" s="414"/>
      <c r="CMQ25" s="414"/>
      <c r="CMR25" s="414"/>
      <c r="CMS25" s="414"/>
      <c r="CMT25" s="414"/>
      <c r="CMU25" s="414"/>
      <c r="CMV25" s="414"/>
      <c r="CMW25" s="414"/>
      <c r="CMX25" s="414"/>
      <c r="CMY25" s="414"/>
      <c r="CMZ25" s="414"/>
      <c r="CNA25" s="414"/>
      <c r="CNB25" s="414"/>
      <c r="CNC25" s="414"/>
      <c r="CND25" s="414"/>
      <c r="CNE25" s="414"/>
      <c r="CNF25" s="414"/>
      <c r="CNG25" s="414"/>
      <c r="CNH25" s="414"/>
      <c r="CNI25" s="414"/>
      <c r="CNJ25" s="414"/>
      <c r="CNK25" s="414"/>
      <c r="CNL25" s="414"/>
      <c r="CNM25" s="414"/>
      <c r="CNN25" s="414"/>
      <c r="CNO25" s="414"/>
      <c r="CNP25" s="414"/>
      <c r="CNQ25" s="414"/>
      <c r="CNR25" s="414"/>
      <c r="CNS25" s="414"/>
      <c r="CNT25" s="414"/>
      <c r="CNU25" s="414"/>
      <c r="CNV25" s="414"/>
      <c r="CNW25" s="414"/>
      <c r="CNX25" s="414"/>
      <c r="CNY25" s="414"/>
      <c r="CNZ25" s="414"/>
      <c r="COA25" s="414"/>
      <c r="COB25" s="414"/>
      <c r="COC25" s="414"/>
      <c r="COD25" s="414"/>
      <c r="COE25" s="414"/>
      <c r="COF25" s="414"/>
      <c r="COG25" s="414"/>
      <c r="COH25" s="414"/>
      <c r="COI25" s="414"/>
      <c r="COJ25" s="414"/>
      <c r="COK25" s="414"/>
      <c r="COL25" s="414"/>
      <c r="COM25" s="414"/>
      <c r="CON25" s="414"/>
      <c r="COO25" s="414"/>
      <c r="COP25" s="414"/>
      <c r="COQ25" s="414"/>
      <c r="COR25" s="414"/>
      <c r="COS25" s="414"/>
      <c r="COT25" s="414"/>
      <c r="COU25" s="414"/>
      <c r="COV25" s="414"/>
      <c r="COW25" s="414"/>
      <c r="COX25" s="414"/>
      <c r="COY25" s="414"/>
      <c r="COZ25" s="414"/>
      <c r="CPA25" s="414"/>
      <c r="CPB25" s="414"/>
      <c r="CPC25" s="414"/>
      <c r="CPD25" s="414"/>
      <c r="CPE25" s="414"/>
      <c r="CPF25" s="414"/>
      <c r="CPG25" s="414"/>
      <c r="CPH25" s="414"/>
      <c r="CPI25" s="414"/>
      <c r="CPJ25" s="414"/>
      <c r="CPK25" s="414"/>
      <c r="CPL25" s="414"/>
      <c r="CPM25" s="414"/>
      <c r="CPN25" s="414"/>
      <c r="CPO25" s="414"/>
      <c r="CPP25" s="414"/>
      <c r="CPQ25" s="414"/>
      <c r="CPR25" s="414"/>
      <c r="CPS25" s="414"/>
      <c r="CPT25" s="414"/>
      <c r="CPU25" s="414"/>
      <c r="CPV25" s="414"/>
      <c r="CPW25" s="414"/>
      <c r="CPX25" s="414"/>
      <c r="CPY25" s="414"/>
      <c r="CPZ25" s="414"/>
      <c r="CQA25" s="414"/>
      <c r="CQB25" s="414"/>
      <c r="CQC25" s="414"/>
      <c r="CQD25" s="414"/>
      <c r="CQE25" s="414"/>
      <c r="CQF25" s="414"/>
      <c r="CQG25" s="414"/>
      <c r="CQH25" s="414"/>
      <c r="CQI25" s="414"/>
      <c r="CQJ25" s="414"/>
      <c r="CQK25" s="414"/>
      <c r="CQL25" s="414"/>
      <c r="CQM25" s="414"/>
      <c r="CQN25" s="414"/>
      <c r="CQO25" s="414"/>
      <c r="CQP25" s="414"/>
      <c r="CQQ25" s="414"/>
      <c r="CQR25" s="414"/>
      <c r="CQS25" s="414"/>
      <c r="CQT25" s="414"/>
      <c r="CQU25" s="414"/>
      <c r="CQV25" s="414"/>
      <c r="CQW25" s="414"/>
      <c r="CQX25" s="414"/>
      <c r="CQY25" s="414"/>
      <c r="CQZ25" s="414"/>
      <c r="CRA25" s="414"/>
      <c r="CRB25" s="414"/>
      <c r="CRC25" s="414"/>
      <c r="CRD25" s="414"/>
      <c r="CRE25" s="414"/>
      <c r="CRF25" s="414"/>
      <c r="CRG25" s="414"/>
      <c r="CRH25" s="414"/>
      <c r="CRI25" s="414"/>
      <c r="CRJ25" s="414"/>
      <c r="CRK25" s="414"/>
      <c r="CRL25" s="414"/>
      <c r="CRM25" s="414"/>
      <c r="CRN25" s="414"/>
      <c r="CRO25" s="414"/>
      <c r="CRP25" s="414"/>
      <c r="CRQ25" s="414"/>
      <c r="CRR25" s="414"/>
      <c r="CRS25" s="414"/>
      <c r="CRT25" s="414"/>
      <c r="CRU25" s="414"/>
      <c r="CRV25" s="414"/>
      <c r="CRW25" s="414"/>
      <c r="CRX25" s="414"/>
      <c r="CRY25" s="414"/>
      <c r="CRZ25" s="414"/>
      <c r="CSA25" s="414"/>
      <c r="CSB25" s="414"/>
      <c r="CSC25" s="414"/>
      <c r="CSD25" s="414"/>
      <c r="CSE25" s="414"/>
      <c r="CSF25" s="414"/>
      <c r="CSG25" s="414"/>
      <c r="CSH25" s="414"/>
      <c r="CSI25" s="414"/>
      <c r="CSJ25" s="414"/>
      <c r="CSK25" s="414"/>
      <c r="CSL25" s="414"/>
      <c r="CSM25" s="414"/>
      <c r="CSN25" s="414"/>
      <c r="CSO25" s="414"/>
      <c r="CSP25" s="414"/>
      <c r="CSQ25" s="414"/>
      <c r="CSR25" s="414"/>
      <c r="CSS25" s="414"/>
      <c r="CST25" s="414"/>
      <c r="CSU25" s="414"/>
      <c r="CSV25" s="414"/>
      <c r="CSW25" s="414"/>
      <c r="CSX25" s="414"/>
      <c r="CSY25" s="414"/>
      <c r="CSZ25" s="414"/>
      <c r="CTA25" s="414"/>
      <c r="CTB25" s="414"/>
      <c r="CTC25" s="414"/>
      <c r="CTD25" s="414"/>
      <c r="CTE25" s="414"/>
      <c r="CTF25" s="414"/>
      <c r="CTG25" s="414"/>
      <c r="CTH25" s="414"/>
      <c r="CTI25" s="414"/>
      <c r="CTJ25" s="414"/>
      <c r="CTK25" s="414"/>
      <c r="CTL25" s="414"/>
      <c r="CTM25" s="414"/>
      <c r="CTN25" s="414"/>
      <c r="CTO25" s="414"/>
      <c r="CTP25" s="414"/>
      <c r="CTQ25" s="414"/>
      <c r="CTR25" s="414"/>
      <c r="CTS25" s="414"/>
      <c r="CTT25" s="414"/>
      <c r="CTU25" s="414"/>
      <c r="CTV25" s="414"/>
      <c r="CTW25" s="414"/>
      <c r="CTX25" s="414"/>
      <c r="CTY25" s="414"/>
      <c r="CTZ25" s="414"/>
      <c r="CUA25" s="414"/>
      <c r="CUB25" s="414"/>
      <c r="CUC25" s="414"/>
      <c r="CUD25" s="414"/>
      <c r="CUE25" s="414"/>
      <c r="CUF25" s="414"/>
      <c r="CUG25" s="414"/>
      <c r="CUH25" s="414"/>
      <c r="CUI25" s="414"/>
      <c r="CUJ25" s="414"/>
      <c r="CUK25" s="414"/>
      <c r="CUL25" s="414"/>
      <c r="CUM25" s="414"/>
      <c r="CUN25" s="414"/>
      <c r="CUO25" s="414"/>
      <c r="CUP25" s="414"/>
      <c r="CUQ25" s="414"/>
      <c r="CUR25" s="414"/>
      <c r="CUS25" s="414"/>
      <c r="CUT25" s="414"/>
      <c r="CUU25" s="414"/>
      <c r="CUV25" s="414"/>
      <c r="CUW25" s="414"/>
      <c r="CUX25" s="414"/>
      <c r="CUY25" s="414"/>
      <c r="CUZ25" s="414"/>
      <c r="CVA25" s="414"/>
      <c r="CVB25" s="414"/>
      <c r="CVC25" s="414"/>
      <c r="CVD25" s="414"/>
      <c r="CVE25" s="414"/>
      <c r="CVF25" s="414"/>
      <c r="CVG25" s="414"/>
      <c r="CVH25" s="414"/>
      <c r="CVI25" s="414"/>
      <c r="CVJ25" s="414"/>
      <c r="CVK25" s="414"/>
      <c r="CVL25" s="414"/>
      <c r="CVM25" s="414"/>
      <c r="CVN25" s="414"/>
      <c r="CVO25" s="414"/>
      <c r="CVP25" s="414"/>
      <c r="CVQ25" s="414"/>
      <c r="CVR25" s="414"/>
      <c r="CVS25" s="414"/>
      <c r="CVT25" s="414"/>
      <c r="CVU25" s="414"/>
      <c r="CVV25" s="414"/>
      <c r="CVW25" s="414"/>
      <c r="CVX25" s="414"/>
      <c r="CVY25" s="414"/>
      <c r="CVZ25" s="414"/>
      <c r="CWA25" s="414"/>
      <c r="CWB25" s="414"/>
      <c r="CWC25" s="414"/>
      <c r="CWD25" s="414"/>
      <c r="CWE25" s="414"/>
      <c r="CWF25" s="414"/>
      <c r="CWG25" s="414"/>
      <c r="CWH25" s="414"/>
      <c r="CWI25" s="414"/>
      <c r="CWJ25" s="414"/>
      <c r="CWK25" s="414"/>
      <c r="CWL25" s="414"/>
      <c r="CWM25" s="414"/>
      <c r="CWN25" s="414"/>
      <c r="CWO25" s="414"/>
      <c r="CWP25" s="414"/>
      <c r="CWQ25" s="414"/>
      <c r="CWR25" s="414"/>
      <c r="CWS25" s="414"/>
      <c r="CWT25" s="414"/>
      <c r="CWU25" s="414"/>
      <c r="CWV25" s="414"/>
      <c r="CWW25" s="414"/>
      <c r="CWX25" s="414"/>
      <c r="CWY25" s="414"/>
      <c r="CWZ25" s="414"/>
      <c r="CXA25" s="414"/>
      <c r="CXB25" s="414"/>
      <c r="CXC25" s="414"/>
      <c r="CXD25" s="414"/>
      <c r="CXE25" s="414"/>
      <c r="CXF25" s="414"/>
      <c r="CXG25" s="414"/>
      <c r="CXH25" s="414"/>
      <c r="CXI25" s="414"/>
      <c r="CXJ25" s="414"/>
      <c r="CXK25" s="414"/>
      <c r="CXL25" s="414"/>
      <c r="CXM25" s="414"/>
      <c r="CXN25" s="414"/>
      <c r="CXO25" s="414"/>
      <c r="CXP25" s="414"/>
      <c r="CXQ25" s="414"/>
      <c r="CXR25" s="414"/>
      <c r="CXS25" s="414"/>
      <c r="CXT25" s="414"/>
      <c r="CXU25" s="414"/>
      <c r="CXV25" s="414"/>
      <c r="CXW25" s="414"/>
      <c r="CXX25" s="414"/>
      <c r="CXY25" s="414"/>
      <c r="CXZ25" s="414"/>
      <c r="CYA25" s="414"/>
      <c r="CYB25" s="414"/>
      <c r="CYC25" s="414"/>
      <c r="CYD25" s="414"/>
      <c r="CYE25" s="414"/>
      <c r="CYF25" s="414"/>
      <c r="CYG25" s="414"/>
      <c r="CYH25" s="414"/>
      <c r="CYI25" s="414"/>
      <c r="CYJ25" s="414"/>
      <c r="CYK25" s="414"/>
      <c r="CYL25" s="414"/>
      <c r="CYM25" s="414"/>
      <c r="CYN25" s="414"/>
      <c r="CYO25" s="414"/>
      <c r="CYP25" s="414"/>
      <c r="CYQ25" s="414"/>
      <c r="CYR25" s="414"/>
      <c r="CYS25" s="414"/>
      <c r="CYT25" s="414"/>
      <c r="CYU25" s="414"/>
      <c r="CYV25" s="414"/>
      <c r="CYW25" s="414"/>
      <c r="CYX25" s="414"/>
      <c r="CYY25" s="414"/>
      <c r="CYZ25" s="414"/>
      <c r="CZA25" s="414"/>
      <c r="CZB25" s="414"/>
      <c r="CZC25" s="414"/>
      <c r="CZD25" s="414"/>
      <c r="CZE25" s="414"/>
      <c r="CZF25" s="414"/>
      <c r="CZG25" s="414"/>
      <c r="CZH25" s="414"/>
      <c r="CZI25" s="414"/>
      <c r="CZJ25" s="414"/>
      <c r="CZK25" s="414"/>
      <c r="CZL25" s="414"/>
      <c r="CZM25" s="414"/>
      <c r="CZN25" s="414"/>
      <c r="CZO25" s="414"/>
      <c r="CZP25" s="414"/>
      <c r="CZQ25" s="414"/>
      <c r="CZR25" s="414"/>
      <c r="CZS25" s="414"/>
      <c r="CZT25" s="414"/>
      <c r="CZU25" s="414"/>
      <c r="CZV25" s="414"/>
      <c r="CZW25" s="414"/>
      <c r="CZX25" s="414"/>
      <c r="CZY25" s="414"/>
      <c r="CZZ25" s="414"/>
      <c r="DAA25" s="414"/>
      <c r="DAB25" s="414"/>
      <c r="DAC25" s="414"/>
      <c r="DAD25" s="414"/>
      <c r="DAE25" s="414"/>
      <c r="DAF25" s="414"/>
      <c r="DAG25" s="414"/>
      <c r="DAH25" s="414"/>
      <c r="DAI25" s="414"/>
      <c r="DAJ25" s="414"/>
      <c r="DAK25" s="414"/>
      <c r="DAL25" s="414"/>
      <c r="DAM25" s="414"/>
      <c r="DAN25" s="414"/>
      <c r="DAO25" s="414"/>
      <c r="DAP25" s="414"/>
      <c r="DAQ25" s="414"/>
      <c r="DAR25" s="414"/>
      <c r="DAS25" s="414"/>
      <c r="DAT25" s="414"/>
      <c r="DAU25" s="414"/>
      <c r="DAV25" s="414"/>
      <c r="DAW25" s="414"/>
      <c r="DAX25" s="414"/>
      <c r="DAY25" s="414"/>
      <c r="DAZ25" s="414"/>
      <c r="DBA25" s="414"/>
      <c r="DBB25" s="414"/>
      <c r="DBC25" s="414"/>
      <c r="DBD25" s="414"/>
      <c r="DBE25" s="414"/>
      <c r="DBF25" s="414"/>
      <c r="DBG25" s="414"/>
      <c r="DBH25" s="414"/>
      <c r="DBI25" s="414"/>
      <c r="DBJ25" s="414"/>
      <c r="DBK25" s="414"/>
      <c r="DBL25" s="414"/>
      <c r="DBM25" s="414"/>
      <c r="DBN25" s="414"/>
      <c r="DBO25" s="414"/>
      <c r="DBP25" s="414"/>
      <c r="DBQ25" s="414"/>
      <c r="DBR25" s="414"/>
      <c r="DBS25" s="414"/>
      <c r="DBT25" s="414"/>
      <c r="DBU25" s="414"/>
      <c r="DBV25" s="414"/>
      <c r="DBW25" s="414"/>
      <c r="DBX25" s="414"/>
      <c r="DBY25" s="414"/>
      <c r="DBZ25" s="414"/>
      <c r="DCA25" s="414"/>
      <c r="DCB25" s="414"/>
      <c r="DCC25" s="414"/>
      <c r="DCD25" s="414"/>
      <c r="DCE25" s="414"/>
      <c r="DCF25" s="414"/>
      <c r="DCG25" s="414"/>
      <c r="DCH25" s="414"/>
      <c r="DCI25" s="414"/>
      <c r="DCJ25" s="414"/>
      <c r="DCK25" s="414"/>
      <c r="DCL25" s="414"/>
      <c r="DCM25" s="414"/>
      <c r="DCN25" s="414"/>
      <c r="DCO25" s="414"/>
      <c r="DCP25" s="414"/>
      <c r="DCQ25" s="414"/>
      <c r="DCR25" s="414"/>
      <c r="DCS25" s="414"/>
      <c r="DCT25" s="414"/>
      <c r="DCU25" s="414"/>
      <c r="DCV25" s="414"/>
      <c r="DCW25" s="414"/>
      <c r="DCX25" s="414"/>
      <c r="DCY25" s="414"/>
      <c r="DCZ25" s="414"/>
      <c r="DDA25" s="414"/>
      <c r="DDB25" s="414"/>
      <c r="DDC25" s="414"/>
      <c r="DDD25" s="414"/>
      <c r="DDE25" s="414"/>
      <c r="DDF25" s="414"/>
      <c r="DDG25" s="414"/>
      <c r="DDH25" s="414"/>
      <c r="DDI25" s="414"/>
      <c r="DDJ25" s="414"/>
      <c r="DDK25" s="414"/>
      <c r="DDL25" s="414"/>
      <c r="DDM25" s="414"/>
      <c r="DDN25" s="414"/>
      <c r="DDO25" s="414"/>
      <c r="DDP25" s="414"/>
      <c r="DDQ25" s="414"/>
      <c r="DDR25" s="414"/>
      <c r="DDS25" s="414"/>
      <c r="DDT25" s="414"/>
      <c r="DDU25" s="414"/>
      <c r="DDV25" s="414"/>
      <c r="DDW25" s="414"/>
      <c r="DDX25" s="414"/>
      <c r="DDY25" s="414"/>
      <c r="DDZ25" s="414"/>
      <c r="DEA25" s="414"/>
      <c r="DEB25" s="414"/>
      <c r="DEC25" s="414"/>
      <c r="DED25" s="414"/>
      <c r="DEE25" s="414"/>
      <c r="DEF25" s="414"/>
      <c r="DEG25" s="414"/>
      <c r="DEH25" s="414"/>
      <c r="DEI25" s="414"/>
      <c r="DEJ25" s="414"/>
      <c r="DEK25" s="414"/>
      <c r="DEL25" s="414"/>
      <c r="DEM25" s="414"/>
      <c r="DEN25" s="414"/>
      <c r="DEO25" s="414"/>
      <c r="DEP25" s="414"/>
      <c r="DEQ25" s="414"/>
      <c r="DER25" s="414"/>
      <c r="DES25" s="414"/>
      <c r="DET25" s="414"/>
      <c r="DEU25" s="414"/>
      <c r="DEV25" s="414"/>
      <c r="DEW25" s="414"/>
      <c r="DEX25" s="414"/>
      <c r="DEY25" s="414"/>
      <c r="DEZ25" s="414"/>
      <c r="DFA25" s="414"/>
      <c r="DFB25" s="414"/>
      <c r="DFC25" s="414"/>
      <c r="DFD25" s="414"/>
      <c r="DFE25" s="414"/>
      <c r="DFF25" s="414"/>
      <c r="DFG25" s="414"/>
      <c r="DFH25" s="414"/>
      <c r="DFI25" s="414"/>
      <c r="DFJ25" s="414"/>
      <c r="DFK25" s="414"/>
      <c r="DFL25" s="414"/>
      <c r="DFM25" s="414"/>
      <c r="DFN25" s="414"/>
      <c r="DFO25" s="414"/>
      <c r="DFP25" s="414"/>
      <c r="DFQ25" s="414"/>
      <c r="DFR25" s="414"/>
      <c r="DFS25" s="414"/>
      <c r="DFT25" s="414"/>
      <c r="DFU25" s="414"/>
      <c r="DFV25" s="414"/>
      <c r="DFW25" s="414"/>
      <c r="DFX25" s="414"/>
      <c r="DFY25" s="414"/>
      <c r="DFZ25" s="414"/>
      <c r="DGA25" s="414"/>
      <c r="DGB25" s="414"/>
      <c r="DGC25" s="414"/>
      <c r="DGD25" s="414"/>
      <c r="DGE25" s="414"/>
      <c r="DGF25" s="414"/>
      <c r="DGG25" s="414"/>
      <c r="DGH25" s="414"/>
      <c r="DGI25" s="414"/>
      <c r="DGJ25" s="414"/>
      <c r="DGK25" s="414"/>
      <c r="DGL25" s="414"/>
      <c r="DGM25" s="414"/>
      <c r="DGN25" s="414"/>
      <c r="DGO25" s="414"/>
      <c r="DGP25" s="414"/>
      <c r="DGQ25" s="414"/>
      <c r="DGR25" s="414"/>
      <c r="DGS25" s="414"/>
      <c r="DGT25" s="414"/>
      <c r="DGU25" s="414"/>
      <c r="DGV25" s="414"/>
      <c r="DGW25" s="414"/>
      <c r="DGX25" s="414"/>
      <c r="DGY25" s="414"/>
      <c r="DGZ25" s="414"/>
      <c r="DHA25" s="414"/>
      <c r="DHB25" s="414"/>
      <c r="DHC25" s="414"/>
      <c r="DHD25" s="414"/>
      <c r="DHE25" s="414"/>
      <c r="DHF25" s="414"/>
      <c r="DHG25" s="414"/>
      <c r="DHH25" s="414"/>
      <c r="DHI25" s="414"/>
      <c r="DHJ25" s="414"/>
      <c r="DHK25" s="414"/>
      <c r="DHL25" s="414"/>
      <c r="DHM25" s="414"/>
      <c r="DHN25" s="414"/>
      <c r="DHO25" s="414"/>
      <c r="DHP25" s="414"/>
      <c r="DHQ25" s="414"/>
      <c r="DHR25" s="414"/>
      <c r="DHS25" s="414"/>
      <c r="DHT25" s="414"/>
      <c r="DHU25" s="414"/>
      <c r="DHV25" s="414"/>
      <c r="DHW25" s="414"/>
      <c r="DHX25" s="414"/>
      <c r="DHY25" s="414"/>
      <c r="DHZ25" s="414"/>
      <c r="DIA25" s="414"/>
      <c r="DIB25" s="414"/>
      <c r="DIC25" s="414"/>
      <c r="DID25" s="414"/>
      <c r="DIE25" s="414"/>
      <c r="DIF25" s="414"/>
      <c r="DIG25" s="414"/>
      <c r="DIH25" s="414"/>
      <c r="DII25" s="414"/>
      <c r="DIJ25" s="414"/>
      <c r="DIK25" s="414"/>
      <c r="DIL25" s="414"/>
      <c r="DIM25" s="414"/>
      <c r="DIN25" s="414"/>
      <c r="DIO25" s="414"/>
      <c r="DIP25" s="414"/>
      <c r="DIQ25" s="414"/>
      <c r="DIR25" s="414"/>
      <c r="DIS25" s="414"/>
      <c r="DIT25" s="414"/>
      <c r="DIU25" s="414"/>
      <c r="DIV25" s="414"/>
      <c r="DIW25" s="414"/>
      <c r="DIX25" s="414"/>
      <c r="DIY25" s="414"/>
      <c r="DIZ25" s="414"/>
      <c r="DJA25" s="414"/>
      <c r="DJB25" s="414"/>
      <c r="DJC25" s="414"/>
      <c r="DJD25" s="414"/>
      <c r="DJE25" s="414"/>
      <c r="DJF25" s="414"/>
      <c r="DJG25" s="414"/>
      <c r="DJH25" s="414"/>
      <c r="DJI25" s="414"/>
      <c r="DJJ25" s="414"/>
      <c r="DJK25" s="414"/>
      <c r="DJL25" s="414"/>
      <c r="DJM25" s="414"/>
      <c r="DJN25" s="414"/>
      <c r="DJO25" s="414"/>
      <c r="DJP25" s="414"/>
      <c r="DJQ25" s="414"/>
      <c r="DJR25" s="414"/>
      <c r="DJS25" s="414"/>
      <c r="DJT25" s="414"/>
      <c r="DJU25" s="414"/>
      <c r="DJV25" s="414"/>
      <c r="DJW25" s="414"/>
      <c r="DJX25" s="414"/>
      <c r="DJY25" s="414"/>
      <c r="DJZ25" s="414"/>
      <c r="DKA25" s="414"/>
      <c r="DKB25" s="414"/>
      <c r="DKC25" s="414"/>
      <c r="DKD25" s="414"/>
      <c r="DKE25" s="414"/>
      <c r="DKF25" s="414"/>
      <c r="DKG25" s="414"/>
      <c r="DKH25" s="414"/>
      <c r="DKI25" s="414"/>
      <c r="DKJ25" s="414"/>
      <c r="DKK25" s="414"/>
      <c r="DKL25" s="414"/>
      <c r="DKM25" s="414"/>
      <c r="DKN25" s="414"/>
      <c r="DKO25" s="414"/>
      <c r="DKP25" s="414"/>
      <c r="DKQ25" s="414"/>
      <c r="DKR25" s="414"/>
      <c r="DKS25" s="414"/>
      <c r="DKT25" s="414"/>
      <c r="DKU25" s="414"/>
      <c r="DKV25" s="414"/>
      <c r="DKW25" s="414"/>
      <c r="DKX25" s="414"/>
      <c r="DKY25" s="414"/>
      <c r="DKZ25" s="414"/>
      <c r="DLA25" s="414"/>
      <c r="DLB25" s="414"/>
      <c r="DLC25" s="414"/>
      <c r="DLD25" s="414"/>
      <c r="DLE25" s="414"/>
      <c r="DLF25" s="414"/>
      <c r="DLG25" s="414"/>
      <c r="DLH25" s="414"/>
      <c r="DLI25" s="414"/>
      <c r="DLJ25" s="414"/>
      <c r="DLK25" s="414"/>
      <c r="DLL25" s="414"/>
      <c r="DLM25" s="414"/>
      <c r="DLN25" s="414"/>
      <c r="DLO25" s="414"/>
      <c r="DLP25" s="414"/>
      <c r="DLQ25" s="414"/>
      <c r="DLR25" s="414"/>
      <c r="DLS25" s="414"/>
      <c r="DLT25" s="414"/>
      <c r="DLU25" s="414"/>
      <c r="DLV25" s="414"/>
      <c r="DLW25" s="414"/>
      <c r="DLX25" s="414"/>
      <c r="DLY25" s="414"/>
      <c r="DLZ25" s="414"/>
      <c r="DMA25" s="414"/>
      <c r="DMB25" s="414"/>
      <c r="DMC25" s="414"/>
      <c r="DMD25" s="414"/>
      <c r="DME25" s="414"/>
      <c r="DMF25" s="414"/>
      <c r="DMG25" s="414"/>
      <c r="DMH25" s="414"/>
      <c r="DMI25" s="414"/>
      <c r="DMJ25" s="414"/>
      <c r="DMK25" s="414"/>
      <c r="DML25" s="414"/>
      <c r="DMM25" s="414"/>
      <c r="DMN25" s="414"/>
      <c r="DMO25" s="414"/>
      <c r="DMP25" s="414"/>
      <c r="DMQ25" s="414"/>
      <c r="DMR25" s="414"/>
      <c r="DMS25" s="414"/>
      <c r="DMT25" s="414"/>
      <c r="DMU25" s="414"/>
      <c r="DMV25" s="414"/>
      <c r="DMW25" s="414"/>
      <c r="DMX25" s="414"/>
      <c r="DMY25" s="414"/>
      <c r="DMZ25" s="414"/>
      <c r="DNA25" s="414"/>
      <c r="DNB25" s="414"/>
      <c r="DNC25" s="414"/>
      <c r="DND25" s="414"/>
      <c r="DNE25" s="414"/>
      <c r="DNF25" s="414"/>
      <c r="DNG25" s="414"/>
      <c r="DNH25" s="414"/>
      <c r="DNI25" s="414"/>
      <c r="DNJ25" s="414"/>
      <c r="DNK25" s="414"/>
      <c r="DNL25" s="414"/>
      <c r="DNM25" s="414"/>
      <c r="DNN25" s="414"/>
      <c r="DNO25" s="414"/>
      <c r="DNP25" s="414"/>
      <c r="DNQ25" s="414"/>
      <c r="DNR25" s="414"/>
      <c r="DNS25" s="414"/>
      <c r="DNT25" s="414"/>
      <c r="DNU25" s="414"/>
      <c r="DNV25" s="414"/>
      <c r="DNW25" s="414"/>
      <c r="DNX25" s="414"/>
      <c r="DNY25" s="414"/>
      <c r="DNZ25" s="414"/>
      <c r="DOA25" s="414"/>
      <c r="DOB25" s="414"/>
      <c r="DOC25" s="414"/>
      <c r="DOD25" s="414"/>
      <c r="DOE25" s="414"/>
      <c r="DOF25" s="414"/>
      <c r="DOG25" s="414"/>
      <c r="DOH25" s="414"/>
      <c r="DOI25" s="414"/>
      <c r="DOJ25" s="414"/>
      <c r="DOK25" s="414"/>
      <c r="DOL25" s="414"/>
      <c r="DOM25" s="414"/>
      <c r="DON25" s="414"/>
      <c r="DOO25" s="414"/>
      <c r="DOP25" s="414"/>
      <c r="DOQ25" s="414"/>
      <c r="DOR25" s="414"/>
      <c r="DOS25" s="414"/>
      <c r="DOT25" s="414"/>
      <c r="DOU25" s="414"/>
      <c r="DOV25" s="414"/>
      <c r="DOW25" s="414"/>
      <c r="DOX25" s="414"/>
      <c r="DOY25" s="414"/>
      <c r="DOZ25" s="414"/>
      <c r="DPA25" s="414"/>
      <c r="DPB25" s="414"/>
      <c r="DPC25" s="414"/>
      <c r="DPD25" s="414"/>
      <c r="DPE25" s="414"/>
      <c r="DPF25" s="414"/>
      <c r="DPG25" s="414"/>
      <c r="DPH25" s="414"/>
      <c r="DPI25" s="414"/>
      <c r="DPJ25" s="414"/>
      <c r="DPK25" s="414"/>
      <c r="DPL25" s="414"/>
      <c r="DPM25" s="414"/>
      <c r="DPN25" s="414"/>
      <c r="DPO25" s="414"/>
      <c r="DPP25" s="414"/>
      <c r="DPQ25" s="414"/>
      <c r="DPR25" s="414"/>
      <c r="DPS25" s="414"/>
      <c r="DPT25" s="414"/>
      <c r="DPU25" s="414"/>
      <c r="DPV25" s="414"/>
      <c r="DPW25" s="414"/>
      <c r="DPX25" s="414"/>
      <c r="DPY25" s="414"/>
      <c r="DPZ25" s="414"/>
      <c r="DQA25" s="414"/>
      <c r="DQB25" s="414"/>
      <c r="DQC25" s="414"/>
      <c r="DQD25" s="414"/>
      <c r="DQE25" s="414"/>
      <c r="DQF25" s="414"/>
      <c r="DQG25" s="414"/>
      <c r="DQH25" s="414"/>
      <c r="DQI25" s="414"/>
      <c r="DQJ25" s="414"/>
      <c r="DQK25" s="414"/>
      <c r="DQL25" s="414"/>
      <c r="DQM25" s="414"/>
      <c r="DQN25" s="414"/>
      <c r="DQO25" s="414"/>
      <c r="DQP25" s="414"/>
      <c r="DQQ25" s="414"/>
      <c r="DQR25" s="414"/>
      <c r="DQS25" s="414"/>
      <c r="DQT25" s="414"/>
      <c r="DQU25" s="414"/>
      <c r="DQV25" s="414"/>
      <c r="DQW25" s="414"/>
      <c r="DQX25" s="414"/>
      <c r="DQY25" s="414"/>
      <c r="DQZ25" s="414"/>
      <c r="DRA25" s="414"/>
      <c r="DRB25" s="414"/>
      <c r="DRC25" s="414"/>
      <c r="DRD25" s="414"/>
      <c r="DRE25" s="414"/>
      <c r="DRF25" s="414"/>
      <c r="DRG25" s="414"/>
      <c r="DRH25" s="414"/>
      <c r="DRI25" s="414"/>
      <c r="DRJ25" s="414"/>
      <c r="DRK25" s="414"/>
      <c r="DRL25" s="414"/>
      <c r="DRM25" s="414"/>
      <c r="DRN25" s="414"/>
      <c r="DRO25" s="414"/>
      <c r="DRP25" s="414"/>
      <c r="DRQ25" s="414"/>
      <c r="DRR25" s="414"/>
      <c r="DRS25" s="414"/>
      <c r="DRT25" s="414"/>
      <c r="DRU25" s="414"/>
      <c r="DRV25" s="414"/>
      <c r="DRW25" s="414"/>
      <c r="DRX25" s="414"/>
      <c r="DRY25" s="414"/>
      <c r="DRZ25" s="414"/>
      <c r="DSA25" s="414"/>
      <c r="DSB25" s="414"/>
      <c r="DSC25" s="414"/>
      <c r="DSD25" s="414"/>
      <c r="DSE25" s="414"/>
      <c r="DSF25" s="414"/>
      <c r="DSG25" s="414"/>
      <c r="DSH25" s="414"/>
      <c r="DSI25" s="414"/>
      <c r="DSJ25" s="414"/>
      <c r="DSK25" s="414"/>
      <c r="DSL25" s="414"/>
      <c r="DSM25" s="414"/>
      <c r="DSN25" s="414"/>
      <c r="DSO25" s="414"/>
      <c r="DSP25" s="414"/>
      <c r="DSQ25" s="414"/>
      <c r="DSR25" s="414"/>
      <c r="DSS25" s="414"/>
      <c r="DST25" s="414"/>
      <c r="DSU25" s="414"/>
      <c r="DSV25" s="414"/>
      <c r="DSW25" s="414"/>
      <c r="DSX25" s="414"/>
      <c r="DSY25" s="414"/>
      <c r="DSZ25" s="414"/>
      <c r="DTA25" s="414"/>
      <c r="DTB25" s="414"/>
      <c r="DTC25" s="414"/>
      <c r="DTD25" s="414"/>
      <c r="DTE25" s="414"/>
      <c r="DTF25" s="414"/>
      <c r="DTG25" s="414"/>
      <c r="DTH25" s="414"/>
      <c r="DTI25" s="414"/>
      <c r="DTJ25" s="414"/>
      <c r="DTK25" s="414"/>
      <c r="DTL25" s="414"/>
      <c r="DTM25" s="414"/>
      <c r="DTN25" s="414"/>
      <c r="DTO25" s="414"/>
      <c r="DTP25" s="414"/>
      <c r="DTQ25" s="414"/>
      <c r="DTR25" s="414"/>
      <c r="DTS25" s="414"/>
      <c r="DTT25" s="414"/>
      <c r="DTU25" s="414"/>
      <c r="DTV25" s="414"/>
      <c r="DTW25" s="414"/>
      <c r="DTX25" s="414"/>
      <c r="DTY25" s="414"/>
      <c r="DTZ25" s="414"/>
      <c r="DUA25" s="414"/>
      <c r="DUB25" s="414"/>
      <c r="DUC25" s="414"/>
      <c r="DUD25" s="414"/>
      <c r="DUE25" s="414"/>
      <c r="DUF25" s="414"/>
      <c r="DUG25" s="414"/>
      <c r="DUH25" s="414"/>
      <c r="DUI25" s="414"/>
      <c r="DUJ25" s="414"/>
      <c r="DUK25" s="414"/>
      <c r="DUL25" s="414"/>
      <c r="DUM25" s="414"/>
      <c r="DUN25" s="414"/>
      <c r="DUO25" s="414"/>
      <c r="DUP25" s="414"/>
      <c r="DUQ25" s="414"/>
      <c r="DUR25" s="414"/>
      <c r="DUS25" s="414"/>
      <c r="DUT25" s="414"/>
      <c r="DUU25" s="414"/>
      <c r="DUV25" s="414"/>
      <c r="DUW25" s="414"/>
      <c r="DUX25" s="414"/>
      <c r="DUY25" s="414"/>
      <c r="DUZ25" s="414"/>
      <c r="DVA25" s="414"/>
      <c r="DVB25" s="414"/>
      <c r="DVC25" s="414"/>
      <c r="DVD25" s="414"/>
      <c r="DVE25" s="414"/>
      <c r="DVF25" s="414"/>
      <c r="DVG25" s="414"/>
      <c r="DVH25" s="414"/>
      <c r="DVI25" s="414"/>
      <c r="DVJ25" s="414"/>
      <c r="DVK25" s="414"/>
      <c r="DVL25" s="414"/>
      <c r="DVM25" s="414"/>
      <c r="DVN25" s="414"/>
      <c r="DVO25" s="414"/>
      <c r="DVP25" s="414"/>
      <c r="DVQ25" s="414"/>
      <c r="DVR25" s="414"/>
      <c r="DVS25" s="414"/>
      <c r="DVT25" s="414"/>
      <c r="DVU25" s="414"/>
      <c r="DVV25" s="414"/>
      <c r="DVW25" s="414"/>
      <c r="DVX25" s="414"/>
      <c r="DVY25" s="414"/>
      <c r="DVZ25" s="414"/>
      <c r="DWA25" s="414"/>
      <c r="DWB25" s="414"/>
      <c r="DWC25" s="414"/>
      <c r="DWD25" s="414"/>
      <c r="DWE25" s="414"/>
      <c r="DWF25" s="414"/>
      <c r="DWG25" s="414"/>
      <c r="DWH25" s="414"/>
      <c r="DWI25" s="414"/>
      <c r="DWJ25" s="414"/>
      <c r="DWK25" s="414"/>
      <c r="DWL25" s="414"/>
      <c r="DWM25" s="414"/>
      <c r="DWN25" s="414"/>
      <c r="DWO25" s="414"/>
      <c r="DWP25" s="414"/>
      <c r="DWQ25" s="414"/>
      <c r="DWR25" s="414"/>
      <c r="DWS25" s="414"/>
      <c r="DWT25" s="414"/>
      <c r="DWU25" s="414"/>
      <c r="DWV25" s="414"/>
      <c r="DWW25" s="414"/>
      <c r="DWX25" s="414"/>
      <c r="DWY25" s="414"/>
      <c r="DWZ25" s="414"/>
      <c r="DXA25" s="414"/>
      <c r="DXB25" s="414"/>
      <c r="DXC25" s="414"/>
      <c r="DXD25" s="414"/>
      <c r="DXE25" s="414"/>
      <c r="DXF25" s="414"/>
      <c r="DXG25" s="414"/>
      <c r="DXH25" s="414"/>
      <c r="DXI25" s="414"/>
      <c r="DXJ25" s="414"/>
      <c r="DXK25" s="414"/>
      <c r="DXL25" s="414"/>
      <c r="DXM25" s="414"/>
      <c r="DXN25" s="414"/>
      <c r="DXO25" s="414"/>
      <c r="DXP25" s="414"/>
      <c r="DXQ25" s="414"/>
      <c r="DXR25" s="414"/>
      <c r="DXS25" s="414"/>
      <c r="DXT25" s="414"/>
      <c r="DXU25" s="414"/>
      <c r="DXV25" s="414"/>
      <c r="DXW25" s="414"/>
      <c r="DXX25" s="414"/>
      <c r="DXY25" s="414"/>
      <c r="DXZ25" s="414"/>
      <c r="DYA25" s="414"/>
      <c r="DYB25" s="414"/>
      <c r="DYC25" s="414"/>
      <c r="DYD25" s="414"/>
      <c r="DYE25" s="414"/>
      <c r="DYF25" s="414"/>
      <c r="DYG25" s="414"/>
      <c r="DYH25" s="414"/>
      <c r="DYI25" s="414"/>
      <c r="DYJ25" s="414"/>
      <c r="DYK25" s="414"/>
      <c r="DYL25" s="414"/>
      <c r="DYM25" s="414"/>
      <c r="DYN25" s="414"/>
      <c r="DYO25" s="414"/>
      <c r="DYP25" s="414"/>
      <c r="DYQ25" s="414"/>
      <c r="DYR25" s="414"/>
      <c r="DYS25" s="414"/>
      <c r="DYT25" s="414"/>
      <c r="DYU25" s="414"/>
      <c r="DYV25" s="414"/>
      <c r="DYW25" s="414"/>
      <c r="DYX25" s="414"/>
      <c r="DYY25" s="414"/>
      <c r="DYZ25" s="414"/>
      <c r="DZA25" s="414"/>
      <c r="DZB25" s="414"/>
      <c r="DZC25" s="414"/>
      <c r="DZD25" s="414"/>
      <c r="DZE25" s="414"/>
      <c r="DZF25" s="414"/>
      <c r="DZG25" s="414"/>
      <c r="DZH25" s="414"/>
      <c r="DZI25" s="414"/>
      <c r="DZJ25" s="414"/>
      <c r="DZK25" s="414"/>
      <c r="DZL25" s="414"/>
      <c r="DZM25" s="414"/>
      <c r="DZN25" s="414"/>
      <c r="DZO25" s="414"/>
      <c r="DZP25" s="414"/>
      <c r="DZQ25" s="414"/>
      <c r="DZR25" s="414"/>
      <c r="DZS25" s="414"/>
      <c r="DZT25" s="414"/>
      <c r="DZU25" s="414"/>
      <c r="DZV25" s="414"/>
      <c r="DZW25" s="414"/>
      <c r="DZX25" s="414"/>
      <c r="DZY25" s="414"/>
      <c r="DZZ25" s="414"/>
      <c r="EAA25" s="414"/>
      <c r="EAB25" s="414"/>
      <c r="EAC25" s="414"/>
      <c r="EAD25" s="414"/>
      <c r="EAE25" s="414"/>
      <c r="EAF25" s="414"/>
      <c r="EAG25" s="414"/>
      <c r="EAH25" s="414"/>
      <c r="EAI25" s="414"/>
      <c r="EAJ25" s="414"/>
      <c r="EAK25" s="414"/>
      <c r="EAL25" s="414"/>
      <c r="EAM25" s="414"/>
      <c r="EAN25" s="414"/>
      <c r="EAO25" s="414"/>
      <c r="EAP25" s="414"/>
      <c r="EAQ25" s="414"/>
      <c r="EAR25" s="414"/>
      <c r="EAS25" s="414"/>
      <c r="EAT25" s="414"/>
      <c r="EAU25" s="414"/>
      <c r="EAV25" s="414"/>
      <c r="EAW25" s="414"/>
      <c r="EAX25" s="414"/>
      <c r="EAY25" s="414"/>
      <c r="EAZ25" s="414"/>
      <c r="EBA25" s="414"/>
      <c r="EBB25" s="414"/>
      <c r="EBC25" s="414"/>
      <c r="EBD25" s="414"/>
      <c r="EBE25" s="414"/>
      <c r="EBF25" s="414"/>
      <c r="EBG25" s="414"/>
      <c r="EBH25" s="414"/>
      <c r="EBI25" s="414"/>
      <c r="EBJ25" s="414"/>
      <c r="EBK25" s="414"/>
      <c r="EBL25" s="414"/>
      <c r="EBM25" s="414"/>
      <c r="EBN25" s="414"/>
      <c r="EBO25" s="414"/>
      <c r="EBP25" s="414"/>
      <c r="EBQ25" s="414"/>
      <c r="EBR25" s="414"/>
      <c r="EBS25" s="414"/>
      <c r="EBT25" s="414"/>
      <c r="EBU25" s="414"/>
      <c r="EBV25" s="414"/>
      <c r="EBW25" s="414"/>
      <c r="EBX25" s="414"/>
      <c r="EBY25" s="414"/>
      <c r="EBZ25" s="414"/>
      <c r="ECA25" s="414"/>
      <c r="ECB25" s="414"/>
      <c r="ECC25" s="414"/>
      <c r="ECD25" s="414"/>
      <c r="ECE25" s="414"/>
      <c r="ECF25" s="414"/>
      <c r="ECG25" s="414"/>
      <c r="ECH25" s="414"/>
      <c r="ECI25" s="414"/>
      <c r="ECJ25" s="414"/>
      <c r="ECK25" s="414"/>
      <c r="ECL25" s="414"/>
      <c r="ECM25" s="414"/>
      <c r="ECN25" s="414"/>
      <c r="ECO25" s="414"/>
      <c r="ECP25" s="414"/>
      <c r="ECQ25" s="414"/>
      <c r="ECR25" s="414"/>
      <c r="ECS25" s="414"/>
      <c r="ECT25" s="414"/>
      <c r="ECU25" s="414"/>
      <c r="ECV25" s="414"/>
      <c r="ECW25" s="414"/>
      <c r="ECX25" s="414"/>
      <c r="ECY25" s="414"/>
      <c r="ECZ25" s="414"/>
      <c r="EDA25" s="414"/>
      <c r="EDB25" s="414"/>
      <c r="EDC25" s="414"/>
      <c r="EDD25" s="414"/>
      <c r="EDE25" s="414"/>
      <c r="EDF25" s="414"/>
      <c r="EDG25" s="414"/>
      <c r="EDH25" s="414"/>
      <c r="EDI25" s="414"/>
      <c r="EDJ25" s="414"/>
      <c r="EDK25" s="414"/>
      <c r="EDL25" s="414"/>
      <c r="EDM25" s="414"/>
      <c r="EDN25" s="414"/>
      <c r="EDO25" s="414"/>
      <c r="EDP25" s="414"/>
      <c r="EDQ25" s="414"/>
      <c r="EDR25" s="414"/>
      <c r="EDS25" s="414"/>
      <c r="EDT25" s="414"/>
      <c r="EDU25" s="414"/>
      <c r="EDV25" s="414"/>
      <c r="EDW25" s="414"/>
      <c r="EDX25" s="414"/>
      <c r="EDY25" s="414"/>
      <c r="EDZ25" s="414"/>
      <c r="EEA25" s="414"/>
      <c r="EEB25" s="414"/>
      <c r="EEC25" s="414"/>
      <c r="EED25" s="414"/>
      <c r="EEE25" s="414"/>
      <c r="EEF25" s="414"/>
      <c r="EEG25" s="414"/>
      <c r="EEH25" s="414"/>
      <c r="EEI25" s="414"/>
      <c r="EEJ25" s="414"/>
      <c r="EEK25" s="414"/>
      <c r="EEL25" s="414"/>
      <c r="EEM25" s="414"/>
      <c r="EEN25" s="414"/>
      <c r="EEO25" s="414"/>
      <c r="EEP25" s="414"/>
      <c r="EEQ25" s="414"/>
      <c r="EER25" s="414"/>
      <c r="EES25" s="414"/>
      <c r="EET25" s="414"/>
      <c r="EEU25" s="414"/>
      <c r="EEV25" s="414"/>
      <c r="EEW25" s="414"/>
      <c r="EEX25" s="414"/>
      <c r="EEY25" s="414"/>
      <c r="EEZ25" s="414"/>
      <c r="EFA25" s="414"/>
      <c r="EFB25" s="414"/>
      <c r="EFC25" s="414"/>
      <c r="EFD25" s="414"/>
      <c r="EFE25" s="414"/>
      <c r="EFF25" s="414"/>
      <c r="EFG25" s="414"/>
      <c r="EFH25" s="414"/>
      <c r="EFI25" s="414"/>
      <c r="EFJ25" s="414"/>
      <c r="EFK25" s="414"/>
      <c r="EFL25" s="414"/>
      <c r="EFM25" s="414"/>
      <c r="EFN25" s="414"/>
      <c r="EFO25" s="414"/>
      <c r="EFP25" s="414"/>
      <c r="EFQ25" s="414"/>
      <c r="EFR25" s="414"/>
      <c r="EFS25" s="414"/>
      <c r="EFT25" s="414"/>
      <c r="EFU25" s="414"/>
      <c r="EFV25" s="414"/>
      <c r="EFW25" s="414"/>
      <c r="EFX25" s="414"/>
      <c r="EFY25" s="414"/>
      <c r="EFZ25" s="414"/>
      <c r="EGA25" s="414"/>
      <c r="EGB25" s="414"/>
      <c r="EGC25" s="414"/>
      <c r="EGD25" s="414"/>
      <c r="EGE25" s="414"/>
      <c r="EGF25" s="414"/>
      <c r="EGG25" s="414"/>
      <c r="EGH25" s="414"/>
      <c r="EGI25" s="414"/>
      <c r="EGJ25" s="414"/>
      <c r="EGK25" s="414"/>
      <c r="EGL25" s="414"/>
      <c r="EGM25" s="414"/>
      <c r="EGN25" s="414"/>
      <c r="EGO25" s="414"/>
      <c r="EGP25" s="414"/>
      <c r="EGQ25" s="414"/>
      <c r="EGR25" s="414"/>
      <c r="EGS25" s="414"/>
      <c r="EGT25" s="414"/>
      <c r="EGU25" s="414"/>
      <c r="EGV25" s="414"/>
      <c r="EGW25" s="414"/>
      <c r="EGX25" s="414"/>
      <c r="EGY25" s="414"/>
      <c r="EGZ25" s="414"/>
      <c r="EHA25" s="414"/>
      <c r="EHB25" s="414"/>
      <c r="EHC25" s="414"/>
      <c r="EHD25" s="414"/>
      <c r="EHE25" s="414"/>
      <c r="EHF25" s="414"/>
      <c r="EHG25" s="414"/>
      <c r="EHH25" s="414"/>
      <c r="EHI25" s="414"/>
      <c r="EHJ25" s="414"/>
      <c r="EHK25" s="414"/>
      <c r="EHL25" s="414"/>
      <c r="EHM25" s="414"/>
      <c r="EHN25" s="414"/>
      <c r="EHO25" s="414"/>
      <c r="EHP25" s="414"/>
      <c r="EHQ25" s="414"/>
      <c r="EHR25" s="414"/>
      <c r="EHS25" s="414"/>
      <c r="EHT25" s="414"/>
      <c r="EHU25" s="414"/>
      <c r="EHV25" s="414"/>
      <c r="EHW25" s="414"/>
      <c r="EHX25" s="414"/>
      <c r="EHY25" s="414"/>
      <c r="EHZ25" s="414"/>
      <c r="EIA25" s="414"/>
      <c r="EIB25" s="414"/>
      <c r="EIC25" s="414"/>
      <c r="EID25" s="414"/>
      <c r="EIE25" s="414"/>
      <c r="EIF25" s="414"/>
      <c r="EIG25" s="414"/>
      <c r="EIH25" s="414"/>
      <c r="EII25" s="414"/>
      <c r="EIJ25" s="414"/>
      <c r="EIK25" s="414"/>
      <c r="EIL25" s="414"/>
      <c r="EIM25" s="414"/>
      <c r="EIN25" s="414"/>
      <c r="EIO25" s="414"/>
      <c r="EIP25" s="414"/>
      <c r="EIQ25" s="414"/>
      <c r="EIR25" s="414"/>
      <c r="EIS25" s="414"/>
      <c r="EIT25" s="414"/>
      <c r="EIU25" s="414"/>
      <c r="EIV25" s="414"/>
      <c r="EIW25" s="414"/>
      <c r="EIX25" s="414"/>
      <c r="EIY25" s="414"/>
      <c r="EIZ25" s="414"/>
      <c r="EJA25" s="414"/>
      <c r="EJB25" s="414"/>
      <c r="EJC25" s="414"/>
      <c r="EJD25" s="414"/>
      <c r="EJE25" s="414"/>
      <c r="EJF25" s="414"/>
      <c r="EJG25" s="414"/>
      <c r="EJH25" s="414"/>
      <c r="EJI25" s="414"/>
      <c r="EJJ25" s="414"/>
      <c r="EJK25" s="414"/>
      <c r="EJL25" s="414"/>
      <c r="EJM25" s="414"/>
      <c r="EJN25" s="414"/>
      <c r="EJO25" s="414"/>
      <c r="EJP25" s="414"/>
      <c r="EJQ25" s="414"/>
      <c r="EJR25" s="414"/>
      <c r="EJS25" s="414"/>
      <c r="EJT25" s="414"/>
      <c r="EJU25" s="414"/>
      <c r="EJV25" s="414"/>
      <c r="EJW25" s="414"/>
      <c r="EJX25" s="414"/>
      <c r="EJY25" s="414"/>
      <c r="EJZ25" s="414"/>
      <c r="EKA25" s="414"/>
      <c r="EKB25" s="414"/>
      <c r="EKC25" s="414"/>
      <c r="EKD25" s="414"/>
      <c r="EKE25" s="414"/>
      <c r="EKF25" s="414"/>
      <c r="EKG25" s="414"/>
      <c r="EKH25" s="414"/>
      <c r="EKI25" s="414"/>
      <c r="EKJ25" s="414"/>
      <c r="EKK25" s="414"/>
      <c r="EKL25" s="414"/>
      <c r="EKM25" s="414"/>
      <c r="EKN25" s="414"/>
      <c r="EKO25" s="414"/>
      <c r="EKP25" s="414"/>
      <c r="EKQ25" s="414"/>
      <c r="EKR25" s="414"/>
      <c r="EKS25" s="414"/>
      <c r="EKT25" s="414"/>
      <c r="EKU25" s="414"/>
      <c r="EKV25" s="414"/>
      <c r="EKW25" s="414"/>
      <c r="EKX25" s="414"/>
      <c r="EKY25" s="414"/>
      <c r="EKZ25" s="414"/>
      <c r="ELA25" s="414"/>
      <c r="ELB25" s="414"/>
      <c r="ELC25" s="414"/>
      <c r="ELD25" s="414"/>
      <c r="ELE25" s="414"/>
      <c r="ELF25" s="414"/>
      <c r="ELG25" s="414"/>
      <c r="ELH25" s="414"/>
      <c r="ELI25" s="414"/>
      <c r="ELJ25" s="414"/>
      <c r="ELK25" s="414"/>
      <c r="ELL25" s="414"/>
      <c r="ELM25" s="414"/>
      <c r="ELN25" s="414"/>
      <c r="ELO25" s="414"/>
      <c r="ELP25" s="414"/>
      <c r="ELQ25" s="414"/>
      <c r="ELR25" s="414"/>
      <c r="ELS25" s="414"/>
      <c r="ELT25" s="414"/>
      <c r="ELU25" s="414"/>
      <c r="ELV25" s="414"/>
      <c r="ELW25" s="414"/>
      <c r="ELX25" s="414"/>
      <c r="ELY25" s="414"/>
      <c r="ELZ25" s="414"/>
      <c r="EMA25" s="414"/>
      <c r="EMB25" s="414"/>
      <c r="EMC25" s="414"/>
      <c r="EMD25" s="414"/>
      <c r="EME25" s="414"/>
      <c r="EMF25" s="414"/>
      <c r="EMG25" s="414"/>
      <c r="EMH25" s="414"/>
      <c r="EMI25" s="414"/>
      <c r="EMJ25" s="414"/>
      <c r="EMK25" s="414"/>
      <c r="EML25" s="414"/>
      <c r="EMM25" s="414"/>
      <c r="EMN25" s="414"/>
      <c r="EMO25" s="414"/>
      <c r="EMP25" s="414"/>
      <c r="EMQ25" s="414"/>
      <c r="EMR25" s="414"/>
      <c r="EMS25" s="414"/>
      <c r="EMT25" s="414"/>
      <c r="EMU25" s="414"/>
      <c r="EMV25" s="414"/>
      <c r="EMW25" s="414"/>
      <c r="EMX25" s="414"/>
      <c r="EMY25" s="414"/>
      <c r="EMZ25" s="414"/>
      <c r="ENA25" s="414"/>
      <c r="ENB25" s="414"/>
      <c r="ENC25" s="414"/>
      <c r="END25" s="414"/>
      <c r="ENE25" s="414"/>
      <c r="ENF25" s="414"/>
      <c r="ENG25" s="414"/>
      <c r="ENH25" s="414"/>
      <c r="ENI25" s="414"/>
      <c r="ENJ25" s="414"/>
      <c r="ENK25" s="414"/>
      <c r="ENL25" s="414"/>
      <c r="ENM25" s="414"/>
      <c r="ENN25" s="414"/>
      <c r="ENO25" s="414"/>
      <c r="ENP25" s="414"/>
      <c r="ENQ25" s="414"/>
      <c r="ENR25" s="414"/>
      <c r="ENS25" s="414"/>
      <c r="ENT25" s="414"/>
      <c r="ENU25" s="414"/>
      <c r="ENV25" s="414"/>
      <c r="ENW25" s="414"/>
      <c r="ENX25" s="414"/>
      <c r="ENY25" s="414"/>
      <c r="ENZ25" s="414"/>
      <c r="EOA25" s="414"/>
      <c r="EOB25" s="414"/>
      <c r="EOC25" s="414"/>
      <c r="EOD25" s="414"/>
      <c r="EOE25" s="414"/>
      <c r="EOF25" s="414"/>
      <c r="EOG25" s="414"/>
      <c r="EOH25" s="414"/>
      <c r="EOI25" s="414"/>
      <c r="EOJ25" s="414"/>
      <c r="EOK25" s="414"/>
      <c r="EOL25" s="414"/>
      <c r="EOM25" s="414"/>
      <c r="EON25" s="414"/>
      <c r="EOO25" s="414"/>
      <c r="EOP25" s="414"/>
      <c r="EOQ25" s="414"/>
      <c r="EOR25" s="414"/>
      <c r="EOS25" s="414"/>
      <c r="EOT25" s="414"/>
      <c r="EOU25" s="414"/>
      <c r="EOV25" s="414"/>
      <c r="EOW25" s="414"/>
      <c r="EOX25" s="414"/>
      <c r="EOY25" s="414"/>
      <c r="EOZ25" s="414"/>
      <c r="EPA25" s="414"/>
      <c r="EPB25" s="414"/>
      <c r="EPC25" s="414"/>
      <c r="EPD25" s="414"/>
      <c r="EPE25" s="414"/>
      <c r="EPF25" s="414"/>
      <c r="EPG25" s="414"/>
      <c r="EPH25" s="414"/>
      <c r="EPI25" s="414"/>
      <c r="EPJ25" s="414"/>
      <c r="EPK25" s="414"/>
      <c r="EPL25" s="414"/>
      <c r="EPM25" s="414"/>
      <c r="EPN25" s="414"/>
      <c r="EPO25" s="414"/>
      <c r="EPP25" s="414"/>
      <c r="EPQ25" s="414"/>
      <c r="EPR25" s="414"/>
      <c r="EPS25" s="414"/>
      <c r="EPT25" s="414"/>
      <c r="EPU25" s="414"/>
      <c r="EPV25" s="414"/>
      <c r="EPW25" s="414"/>
      <c r="EPX25" s="414"/>
      <c r="EPY25" s="414"/>
      <c r="EPZ25" s="414"/>
      <c r="EQA25" s="414"/>
      <c r="EQB25" s="414"/>
      <c r="EQC25" s="414"/>
      <c r="EQD25" s="414"/>
      <c r="EQE25" s="414"/>
      <c r="EQF25" s="414"/>
      <c r="EQG25" s="414"/>
      <c r="EQH25" s="414"/>
      <c r="EQI25" s="414"/>
      <c r="EQJ25" s="414"/>
      <c r="EQK25" s="414"/>
      <c r="EQL25" s="414"/>
      <c r="EQM25" s="414"/>
      <c r="EQN25" s="414"/>
      <c r="EQO25" s="414"/>
      <c r="EQP25" s="414"/>
      <c r="EQQ25" s="414"/>
      <c r="EQR25" s="414"/>
      <c r="EQS25" s="414"/>
      <c r="EQT25" s="414"/>
      <c r="EQU25" s="414"/>
      <c r="EQV25" s="414"/>
      <c r="EQW25" s="414"/>
      <c r="EQX25" s="414"/>
      <c r="EQY25" s="414"/>
      <c r="EQZ25" s="414"/>
      <c r="ERA25" s="414"/>
      <c r="ERB25" s="414"/>
      <c r="ERC25" s="414"/>
      <c r="ERD25" s="414"/>
      <c r="ERE25" s="414"/>
      <c r="ERF25" s="414"/>
      <c r="ERG25" s="414"/>
      <c r="ERH25" s="414"/>
      <c r="ERI25" s="414"/>
      <c r="ERJ25" s="414"/>
      <c r="ERK25" s="414"/>
      <c r="ERL25" s="414"/>
      <c r="ERM25" s="414"/>
      <c r="ERN25" s="414"/>
      <c r="ERO25" s="414"/>
      <c r="ERP25" s="414"/>
      <c r="ERQ25" s="414"/>
      <c r="ERR25" s="414"/>
      <c r="ERS25" s="414"/>
      <c r="ERT25" s="414"/>
      <c r="ERU25" s="414"/>
      <c r="ERV25" s="414"/>
      <c r="ERW25" s="414"/>
      <c r="ERX25" s="414"/>
      <c r="ERY25" s="414"/>
      <c r="ERZ25" s="414"/>
      <c r="ESA25" s="414"/>
      <c r="ESB25" s="414"/>
      <c r="ESC25" s="414"/>
      <c r="ESD25" s="414"/>
      <c r="ESE25" s="414"/>
      <c r="ESF25" s="414"/>
      <c r="ESG25" s="414"/>
      <c r="ESH25" s="414"/>
      <c r="ESI25" s="414"/>
      <c r="ESJ25" s="414"/>
      <c r="ESK25" s="414"/>
      <c r="ESL25" s="414"/>
      <c r="ESM25" s="414"/>
      <c r="ESN25" s="414"/>
      <c r="ESO25" s="414"/>
      <c r="ESP25" s="414"/>
      <c r="ESQ25" s="414"/>
      <c r="ESR25" s="414"/>
      <c r="ESS25" s="414"/>
      <c r="EST25" s="414"/>
      <c r="ESU25" s="414"/>
      <c r="ESV25" s="414"/>
      <c r="ESW25" s="414"/>
      <c r="ESX25" s="414"/>
      <c r="ESY25" s="414"/>
      <c r="ESZ25" s="414"/>
      <c r="ETA25" s="414"/>
      <c r="ETB25" s="414"/>
      <c r="ETC25" s="414"/>
      <c r="ETD25" s="414"/>
      <c r="ETE25" s="414"/>
      <c r="ETF25" s="414"/>
      <c r="ETG25" s="414"/>
      <c r="ETH25" s="414"/>
      <c r="ETI25" s="414"/>
      <c r="ETJ25" s="414"/>
      <c r="ETK25" s="414"/>
      <c r="ETL25" s="414"/>
      <c r="ETM25" s="414"/>
      <c r="ETN25" s="414"/>
      <c r="ETO25" s="414"/>
      <c r="ETP25" s="414"/>
      <c r="ETQ25" s="414"/>
      <c r="ETR25" s="414"/>
      <c r="ETS25" s="414"/>
      <c r="ETT25" s="414"/>
      <c r="ETU25" s="414"/>
      <c r="ETV25" s="414"/>
      <c r="ETW25" s="414"/>
      <c r="ETX25" s="414"/>
      <c r="ETY25" s="414"/>
      <c r="ETZ25" s="414"/>
      <c r="EUA25" s="414"/>
      <c r="EUB25" s="414"/>
      <c r="EUC25" s="414"/>
      <c r="EUD25" s="414"/>
      <c r="EUE25" s="414"/>
      <c r="EUF25" s="414"/>
      <c r="EUG25" s="414"/>
      <c r="EUH25" s="414"/>
      <c r="EUI25" s="414"/>
      <c r="EUJ25" s="414"/>
      <c r="EUK25" s="414"/>
      <c r="EUL25" s="414"/>
      <c r="EUM25" s="414"/>
      <c r="EUN25" s="414"/>
      <c r="EUO25" s="414"/>
      <c r="EUP25" s="414"/>
      <c r="EUQ25" s="414"/>
      <c r="EUR25" s="414"/>
      <c r="EUS25" s="414"/>
      <c r="EUT25" s="414"/>
      <c r="EUU25" s="414"/>
      <c r="EUV25" s="414"/>
      <c r="EUW25" s="414"/>
      <c r="EUX25" s="414"/>
      <c r="EUY25" s="414"/>
      <c r="EUZ25" s="414"/>
      <c r="EVA25" s="414"/>
      <c r="EVB25" s="414"/>
      <c r="EVC25" s="414"/>
      <c r="EVD25" s="414"/>
      <c r="EVE25" s="414"/>
      <c r="EVF25" s="414"/>
      <c r="EVG25" s="414"/>
      <c r="EVH25" s="414"/>
      <c r="EVI25" s="414"/>
      <c r="EVJ25" s="414"/>
      <c r="EVK25" s="414"/>
      <c r="EVL25" s="414"/>
      <c r="EVM25" s="414"/>
      <c r="EVN25" s="414"/>
      <c r="EVO25" s="414"/>
      <c r="EVP25" s="414"/>
      <c r="EVQ25" s="414"/>
      <c r="EVR25" s="414"/>
      <c r="EVS25" s="414"/>
      <c r="EVT25" s="414"/>
      <c r="EVU25" s="414"/>
      <c r="EVV25" s="414"/>
      <c r="EVW25" s="414"/>
      <c r="EVX25" s="414"/>
      <c r="EVY25" s="414"/>
      <c r="EVZ25" s="414"/>
      <c r="EWA25" s="414"/>
      <c r="EWB25" s="414"/>
      <c r="EWC25" s="414"/>
      <c r="EWD25" s="414"/>
      <c r="EWE25" s="414"/>
      <c r="EWF25" s="414"/>
      <c r="EWG25" s="414"/>
      <c r="EWH25" s="414"/>
      <c r="EWI25" s="414"/>
      <c r="EWJ25" s="414"/>
      <c r="EWK25" s="414"/>
      <c r="EWL25" s="414"/>
      <c r="EWM25" s="414"/>
      <c r="EWN25" s="414"/>
      <c r="EWO25" s="414"/>
      <c r="EWP25" s="414"/>
      <c r="EWQ25" s="414"/>
      <c r="EWR25" s="414"/>
      <c r="EWS25" s="414"/>
      <c r="EWT25" s="414"/>
      <c r="EWU25" s="414"/>
      <c r="EWV25" s="414"/>
      <c r="EWW25" s="414"/>
      <c r="EWX25" s="414"/>
      <c r="EWY25" s="414"/>
      <c r="EWZ25" s="414"/>
      <c r="EXA25" s="414"/>
      <c r="EXB25" s="414"/>
      <c r="EXC25" s="414"/>
      <c r="EXD25" s="414"/>
      <c r="EXE25" s="414"/>
      <c r="EXF25" s="414"/>
      <c r="EXG25" s="414"/>
      <c r="EXH25" s="414"/>
      <c r="EXI25" s="414"/>
      <c r="EXJ25" s="414"/>
      <c r="EXK25" s="414"/>
      <c r="EXL25" s="414"/>
      <c r="EXM25" s="414"/>
      <c r="EXN25" s="414"/>
      <c r="EXO25" s="414"/>
      <c r="EXP25" s="414"/>
      <c r="EXQ25" s="414"/>
      <c r="EXR25" s="414"/>
      <c r="EXS25" s="414"/>
      <c r="EXT25" s="414"/>
      <c r="EXU25" s="414"/>
      <c r="EXV25" s="414"/>
      <c r="EXW25" s="414"/>
      <c r="EXX25" s="414"/>
      <c r="EXY25" s="414"/>
      <c r="EXZ25" s="414"/>
      <c r="EYA25" s="414"/>
      <c r="EYB25" s="414"/>
      <c r="EYC25" s="414"/>
      <c r="EYD25" s="414"/>
      <c r="EYE25" s="414"/>
      <c r="EYF25" s="414"/>
      <c r="EYG25" s="414"/>
      <c r="EYH25" s="414"/>
      <c r="EYI25" s="414"/>
      <c r="EYJ25" s="414"/>
      <c r="EYK25" s="414"/>
      <c r="EYL25" s="414"/>
      <c r="EYM25" s="414"/>
      <c r="EYN25" s="414"/>
      <c r="EYO25" s="414"/>
      <c r="EYP25" s="414"/>
      <c r="EYQ25" s="414"/>
      <c r="EYR25" s="414"/>
      <c r="EYS25" s="414"/>
      <c r="EYT25" s="414"/>
      <c r="EYU25" s="414"/>
      <c r="EYV25" s="414"/>
      <c r="EYW25" s="414"/>
      <c r="EYX25" s="414"/>
      <c r="EYY25" s="414"/>
      <c r="EYZ25" s="414"/>
      <c r="EZA25" s="414"/>
      <c r="EZB25" s="414"/>
      <c r="EZC25" s="414"/>
      <c r="EZD25" s="414"/>
      <c r="EZE25" s="414"/>
      <c r="EZF25" s="414"/>
      <c r="EZG25" s="414"/>
      <c r="EZH25" s="414"/>
      <c r="EZI25" s="414"/>
      <c r="EZJ25" s="414"/>
      <c r="EZK25" s="414"/>
      <c r="EZL25" s="414"/>
      <c r="EZM25" s="414"/>
      <c r="EZN25" s="414"/>
      <c r="EZO25" s="414"/>
      <c r="EZP25" s="414"/>
      <c r="EZQ25" s="414"/>
      <c r="EZR25" s="414"/>
      <c r="EZS25" s="414"/>
      <c r="EZT25" s="414"/>
      <c r="EZU25" s="414"/>
      <c r="EZV25" s="414"/>
      <c r="EZW25" s="414"/>
      <c r="EZX25" s="414"/>
      <c r="EZY25" s="414"/>
      <c r="EZZ25" s="414"/>
      <c r="FAA25" s="414"/>
      <c r="FAB25" s="414"/>
      <c r="FAC25" s="414"/>
      <c r="FAD25" s="414"/>
      <c r="FAE25" s="414"/>
      <c r="FAF25" s="414"/>
      <c r="FAG25" s="414"/>
      <c r="FAH25" s="414"/>
      <c r="FAI25" s="414"/>
      <c r="FAJ25" s="414"/>
      <c r="FAK25" s="414"/>
      <c r="FAL25" s="414"/>
      <c r="FAM25" s="414"/>
      <c r="FAN25" s="414"/>
      <c r="FAO25" s="414"/>
      <c r="FAP25" s="414"/>
      <c r="FAQ25" s="414"/>
      <c r="FAR25" s="414"/>
      <c r="FAS25" s="414"/>
      <c r="FAT25" s="414"/>
      <c r="FAU25" s="414"/>
      <c r="FAV25" s="414"/>
      <c r="FAW25" s="414"/>
      <c r="FAX25" s="414"/>
      <c r="FAY25" s="414"/>
      <c r="FAZ25" s="414"/>
      <c r="FBA25" s="414"/>
      <c r="FBB25" s="414"/>
      <c r="FBC25" s="414"/>
      <c r="FBD25" s="414"/>
      <c r="FBE25" s="414"/>
      <c r="FBF25" s="414"/>
      <c r="FBG25" s="414"/>
      <c r="FBH25" s="414"/>
      <c r="FBI25" s="414"/>
      <c r="FBJ25" s="414"/>
      <c r="FBK25" s="414"/>
      <c r="FBL25" s="414"/>
      <c r="FBM25" s="414"/>
      <c r="FBN25" s="414"/>
      <c r="FBO25" s="414"/>
      <c r="FBP25" s="414"/>
      <c r="FBQ25" s="414"/>
      <c r="FBR25" s="414"/>
      <c r="FBS25" s="414"/>
      <c r="FBT25" s="414"/>
      <c r="FBU25" s="414"/>
      <c r="FBV25" s="414"/>
      <c r="FBW25" s="414"/>
      <c r="FBX25" s="414"/>
      <c r="FBY25" s="414"/>
      <c r="FBZ25" s="414"/>
      <c r="FCA25" s="414"/>
      <c r="FCB25" s="414"/>
      <c r="FCC25" s="414"/>
      <c r="FCD25" s="414"/>
      <c r="FCE25" s="414"/>
      <c r="FCF25" s="414"/>
      <c r="FCG25" s="414"/>
      <c r="FCH25" s="414"/>
      <c r="FCI25" s="414"/>
      <c r="FCJ25" s="414"/>
      <c r="FCK25" s="414"/>
      <c r="FCL25" s="414"/>
      <c r="FCM25" s="414"/>
      <c r="FCN25" s="414"/>
      <c r="FCO25" s="414"/>
      <c r="FCP25" s="414"/>
      <c r="FCQ25" s="414"/>
      <c r="FCR25" s="414"/>
      <c r="FCS25" s="414"/>
      <c r="FCT25" s="414"/>
      <c r="FCU25" s="414"/>
      <c r="FCV25" s="414"/>
      <c r="FCW25" s="414"/>
      <c r="FCX25" s="414"/>
      <c r="FCY25" s="414"/>
      <c r="FCZ25" s="414"/>
      <c r="FDA25" s="414"/>
      <c r="FDB25" s="414"/>
      <c r="FDC25" s="414"/>
      <c r="FDD25" s="414"/>
      <c r="FDE25" s="414"/>
      <c r="FDF25" s="414"/>
      <c r="FDG25" s="414"/>
      <c r="FDH25" s="414"/>
      <c r="FDI25" s="414"/>
      <c r="FDJ25" s="414"/>
      <c r="FDK25" s="414"/>
      <c r="FDL25" s="414"/>
      <c r="FDM25" s="414"/>
      <c r="FDN25" s="414"/>
      <c r="FDO25" s="414"/>
      <c r="FDP25" s="414"/>
      <c r="FDQ25" s="414"/>
      <c r="FDR25" s="414"/>
      <c r="FDS25" s="414"/>
      <c r="FDT25" s="414"/>
      <c r="FDU25" s="414"/>
      <c r="FDV25" s="414"/>
      <c r="FDW25" s="414"/>
      <c r="FDX25" s="414"/>
      <c r="FDY25" s="414"/>
      <c r="FDZ25" s="414"/>
      <c r="FEA25" s="414"/>
      <c r="FEB25" s="414"/>
      <c r="FEC25" s="414"/>
      <c r="FED25" s="414"/>
      <c r="FEE25" s="414"/>
      <c r="FEF25" s="414"/>
      <c r="FEG25" s="414"/>
      <c r="FEH25" s="414"/>
      <c r="FEI25" s="414"/>
      <c r="FEJ25" s="414"/>
      <c r="FEK25" s="414"/>
      <c r="FEL25" s="414"/>
      <c r="FEM25" s="414"/>
      <c r="FEN25" s="414"/>
      <c r="FEO25" s="414"/>
      <c r="FEP25" s="414"/>
      <c r="FEQ25" s="414"/>
      <c r="FER25" s="414"/>
      <c r="FES25" s="414"/>
      <c r="FET25" s="414"/>
      <c r="FEU25" s="414"/>
      <c r="FEV25" s="414"/>
      <c r="FEW25" s="414"/>
      <c r="FEX25" s="414"/>
      <c r="FEY25" s="414"/>
      <c r="FEZ25" s="414"/>
      <c r="FFA25" s="414"/>
      <c r="FFB25" s="414"/>
      <c r="FFC25" s="414"/>
      <c r="FFD25" s="414"/>
      <c r="FFE25" s="414"/>
      <c r="FFF25" s="414"/>
      <c r="FFG25" s="414"/>
      <c r="FFH25" s="414"/>
      <c r="FFI25" s="414"/>
      <c r="FFJ25" s="414"/>
      <c r="FFK25" s="414"/>
      <c r="FFL25" s="414"/>
      <c r="FFM25" s="414"/>
      <c r="FFN25" s="414"/>
      <c r="FFO25" s="414"/>
      <c r="FFP25" s="414"/>
      <c r="FFQ25" s="414"/>
      <c r="FFR25" s="414"/>
      <c r="FFS25" s="414"/>
      <c r="FFT25" s="414"/>
      <c r="FFU25" s="414"/>
      <c r="FFV25" s="414"/>
      <c r="FFW25" s="414"/>
      <c r="FFX25" s="414"/>
      <c r="FFY25" s="414"/>
      <c r="FFZ25" s="414"/>
      <c r="FGA25" s="414"/>
      <c r="FGB25" s="414"/>
      <c r="FGC25" s="414"/>
      <c r="FGD25" s="414"/>
      <c r="FGE25" s="414"/>
      <c r="FGF25" s="414"/>
      <c r="FGG25" s="414"/>
      <c r="FGH25" s="414"/>
      <c r="FGI25" s="414"/>
      <c r="FGJ25" s="414"/>
      <c r="FGK25" s="414"/>
      <c r="FGL25" s="414"/>
      <c r="FGM25" s="414"/>
      <c r="FGN25" s="414"/>
      <c r="FGO25" s="414"/>
      <c r="FGP25" s="414"/>
      <c r="FGQ25" s="414"/>
      <c r="FGR25" s="414"/>
      <c r="FGS25" s="414"/>
      <c r="FGT25" s="414"/>
      <c r="FGU25" s="414"/>
      <c r="FGV25" s="414"/>
      <c r="FGW25" s="414"/>
      <c r="FGX25" s="414"/>
      <c r="FGY25" s="414"/>
      <c r="FGZ25" s="414"/>
      <c r="FHA25" s="414"/>
      <c r="FHB25" s="414"/>
      <c r="FHC25" s="414"/>
      <c r="FHD25" s="414"/>
      <c r="FHE25" s="414"/>
      <c r="FHF25" s="414"/>
      <c r="FHG25" s="414"/>
      <c r="FHH25" s="414"/>
      <c r="FHI25" s="414"/>
      <c r="FHJ25" s="414"/>
      <c r="FHK25" s="414"/>
      <c r="FHL25" s="414"/>
      <c r="FHM25" s="414"/>
      <c r="FHN25" s="414"/>
      <c r="FHO25" s="414"/>
      <c r="FHP25" s="414"/>
      <c r="FHQ25" s="414"/>
      <c r="FHR25" s="414"/>
      <c r="FHS25" s="414"/>
      <c r="FHT25" s="414"/>
      <c r="FHU25" s="414"/>
      <c r="FHV25" s="414"/>
      <c r="FHW25" s="414"/>
      <c r="FHX25" s="414"/>
      <c r="FHY25" s="414"/>
      <c r="FHZ25" s="414"/>
      <c r="FIA25" s="414"/>
      <c r="FIB25" s="414"/>
      <c r="FIC25" s="414"/>
      <c r="FID25" s="414"/>
      <c r="FIE25" s="414"/>
      <c r="FIF25" s="414"/>
      <c r="FIG25" s="414"/>
      <c r="FIH25" s="414"/>
      <c r="FII25" s="414"/>
      <c r="FIJ25" s="414"/>
      <c r="FIK25" s="414"/>
      <c r="FIL25" s="414"/>
      <c r="FIM25" s="414"/>
      <c r="FIN25" s="414"/>
      <c r="FIO25" s="414"/>
      <c r="FIP25" s="414"/>
      <c r="FIQ25" s="414"/>
      <c r="FIR25" s="414"/>
      <c r="FIS25" s="414"/>
      <c r="FIT25" s="414"/>
      <c r="FIU25" s="414"/>
      <c r="FIV25" s="414"/>
      <c r="FIW25" s="414"/>
      <c r="FIX25" s="414"/>
      <c r="FIY25" s="414"/>
      <c r="FIZ25" s="414"/>
      <c r="FJA25" s="414"/>
      <c r="FJB25" s="414"/>
      <c r="FJC25" s="414"/>
      <c r="FJD25" s="414"/>
      <c r="FJE25" s="414"/>
      <c r="FJF25" s="414"/>
      <c r="FJG25" s="414"/>
      <c r="FJH25" s="414"/>
      <c r="FJI25" s="414"/>
      <c r="FJJ25" s="414"/>
      <c r="FJK25" s="414"/>
      <c r="FJL25" s="414"/>
      <c r="FJM25" s="414"/>
      <c r="FJN25" s="414"/>
      <c r="FJO25" s="414"/>
      <c r="FJP25" s="414"/>
      <c r="FJQ25" s="414"/>
      <c r="FJR25" s="414"/>
      <c r="FJS25" s="414"/>
      <c r="FJT25" s="414"/>
      <c r="FJU25" s="414"/>
      <c r="FJV25" s="414"/>
      <c r="FJW25" s="414"/>
      <c r="FJX25" s="414"/>
      <c r="FJY25" s="414"/>
      <c r="FJZ25" s="414"/>
      <c r="FKA25" s="414"/>
      <c r="FKB25" s="414"/>
      <c r="FKC25" s="414"/>
      <c r="FKD25" s="414"/>
      <c r="FKE25" s="414"/>
      <c r="FKF25" s="414"/>
      <c r="FKG25" s="414"/>
      <c r="FKH25" s="414"/>
      <c r="FKI25" s="414"/>
      <c r="FKJ25" s="414"/>
      <c r="FKK25" s="414"/>
      <c r="FKL25" s="414"/>
      <c r="FKM25" s="414"/>
      <c r="FKN25" s="414"/>
      <c r="FKO25" s="414"/>
      <c r="FKP25" s="414"/>
      <c r="FKQ25" s="414"/>
      <c r="FKR25" s="414"/>
      <c r="FKS25" s="414"/>
      <c r="FKT25" s="414"/>
      <c r="FKU25" s="414"/>
      <c r="FKV25" s="414"/>
      <c r="FKW25" s="414"/>
      <c r="FKX25" s="414"/>
      <c r="FKY25" s="414"/>
      <c r="FKZ25" s="414"/>
      <c r="FLA25" s="414"/>
      <c r="FLB25" s="414"/>
      <c r="FLC25" s="414"/>
      <c r="FLD25" s="414"/>
      <c r="FLE25" s="414"/>
      <c r="FLF25" s="414"/>
      <c r="FLG25" s="414"/>
      <c r="FLH25" s="414"/>
      <c r="FLI25" s="414"/>
      <c r="FLJ25" s="414"/>
      <c r="FLK25" s="414"/>
      <c r="FLL25" s="414"/>
      <c r="FLM25" s="414"/>
      <c r="FLN25" s="414"/>
      <c r="FLO25" s="414"/>
      <c r="FLP25" s="414"/>
      <c r="FLQ25" s="414"/>
      <c r="FLR25" s="414"/>
      <c r="FLS25" s="414"/>
      <c r="FLT25" s="414"/>
      <c r="FLU25" s="414"/>
      <c r="FLV25" s="414"/>
      <c r="FLW25" s="414"/>
      <c r="FLX25" s="414"/>
      <c r="FLY25" s="414"/>
      <c r="FLZ25" s="414"/>
      <c r="FMA25" s="414"/>
      <c r="FMB25" s="414"/>
      <c r="FMC25" s="414"/>
      <c r="FMD25" s="414"/>
      <c r="FME25" s="414"/>
      <c r="FMF25" s="414"/>
      <c r="FMG25" s="414"/>
      <c r="FMH25" s="414"/>
      <c r="FMI25" s="414"/>
      <c r="FMJ25" s="414"/>
      <c r="FMK25" s="414"/>
      <c r="FML25" s="414"/>
      <c r="FMM25" s="414"/>
      <c r="FMN25" s="414"/>
      <c r="FMO25" s="414"/>
      <c r="FMP25" s="414"/>
      <c r="FMQ25" s="414"/>
      <c r="FMR25" s="414"/>
      <c r="FMS25" s="414"/>
      <c r="FMT25" s="414"/>
      <c r="FMU25" s="414"/>
      <c r="FMV25" s="414"/>
      <c r="FMW25" s="414"/>
      <c r="FMX25" s="414"/>
      <c r="FMY25" s="414"/>
      <c r="FMZ25" s="414"/>
      <c r="FNA25" s="414"/>
      <c r="FNB25" s="414"/>
      <c r="FNC25" s="414"/>
      <c r="FND25" s="414"/>
      <c r="FNE25" s="414"/>
      <c r="FNF25" s="414"/>
      <c r="FNG25" s="414"/>
      <c r="FNH25" s="414"/>
      <c r="FNI25" s="414"/>
      <c r="FNJ25" s="414"/>
      <c r="FNK25" s="414"/>
      <c r="FNL25" s="414"/>
      <c r="FNM25" s="414"/>
      <c r="FNN25" s="414"/>
      <c r="FNO25" s="414"/>
      <c r="FNP25" s="414"/>
      <c r="FNQ25" s="414"/>
      <c r="FNR25" s="414"/>
      <c r="FNS25" s="414"/>
      <c r="FNT25" s="414"/>
      <c r="FNU25" s="414"/>
      <c r="FNV25" s="414"/>
      <c r="FNW25" s="414"/>
      <c r="FNX25" s="414"/>
      <c r="FNY25" s="414"/>
      <c r="FNZ25" s="414"/>
      <c r="FOA25" s="414"/>
      <c r="FOB25" s="414"/>
      <c r="FOC25" s="414"/>
      <c r="FOD25" s="414"/>
      <c r="FOE25" s="414"/>
      <c r="FOF25" s="414"/>
      <c r="FOG25" s="414"/>
      <c r="FOH25" s="414"/>
      <c r="FOI25" s="414"/>
      <c r="FOJ25" s="414"/>
      <c r="FOK25" s="414"/>
      <c r="FOL25" s="414"/>
      <c r="FOM25" s="414"/>
      <c r="FON25" s="414"/>
      <c r="FOO25" s="414"/>
      <c r="FOP25" s="414"/>
      <c r="FOQ25" s="414"/>
      <c r="FOR25" s="414"/>
      <c r="FOS25" s="414"/>
      <c r="FOT25" s="414"/>
      <c r="FOU25" s="414"/>
      <c r="FOV25" s="414"/>
      <c r="FOW25" s="414"/>
      <c r="FOX25" s="414"/>
      <c r="FOY25" s="414"/>
      <c r="FOZ25" s="414"/>
      <c r="FPA25" s="414"/>
      <c r="FPB25" s="414"/>
      <c r="FPC25" s="414"/>
      <c r="FPD25" s="414"/>
      <c r="FPE25" s="414"/>
      <c r="FPF25" s="414"/>
      <c r="FPG25" s="414"/>
      <c r="FPH25" s="414"/>
      <c r="FPI25" s="414"/>
      <c r="FPJ25" s="414"/>
      <c r="FPK25" s="414"/>
      <c r="FPL25" s="414"/>
      <c r="FPM25" s="414"/>
      <c r="FPN25" s="414"/>
      <c r="FPO25" s="414"/>
      <c r="FPP25" s="414"/>
      <c r="FPQ25" s="414"/>
      <c r="FPR25" s="414"/>
      <c r="FPS25" s="414"/>
      <c r="FPT25" s="414"/>
      <c r="FPU25" s="414"/>
      <c r="FPV25" s="414"/>
      <c r="FPW25" s="414"/>
      <c r="FPX25" s="414"/>
      <c r="FPY25" s="414"/>
      <c r="FPZ25" s="414"/>
      <c r="FQA25" s="414"/>
      <c r="FQB25" s="414"/>
      <c r="FQC25" s="414"/>
      <c r="FQD25" s="414"/>
      <c r="FQE25" s="414"/>
      <c r="FQF25" s="414"/>
      <c r="FQG25" s="414"/>
      <c r="FQH25" s="414"/>
      <c r="FQI25" s="414"/>
      <c r="FQJ25" s="414"/>
      <c r="FQK25" s="414"/>
      <c r="FQL25" s="414"/>
      <c r="FQM25" s="414"/>
      <c r="FQN25" s="414"/>
      <c r="FQO25" s="414"/>
      <c r="FQP25" s="414"/>
      <c r="FQQ25" s="414"/>
      <c r="FQR25" s="414"/>
      <c r="FQS25" s="414"/>
      <c r="FQT25" s="414"/>
      <c r="FQU25" s="414"/>
      <c r="FQV25" s="414"/>
      <c r="FQW25" s="414"/>
      <c r="FQX25" s="414"/>
      <c r="FQY25" s="414"/>
      <c r="FQZ25" s="414"/>
      <c r="FRA25" s="414"/>
      <c r="FRB25" s="414"/>
      <c r="FRC25" s="414"/>
      <c r="FRD25" s="414"/>
      <c r="FRE25" s="414"/>
      <c r="FRF25" s="414"/>
      <c r="FRG25" s="414"/>
      <c r="FRH25" s="414"/>
      <c r="FRI25" s="414"/>
      <c r="FRJ25" s="414"/>
      <c r="FRK25" s="414"/>
      <c r="FRL25" s="414"/>
      <c r="FRM25" s="414"/>
      <c r="FRN25" s="414"/>
      <c r="FRO25" s="414"/>
      <c r="FRP25" s="414"/>
      <c r="FRQ25" s="414"/>
      <c r="FRR25" s="414"/>
      <c r="FRS25" s="414"/>
      <c r="FRT25" s="414"/>
      <c r="FRU25" s="414"/>
      <c r="FRV25" s="414"/>
      <c r="FRW25" s="414"/>
      <c r="FRX25" s="414"/>
      <c r="FRY25" s="414"/>
      <c r="FRZ25" s="414"/>
      <c r="FSA25" s="414"/>
      <c r="FSB25" s="414"/>
      <c r="FSC25" s="414"/>
      <c r="FSD25" s="414"/>
      <c r="FSE25" s="414"/>
      <c r="FSF25" s="414"/>
      <c r="FSG25" s="414"/>
      <c r="FSH25" s="414"/>
      <c r="FSI25" s="414"/>
      <c r="FSJ25" s="414"/>
      <c r="FSK25" s="414"/>
      <c r="FSL25" s="414"/>
      <c r="FSM25" s="414"/>
      <c r="FSN25" s="414"/>
      <c r="FSO25" s="414"/>
      <c r="FSP25" s="414"/>
      <c r="FSQ25" s="414"/>
      <c r="FSR25" s="414"/>
      <c r="FSS25" s="414"/>
      <c r="FST25" s="414"/>
      <c r="FSU25" s="414"/>
      <c r="FSV25" s="414"/>
      <c r="FSW25" s="414"/>
      <c r="FSX25" s="414"/>
      <c r="FSY25" s="414"/>
      <c r="FSZ25" s="414"/>
      <c r="FTA25" s="414"/>
      <c r="FTB25" s="414"/>
      <c r="FTC25" s="414"/>
      <c r="FTD25" s="414"/>
      <c r="FTE25" s="414"/>
      <c r="FTF25" s="414"/>
      <c r="FTG25" s="414"/>
      <c r="FTH25" s="414"/>
      <c r="FTI25" s="414"/>
      <c r="FTJ25" s="414"/>
      <c r="FTK25" s="414"/>
      <c r="FTL25" s="414"/>
      <c r="FTM25" s="414"/>
      <c r="FTN25" s="414"/>
      <c r="FTO25" s="414"/>
      <c r="FTP25" s="414"/>
      <c r="FTQ25" s="414"/>
      <c r="FTR25" s="414"/>
      <c r="FTS25" s="414"/>
      <c r="FTT25" s="414"/>
      <c r="FTU25" s="414"/>
      <c r="FTV25" s="414"/>
      <c r="FTW25" s="414"/>
      <c r="FTX25" s="414"/>
      <c r="FTY25" s="414"/>
      <c r="FTZ25" s="414"/>
      <c r="FUA25" s="414"/>
      <c r="FUB25" s="414"/>
      <c r="FUC25" s="414"/>
      <c r="FUD25" s="414"/>
      <c r="FUE25" s="414"/>
      <c r="FUF25" s="414"/>
      <c r="FUG25" s="414"/>
      <c r="FUH25" s="414"/>
      <c r="FUI25" s="414"/>
      <c r="FUJ25" s="414"/>
      <c r="FUK25" s="414"/>
      <c r="FUL25" s="414"/>
      <c r="FUM25" s="414"/>
      <c r="FUN25" s="414"/>
      <c r="FUO25" s="414"/>
      <c r="FUP25" s="414"/>
      <c r="FUQ25" s="414"/>
      <c r="FUR25" s="414"/>
      <c r="FUS25" s="414"/>
      <c r="FUT25" s="414"/>
      <c r="FUU25" s="414"/>
      <c r="FUV25" s="414"/>
      <c r="FUW25" s="414"/>
      <c r="FUX25" s="414"/>
      <c r="FUY25" s="414"/>
      <c r="FUZ25" s="414"/>
      <c r="FVA25" s="414"/>
      <c r="FVB25" s="414"/>
      <c r="FVC25" s="414"/>
      <c r="FVD25" s="414"/>
      <c r="FVE25" s="414"/>
      <c r="FVF25" s="414"/>
      <c r="FVG25" s="414"/>
      <c r="FVH25" s="414"/>
      <c r="FVI25" s="414"/>
      <c r="FVJ25" s="414"/>
      <c r="FVK25" s="414"/>
      <c r="FVL25" s="414"/>
      <c r="FVM25" s="414"/>
      <c r="FVN25" s="414"/>
      <c r="FVO25" s="414"/>
      <c r="FVP25" s="414"/>
      <c r="FVQ25" s="414"/>
      <c r="FVR25" s="414"/>
      <c r="FVS25" s="414"/>
      <c r="FVT25" s="414"/>
      <c r="FVU25" s="414"/>
      <c r="FVV25" s="414"/>
      <c r="FVW25" s="414"/>
      <c r="FVX25" s="414"/>
      <c r="FVY25" s="414"/>
      <c r="FVZ25" s="414"/>
      <c r="FWA25" s="414"/>
      <c r="FWB25" s="414"/>
      <c r="FWC25" s="414"/>
      <c r="FWD25" s="414"/>
      <c r="FWE25" s="414"/>
      <c r="FWF25" s="414"/>
      <c r="FWG25" s="414"/>
      <c r="FWH25" s="414"/>
      <c r="FWI25" s="414"/>
      <c r="FWJ25" s="414"/>
      <c r="FWK25" s="414"/>
      <c r="FWL25" s="414"/>
      <c r="FWM25" s="414"/>
      <c r="FWN25" s="414"/>
      <c r="FWO25" s="414"/>
      <c r="FWP25" s="414"/>
      <c r="FWQ25" s="414"/>
      <c r="FWR25" s="414"/>
      <c r="FWS25" s="414"/>
      <c r="FWT25" s="414"/>
      <c r="FWU25" s="414"/>
      <c r="FWV25" s="414"/>
      <c r="FWW25" s="414"/>
      <c r="FWX25" s="414"/>
      <c r="FWY25" s="414"/>
      <c r="FWZ25" s="414"/>
      <c r="FXA25" s="414"/>
      <c r="FXB25" s="414"/>
      <c r="FXC25" s="414"/>
      <c r="FXD25" s="414"/>
      <c r="FXE25" s="414"/>
      <c r="FXF25" s="414"/>
      <c r="FXG25" s="414"/>
      <c r="FXH25" s="414"/>
      <c r="FXI25" s="414"/>
      <c r="FXJ25" s="414"/>
      <c r="FXK25" s="414"/>
      <c r="FXL25" s="414"/>
      <c r="FXM25" s="414"/>
      <c r="FXN25" s="414"/>
      <c r="FXO25" s="414"/>
      <c r="FXP25" s="414"/>
      <c r="FXQ25" s="414"/>
      <c r="FXR25" s="414"/>
      <c r="FXS25" s="414"/>
      <c r="FXT25" s="414"/>
      <c r="FXU25" s="414"/>
      <c r="FXV25" s="414"/>
      <c r="FXW25" s="414"/>
      <c r="FXX25" s="414"/>
      <c r="FXY25" s="414"/>
      <c r="FXZ25" s="414"/>
      <c r="FYA25" s="414"/>
      <c r="FYB25" s="414"/>
      <c r="FYC25" s="414"/>
      <c r="FYD25" s="414"/>
      <c r="FYE25" s="414"/>
      <c r="FYF25" s="414"/>
      <c r="FYG25" s="414"/>
      <c r="FYH25" s="414"/>
      <c r="FYI25" s="414"/>
      <c r="FYJ25" s="414"/>
      <c r="FYK25" s="414"/>
      <c r="FYL25" s="414"/>
      <c r="FYM25" s="414"/>
      <c r="FYN25" s="414"/>
      <c r="FYO25" s="414"/>
      <c r="FYP25" s="414"/>
      <c r="FYQ25" s="414"/>
      <c r="FYR25" s="414"/>
      <c r="FYS25" s="414"/>
      <c r="FYT25" s="414"/>
      <c r="FYU25" s="414"/>
      <c r="FYV25" s="414"/>
      <c r="FYW25" s="414"/>
      <c r="FYX25" s="414"/>
      <c r="FYY25" s="414"/>
      <c r="FYZ25" s="414"/>
      <c r="FZA25" s="414"/>
      <c r="FZB25" s="414"/>
      <c r="FZC25" s="414"/>
      <c r="FZD25" s="414"/>
      <c r="FZE25" s="414"/>
      <c r="FZF25" s="414"/>
      <c r="FZG25" s="414"/>
      <c r="FZH25" s="414"/>
      <c r="FZI25" s="414"/>
      <c r="FZJ25" s="414"/>
      <c r="FZK25" s="414"/>
      <c r="FZL25" s="414"/>
      <c r="FZM25" s="414"/>
      <c r="FZN25" s="414"/>
      <c r="FZO25" s="414"/>
      <c r="FZP25" s="414"/>
      <c r="FZQ25" s="414"/>
      <c r="FZR25" s="414"/>
      <c r="FZS25" s="414"/>
      <c r="FZT25" s="414"/>
      <c r="FZU25" s="414"/>
      <c r="FZV25" s="414"/>
      <c r="FZW25" s="414"/>
      <c r="FZX25" s="414"/>
      <c r="FZY25" s="414"/>
      <c r="FZZ25" s="414"/>
      <c r="GAA25" s="414"/>
      <c r="GAB25" s="414"/>
      <c r="GAC25" s="414"/>
      <c r="GAD25" s="414"/>
      <c r="GAE25" s="414"/>
      <c r="GAF25" s="414"/>
      <c r="GAG25" s="414"/>
      <c r="GAH25" s="414"/>
      <c r="GAI25" s="414"/>
      <c r="GAJ25" s="414"/>
      <c r="GAK25" s="414"/>
      <c r="GAL25" s="414"/>
      <c r="GAM25" s="414"/>
      <c r="GAN25" s="414"/>
      <c r="GAO25" s="414"/>
      <c r="GAP25" s="414"/>
      <c r="GAQ25" s="414"/>
      <c r="GAR25" s="414"/>
      <c r="GAS25" s="414"/>
      <c r="GAT25" s="414"/>
      <c r="GAU25" s="414"/>
      <c r="GAV25" s="414"/>
      <c r="GAW25" s="414"/>
      <c r="GAX25" s="414"/>
      <c r="GAY25" s="414"/>
      <c r="GAZ25" s="414"/>
      <c r="GBA25" s="414"/>
      <c r="GBB25" s="414"/>
      <c r="GBC25" s="414"/>
      <c r="GBD25" s="414"/>
      <c r="GBE25" s="414"/>
      <c r="GBF25" s="414"/>
      <c r="GBG25" s="414"/>
      <c r="GBH25" s="414"/>
      <c r="GBI25" s="414"/>
      <c r="GBJ25" s="414"/>
      <c r="GBK25" s="414"/>
      <c r="GBL25" s="414"/>
      <c r="GBM25" s="414"/>
      <c r="GBN25" s="414"/>
      <c r="GBO25" s="414"/>
      <c r="GBP25" s="414"/>
      <c r="GBQ25" s="414"/>
      <c r="GBR25" s="414"/>
      <c r="GBS25" s="414"/>
      <c r="GBT25" s="414"/>
      <c r="GBU25" s="414"/>
      <c r="GBV25" s="414"/>
      <c r="GBW25" s="414"/>
      <c r="GBX25" s="414"/>
      <c r="GBY25" s="414"/>
      <c r="GBZ25" s="414"/>
      <c r="GCA25" s="414"/>
      <c r="GCB25" s="414"/>
      <c r="GCC25" s="414"/>
      <c r="GCD25" s="414"/>
      <c r="GCE25" s="414"/>
      <c r="GCF25" s="414"/>
      <c r="GCG25" s="414"/>
      <c r="GCH25" s="414"/>
      <c r="GCI25" s="414"/>
      <c r="GCJ25" s="414"/>
      <c r="GCK25" s="414"/>
      <c r="GCL25" s="414"/>
      <c r="GCM25" s="414"/>
      <c r="GCN25" s="414"/>
      <c r="GCO25" s="414"/>
      <c r="GCP25" s="414"/>
      <c r="GCQ25" s="414"/>
      <c r="GCR25" s="414"/>
      <c r="GCS25" s="414"/>
      <c r="GCT25" s="414"/>
      <c r="GCU25" s="414"/>
      <c r="GCV25" s="414"/>
      <c r="GCW25" s="414"/>
      <c r="GCX25" s="414"/>
      <c r="GCY25" s="414"/>
      <c r="GCZ25" s="414"/>
      <c r="GDA25" s="414"/>
      <c r="GDB25" s="414"/>
      <c r="GDC25" s="414"/>
      <c r="GDD25" s="414"/>
      <c r="GDE25" s="414"/>
      <c r="GDF25" s="414"/>
      <c r="GDG25" s="414"/>
      <c r="GDH25" s="414"/>
      <c r="GDI25" s="414"/>
      <c r="GDJ25" s="414"/>
      <c r="GDK25" s="414"/>
      <c r="GDL25" s="414"/>
      <c r="GDM25" s="414"/>
      <c r="GDN25" s="414"/>
      <c r="GDO25" s="414"/>
      <c r="GDP25" s="414"/>
      <c r="GDQ25" s="414"/>
      <c r="GDR25" s="414"/>
      <c r="GDS25" s="414"/>
      <c r="GDT25" s="414"/>
      <c r="GDU25" s="414"/>
      <c r="GDV25" s="414"/>
      <c r="GDW25" s="414"/>
      <c r="GDX25" s="414"/>
      <c r="GDY25" s="414"/>
      <c r="GDZ25" s="414"/>
      <c r="GEA25" s="414"/>
      <c r="GEB25" s="414"/>
      <c r="GEC25" s="414"/>
      <c r="GED25" s="414"/>
      <c r="GEE25" s="414"/>
      <c r="GEF25" s="414"/>
      <c r="GEG25" s="414"/>
      <c r="GEH25" s="414"/>
      <c r="GEI25" s="414"/>
      <c r="GEJ25" s="414"/>
      <c r="GEK25" s="414"/>
      <c r="GEL25" s="414"/>
      <c r="GEM25" s="414"/>
      <c r="GEN25" s="414"/>
      <c r="GEO25" s="414"/>
      <c r="GEP25" s="414"/>
      <c r="GEQ25" s="414"/>
      <c r="GER25" s="414"/>
      <c r="GES25" s="414"/>
      <c r="GET25" s="414"/>
      <c r="GEU25" s="414"/>
      <c r="GEV25" s="414"/>
      <c r="GEW25" s="414"/>
      <c r="GEX25" s="414"/>
      <c r="GEY25" s="414"/>
      <c r="GEZ25" s="414"/>
      <c r="GFA25" s="414"/>
      <c r="GFB25" s="414"/>
      <c r="GFC25" s="414"/>
      <c r="GFD25" s="414"/>
      <c r="GFE25" s="414"/>
      <c r="GFF25" s="414"/>
      <c r="GFG25" s="414"/>
      <c r="GFH25" s="414"/>
      <c r="GFI25" s="414"/>
      <c r="GFJ25" s="414"/>
      <c r="GFK25" s="414"/>
      <c r="GFL25" s="414"/>
      <c r="GFM25" s="414"/>
      <c r="GFN25" s="414"/>
      <c r="GFO25" s="414"/>
      <c r="GFP25" s="414"/>
      <c r="GFQ25" s="414"/>
      <c r="GFR25" s="414"/>
      <c r="GFS25" s="414"/>
      <c r="GFT25" s="414"/>
      <c r="GFU25" s="414"/>
      <c r="GFV25" s="414"/>
      <c r="GFW25" s="414"/>
      <c r="GFX25" s="414"/>
      <c r="GFY25" s="414"/>
      <c r="GFZ25" s="414"/>
      <c r="GGA25" s="414"/>
      <c r="GGB25" s="414"/>
      <c r="GGC25" s="414"/>
      <c r="GGD25" s="414"/>
      <c r="GGE25" s="414"/>
      <c r="GGF25" s="414"/>
      <c r="GGG25" s="414"/>
      <c r="GGH25" s="414"/>
      <c r="GGI25" s="414"/>
      <c r="GGJ25" s="414"/>
      <c r="GGK25" s="414"/>
      <c r="GGL25" s="414"/>
      <c r="GGM25" s="414"/>
      <c r="GGN25" s="414"/>
      <c r="GGO25" s="414"/>
      <c r="GGP25" s="414"/>
      <c r="GGQ25" s="414"/>
      <c r="GGR25" s="414"/>
      <c r="GGS25" s="414"/>
      <c r="GGT25" s="414"/>
      <c r="GGU25" s="414"/>
      <c r="GGV25" s="414"/>
      <c r="GGW25" s="414"/>
      <c r="GGX25" s="414"/>
      <c r="GGY25" s="414"/>
      <c r="GGZ25" s="414"/>
      <c r="GHA25" s="414"/>
      <c r="GHB25" s="414"/>
      <c r="GHC25" s="414"/>
      <c r="GHD25" s="414"/>
      <c r="GHE25" s="414"/>
      <c r="GHF25" s="414"/>
      <c r="GHG25" s="414"/>
      <c r="GHH25" s="414"/>
      <c r="GHI25" s="414"/>
      <c r="GHJ25" s="414"/>
      <c r="GHK25" s="414"/>
      <c r="GHL25" s="414"/>
      <c r="GHM25" s="414"/>
      <c r="GHN25" s="414"/>
      <c r="GHO25" s="414"/>
      <c r="GHP25" s="414"/>
      <c r="GHQ25" s="414"/>
      <c r="GHR25" s="414"/>
      <c r="GHS25" s="414"/>
      <c r="GHT25" s="414"/>
      <c r="GHU25" s="414"/>
      <c r="GHV25" s="414"/>
      <c r="GHW25" s="414"/>
      <c r="GHX25" s="414"/>
      <c r="GHY25" s="414"/>
      <c r="GHZ25" s="414"/>
      <c r="GIA25" s="414"/>
      <c r="GIB25" s="414"/>
      <c r="GIC25" s="414"/>
      <c r="GID25" s="414"/>
      <c r="GIE25" s="414"/>
      <c r="GIF25" s="414"/>
      <c r="GIG25" s="414"/>
      <c r="GIH25" s="414"/>
      <c r="GII25" s="414"/>
      <c r="GIJ25" s="414"/>
      <c r="GIK25" s="414"/>
      <c r="GIL25" s="414"/>
      <c r="GIM25" s="414"/>
      <c r="GIN25" s="414"/>
      <c r="GIO25" s="414"/>
      <c r="GIP25" s="414"/>
      <c r="GIQ25" s="414"/>
      <c r="GIR25" s="414"/>
      <c r="GIS25" s="414"/>
      <c r="GIT25" s="414"/>
      <c r="GIU25" s="414"/>
      <c r="GIV25" s="414"/>
      <c r="GIW25" s="414"/>
      <c r="GIX25" s="414"/>
      <c r="GIY25" s="414"/>
      <c r="GIZ25" s="414"/>
      <c r="GJA25" s="414"/>
      <c r="GJB25" s="414"/>
      <c r="GJC25" s="414"/>
      <c r="GJD25" s="414"/>
      <c r="GJE25" s="414"/>
      <c r="GJF25" s="414"/>
      <c r="GJG25" s="414"/>
      <c r="GJH25" s="414"/>
      <c r="GJI25" s="414"/>
      <c r="GJJ25" s="414"/>
      <c r="GJK25" s="414"/>
      <c r="GJL25" s="414"/>
      <c r="GJM25" s="414"/>
      <c r="GJN25" s="414"/>
      <c r="GJO25" s="414"/>
      <c r="GJP25" s="414"/>
      <c r="GJQ25" s="414"/>
      <c r="GJR25" s="414"/>
      <c r="GJS25" s="414"/>
      <c r="GJT25" s="414"/>
      <c r="GJU25" s="414"/>
      <c r="GJV25" s="414"/>
      <c r="GJW25" s="414"/>
      <c r="GJX25" s="414"/>
      <c r="GJY25" s="414"/>
      <c r="GJZ25" s="414"/>
      <c r="GKA25" s="414"/>
      <c r="GKB25" s="414"/>
      <c r="GKC25" s="414"/>
      <c r="GKD25" s="414"/>
      <c r="GKE25" s="414"/>
      <c r="GKF25" s="414"/>
      <c r="GKG25" s="414"/>
      <c r="GKH25" s="414"/>
      <c r="GKI25" s="414"/>
      <c r="GKJ25" s="414"/>
      <c r="GKK25" s="414"/>
      <c r="GKL25" s="414"/>
      <c r="GKM25" s="414"/>
      <c r="GKN25" s="414"/>
      <c r="GKO25" s="414"/>
      <c r="GKP25" s="414"/>
      <c r="GKQ25" s="414"/>
      <c r="GKR25" s="414"/>
      <c r="GKS25" s="414"/>
      <c r="GKT25" s="414"/>
      <c r="GKU25" s="414"/>
      <c r="GKV25" s="414"/>
      <c r="GKW25" s="414"/>
      <c r="GKX25" s="414"/>
      <c r="GKY25" s="414"/>
      <c r="GKZ25" s="414"/>
      <c r="GLA25" s="414"/>
      <c r="GLB25" s="414"/>
      <c r="GLC25" s="414"/>
      <c r="GLD25" s="414"/>
      <c r="GLE25" s="414"/>
      <c r="GLF25" s="414"/>
      <c r="GLG25" s="414"/>
      <c r="GLH25" s="414"/>
      <c r="GLI25" s="414"/>
      <c r="GLJ25" s="414"/>
      <c r="GLK25" s="414"/>
      <c r="GLL25" s="414"/>
      <c r="GLM25" s="414"/>
      <c r="GLN25" s="414"/>
      <c r="GLO25" s="414"/>
      <c r="GLP25" s="414"/>
      <c r="GLQ25" s="414"/>
      <c r="GLR25" s="414"/>
      <c r="GLS25" s="414"/>
      <c r="GLT25" s="414"/>
      <c r="GLU25" s="414"/>
      <c r="GLV25" s="414"/>
      <c r="GLW25" s="414"/>
      <c r="GLX25" s="414"/>
      <c r="GLY25" s="414"/>
      <c r="GLZ25" s="414"/>
      <c r="GMA25" s="414"/>
      <c r="GMB25" s="414"/>
      <c r="GMC25" s="414"/>
      <c r="GMD25" s="414"/>
      <c r="GME25" s="414"/>
      <c r="GMF25" s="414"/>
      <c r="GMG25" s="414"/>
      <c r="GMH25" s="414"/>
      <c r="GMI25" s="414"/>
      <c r="GMJ25" s="414"/>
      <c r="GMK25" s="414"/>
      <c r="GML25" s="414"/>
      <c r="GMM25" s="414"/>
      <c r="GMN25" s="414"/>
      <c r="GMO25" s="414"/>
      <c r="GMP25" s="414"/>
      <c r="GMQ25" s="414"/>
      <c r="GMR25" s="414"/>
      <c r="GMS25" s="414"/>
      <c r="GMT25" s="414"/>
      <c r="GMU25" s="414"/>
      <c r="GMV25" s="414"/>
      <c r="GMW25" s="414"/>
      <c r="GMX25" s="414"/>
      <c r="GMY25" s="414"/>
      <c r="GMZ25" s="414"/>
      <c r="GNA25" s="414"/>
      <c r="GNB25" s="414"/>
      <c r="GNC25" s="414"/>
      <c r="GND25" s="414"/>
      <c r="GNE25" s="414"/>
      <c r="GNF25" s="414"/>
      <c r="GNG25" s="414"/>
      <c r="GNH25" s="414"/>
      <c r="GNI25" s="414"/>
      <c r="GNJ25" s="414"/>
      <c r="GNK25" s="414"/>
      <c r="GNL25" s="414"/>
      <c r="GNM25" s="414"/>
      <c r="GNN25" s="414"/>
      <c r="GNO25" s="414"/>
      <c r="GNP25" s="414"/>
      <c r="GNQ25" s="414"/>
      <c r="GNR25" s="414"/>
      <c r="GNS25" s="414"/>
      <c r="GNT25" s="414"/>
      <c r="GNU25" s="414"/>
      <c r="GNV25" s="414"/>
      <c r="GNW25" s="414"/>
      <c r="GNX25" s="414"/>
      <c r="GNY25" s="414"/>
      <c r="GNZ25" s="414"/>
      <c r="GOA25" s="414"/>
      <c r="GOB25" s="414"/>
      <c r="GOC25" s="414"/>
      <c r="GOD25" s="414"/>
      <c r="GOE25" s="414"/>
      <c r="GOF25" s="414"/>
      <c r="GOG25" s="414"/>
      <c r="GOH25" s="414"/>
      <c r="GOI25" s="414"/>
      <c r="GOJ25" s="414"/>
      <c r="GOK25" s="414"/>
      <c r="GOL25" s="414"/>
      <c r="GOM25" s="414"/>
      <c r="GON25" s="414"/>
      <c r="GOO25" s="414"/>
      <c r="GOP25" s="414"/>
      <c r="GOQ25" s="414"/>
      <c r="GOR25" s="414"/>
      <c r="GOS25" s="414"/>
      <c r="GOT25" s="414"/>
      <c r="GOU25" s="414"/>
      <c r="GOV25" s="414"/>
      <c r="GOW25" s="414"/>
      <c r="GOX25" s="414"/>
      <c r="GOY25" s="414"/>
      <c r="GOZ25" s="414"/>
      <c r="GPA25" s="414"/>
      <c r="GPB25" s="414"/>
      <c r="GPC25" s="414"/>
      <c r="GPD25" s="414"/>
      <c r="GPE25" s="414"/>
      <c r="GPF25" s="414"/>
      <c r="GPG25" s="414"/>
      <c r="GPH25" s="414"/>
      <c r="GPI25" s="414"/>
      <c r="GPJ25" s="414"/>
      <c r="GPK25" s="414"/>
      <c r="GPL25" s="414"/>
      <c r="GPM25" s="414"/>
      <c r="GPN25" s="414"/>
      <c r="GPO25" s="414"/>
      <c r="GPP25" s="414"/>
      <c r="GPQ25" s="414"/>
      <c r="GPR25" s="414"/>
      <c r="GPS25" s="414"/>
      <c r="GPT25" s="414"/>
      <c r="GPU25" s="414"/>
      <c r="GPV25" s="414"/>
      <c r="GPW25" s="414"/>
      <c r="GPX25" s="414"/>
      <c r="GPY25" s="414"/>
      <c r="GPZ25" s="414"/>
      <c r="GQA25" s="414"/>
      <c r="GQB25" s="414"/>
      <c r="GQC25" s="414"/>
      <c r="GQD25" s="414"/>
      <c r="GQE25" s="414"/>
      <c r="GQF25" s="414"/>
      <c r="GQG25" s="414"/>
      <c r="GQH25" s="414"/>
      <c r="GQI25" s="414"/>
      <c r="GQJ25" s="414"/>
      <c r="GQK25" s="414"/>
      <c r="GQL25" s="414"/>
      <c r="GQM25" s="414"/>
      <c r="GQN25" s="414"/>
      <c r="GQO25" s="414"/>
      <c r="GQP25" s="414"/>
      <c r="GQQ25" s="414"/>
      <c r="GQR25" s="414"/>
      <c r="GQS25" s="414"/>
      <c r="GQT25" s="414"/>
      <c r="GQU25" s="414"/>
      <c r="GQV25" s="414"/>
      <c r="GQW25" s="414"/>
      <c r="GQX25" s="414"/>
      <c r="GQY25" s="414"/>
      <c r="GQZ25" s="414"/>
      <c r="GRA25" s="414"/>
      <c r="GRB25" s="414"/>
      <c r="GRC25" s="414"/>
      <c r="GRD25" s="414"/>
      <c r="GRE25" s="414"/>
      <c r="GRF25" s="414"/>
      <c r="GRG25" s="414"/>
      <c r="GRH25" s="414"/>
      <c r="GRI25" s="414"/>
      <c r="GRJ25" s="414"/>
      <c r="GRK25" s="414"/>
      <c r="GRL25" s="414"/>
      <c r="GRM25" s="414"/>
      <c r="GRN25" s="414"/>
      <c r="GRO25" s="414"/>
      <c r="GRP25" s="414"/>
      <c r="GRQ25" s="414"/>
      <c r="GRR25" s="414"/>
      <c r="GRS25" s="414"/>
      <c r="GRT25" s="414"/>
      <c r="GRU25" s="414"/>
      <c r="GRV25" s="414"/>
      <c r="GRW25" s="414"/>
      <c r="GRX25" s="414"/>
      <c r="GRY25" s="414"/>
      <c r="GRZ25" s="414"/>
      <c r="GSA25" s="414"/>
      <c r="GSB25" s="414"/>
      <c r="GSC25" s="414"/>
      <c r="GSD25" s="414"/>
      <c r="GSE25" s="414"/>
      <c r="GSF25" s="414"/>
      <c r="GSG25" s="414"/>
      <c r="GSH25" s="414"/>
      <c r="GSI25" s="414"/>
      <c r="GSJ25" s="414"/>
      <c r="GSK25" s="414"/>
      <c r="GSL25" s="414"/>
      <c r="GSM25" s="414"/>
      <c r="GSN25" s="414"/>
      <c r="GSO25" s="414"/>
      <c r="GSP25" s="414"/>
      <c r="GSQ25" s="414"/>
      <c r="GSR25" s="414"/>
      <c r="GSS25" s="414"/>
      <c r="GST25" s="414"/>
      <c r="GSU25" s="414"/>
      <c r="GSV25" s="414"/>
      <c r="GSW25" s="414"/>
      <c r="GSX25" s="414"/>
      <c r="GSY25" s="414"/>
      <c r="GSZ25" s="414"/>
      <c r="GTA25" s="414"/>
      <c r="GTB25" s="414"/>
      <c r="GTC25" s="414"/>
      <c r="GTD25" s="414"/>
      <c r="GTE25" s="414"/>
      <c r="GTF25" s="414"/>
      <c r="GTG25" s="414"/>
      <c r="GTH25" s="414"/>
      <c r="GTI25" s="414"/>
      <c r="GTJ25" s="414"/>
      <c r="GTK25" s="414"/>
      <c r="GTL25" s="414"/>
      <c r="GTM25" s="414"/>
      <c r="GTN25" s="414"/>
      <c r="GTO25" s="414"/>
      <c r="GTP25" s="414"/>
      <c r="GTQ25" s="414"/>
      <c r="GTR25" s="414"/>
      <c r="GTS25" s="414"/>
      <c r="GTT25" s="414"/>
      <c r="GTU25" s="414"/>
      <c r="GTV25" s="414"/>
      <c r="GTW25" s="414"/>
      <c r="GTX25" s="414"/>
      <c r="GTY25" s="414"/>
      <c r="GTZ25" s="414"/>
      <c r="GUA25" s="414"/>
      <c r="GUB25" s="414"/>
      <c r="GUC25" s="414"/>
      <c r="GUD25" s="414"/>
      <c r="GUE25" s="414"/>
      <c r="GUF25" s="414"/>
      <c r="GUG25" s="414"/>
      <c r="GUH25" s="414"/>
      <c r="GUI25" s="414"/>
      <c r="GUJ25" s="414"/>
      <c r="GUK25" s="414"/>
      <c r="GUL25" s="414"/>
      <c r="GUM25" s="414"/>
      <c r="GUN25" s="414"/>
      <c r="GUO25" s="414"/>
      <c r="GUP25" s="414"/>
      <c r="GUQ25" s="414"/>
      <c r="GUR25" s="414"/>
      <c r="GUS25" s="414"/>
      <c r="GUT25" s="414"/>
      <c r="GUU25" s="414"/>
      <c r="GUV25" s="414"/>
      <c r="GUW25" s="414"/>
      <c r="GUX25" s="414"/>
      <c r="GUY25" s="414"/>
      <c r="GUZ25" s="414"/>
      <c r="GVA25" s="414"/>
      <c r="GVB25" s="414"/>
      <c r="GVC25" s="414"/>
      <c r="GVD25" s="414"/>
      <c r="GVE25" s="414"/>
      <c r="GVF25" s="414"/>
      <c r="GVG25" s="414"/>
      <c r="GVH25" s="414"/>
      <c r="GVI25" s="414"/>
      <c r="GVJ25" s="414"/>
      <c r="GVK25" s="414"/>
      <c r="GVL25" s="414"/>
      <c r="GVM25" s="414"/>
      <c r="GVN25" s="414"/>
      <c r="GVO25" s="414"/>
      <c r="GVP25" s="414"/>
      <c r="GVQ25" s="414"/>
      <c r="GVR25" s="414"/>
      <c r="GVS25" s="414"/>
      <c r="GVT25" s="414"/>
      <c r="GVU25" s="414"/>
      <c r="GVV25" s="414"/>
      <c r="GVW25" s="414"/>
      <c r="GVX25" s="414"/>
      <c r="GVY25" s="414"/>
      <c r="GVZ25" s="414"/>
      <c r="GWA25" s="414"/>
      <c r="GWB25" s="414"/>
      <c r="GWC25" s="414"/>
      <c r="GWD25" s="414"/>
      <c r="GWE25" s="414"/>
      <c r="GWF25" s="414"/>
      <c r="GWG25" s="414"/>
      <c r="GWH25" s="414"/>
      <c r="GWI25" s="414"/>
      <c r="GWJ25" s="414"/>
      <c r="GWK25" s="414"/>
      <c r="GWL25" s="414"/>
      <c r="GWM25" s="414"/>
      <c r="GWN25" s="414"/>
      <c r="GWO25" s="414"/>
      <c r="GWP25" s="414"/>
      <c r="GWQ25" s="414"/>
      <c r="GWR25" s="414"/>
      <c r="GWS25" s="414"/>
      <c r="GWT25" s="414"/>
      <c r="GWU25" s="414"/>
      <c r="GWV25" s="414"/>
      <c r="GWW25" s="414"/>
      <c r="GWX25" s="414"/>
      <c r="GWY25" s="414"/>
      <c r="GWZ25" s="414"/>
      <c r="GXA25" s="414"/>
      <c r="GXB25" s="414"/>
      <c r="GXC25" s="414"/>
      <c r="GXD25" s="414"/>
      <c r="GXE25" s="414"/>
      <c r="GXF25" s="414"/>
      <c r="GXG25" s="414"/>
      <c r="GXH25" s="414"/>
      <c r="GXI25" s="414"/>
      <c r="GXJ25" s="414"/>
      <c r="GXK25" s="414"/>
      <c r="GXL25" s="414"/>
      <c r="GXM25" s="414"/>
      <c r="GXN25" s="414"/>
      <c r="GXO25" s="414"/>
      <c r="GXP25" s="414"/>
      <c r="GXQ25" s="414"/>
      <c r="GXR25" s="414"/>
      <c r="GXS25" s="414"/>
      <c r="GXT25" s="414"/>
      <c r="GXU25" s="414"/>
      <c r="GXV25" s="414"/>
      <c r="GXW25" s="414"/>
      <c r="GXX25" s="414"/>
      <c r="GXY25" s="414"/>
      <c r="GXZ25" s="414"/>
      <c r="GYA25" s="414"/>
      <c r="GYB25" s="414"/>
      <c r="GYC25" s="414"/>
      <c r="GYD25" s="414"/>
      <c r="GYE25" s="414"/>
      <c r="GYF25" s="414"/>
      <c r="GYG25" s="414"/>
      <c r="GYH25" s="414"/>
      <c r="GYI25" s="414"/>
      <c r="GYJ25" s="414"/>
      <c r="GYK25" s="414"/>
      <c r="GYL25" s="414"/>
      <c r="GYM25" s="414"/>
      <c r="GYN25" s="414"/>
      <c r="GYO25" s="414"/>
      <c r="GYP25" s="414"/>
      <c r="GYQ25" s="414"/>
      <c r="GYR25" s="414"/>
      <c r="GYS25" s="414"/>
      <c r="GYT25" s="414"/>
      <c r="GYU25" s="414"/>
      <c r="GYV25" s="414"/>
      <c r="GYW25" s="414"/>
      <c r="GYX25" s="414"/>
      <c r="GYY25" s="414"/>
      <c r="GYZ25" s="414"/>
      <c r="GZA25" s="414"/>
      <c r="GZB25" s="414"/>
      <c r="GZC25" s="414"/>
      <c r="GZD25" s="414"/>
      <c r="GZE25" s="414"/>
      <c r="GZF25" s="414"/>
      <c r="GZG25" s="414"/>
      <c r="GZH25" s="414"/>
      <c r="GZI25" s="414"/>
      <c r="GZJ25" s="414"/>
      <c r="GZK25" s="414"/>
      <c r="GZL25" s="414"/>
      <c r="GZM25" s="414"/>
      <c r="GZN25" s="414"/>
      <c r="GZO25" s="414"/>
      <c r="GZP25" s="414"/>
      <c r="GZQ25" s="414"/>
      <c r="GZR25" s="414"/>
      <c r="GZS25" s="414"/>
      <c r="GZT25" s="414"/>
      <c r="GZU25" s="414"/>
      <c r="GZV25" s="414"/>
      <c r="GZW25" s="414"/>
      <c r="GZX25" s="414"/>
      <c r="GZY25" s="414"/>
      <c r="GZZ25" s="414"/>
      <c r="HAA25" s="414"/>
      <c r="HAB25" s="414"/>
      <c r="HAC25" s="414"/>
      <c r="HAD25" s="414"/>
      <c r="HAE25" s="414"/>
      <c r="HAF25" s="414"/>
      <c r="HAG25" s="414"/>
      <c r="HAH25" s="414"/>
      <c r="HAI25" s="414"/>
      <c r="HAJ25" s="414"/>
      <c r="HAK25" s="414"/>
      <c r="HAL25" s="414"/>
      <c r="HAM25" s="414"/>
      <c r="HAN25" s="414"/>
      <c r="HAO25" s="414"/>
      <c r="HAP25" s="414"/>
      <c r="HAQ25" s="414"/>
      <c r="HAR25" s="414"/>
      <c r="HAS25" s="414"/>
      <c r="HAT25" s="414"/>
      <c r="HAU25" s="414"/>
      <c r="HAV25" s="414"/>
      <c r="HAW25" s="414"/>
      <c r="HAX25" s="414"/>
      <c r="HAY25" s="414"/>
      <c r="HAZ25" s="414"/>
      <c r="HBA25" s="414"/>
      <c r="HBB25" s="414"/>
      <c r="HBC25" s="414"/>
      <c r="HBD25" s="414"/>
      <c r="HBE25" s="414"/>
      <c r="HBF25" s="414"/>
      <c r="HBG25" s="414"/>
      <c r="HBH25" s="414"/>
      <c r="HBI25" s="414"/>
      <c r="HBJ25" s="414"/>
      <c r="HBK25" s="414"/>
      <c r="HBL25" s="414"/>
      <c r="HBM25" s="414"/>
      <c r="HBN25" s="414"/>
      <c r="HBO25" s="414"/>
      <c r="HBP25" s="414"/>
      <c r="HBQ25" s="414"/>
      <c r="HBR25" s="414"/>
      <c r="HBS25" s="414"/>
      <c r="HBT25" s="414"/>
      <c r="HBU25" s="414"/>
      <c r="HBV25" s="414"/>
      <c r="HBW25" s="414"/>
      <c r="HBX25" s="414"/>
      <c r="HBY25" s="414"/>
      <c r="HBZ25" s="414"/>
      <c r="HCA25" s="414"/>
      <c r="HCB25" s="414"/>
      <c r="HCC25" s="414"/>
      <c r="HCD25" s="414"/>
      <c r="HCE25" s="414"/>
      <c r="HCF25" s="414"/>
      <c r="HCG25" s="414"/>
      <c r="HCH25" s="414"/>
      <c r="HCI25" s="414"/>
      <c r="HCJ25" s="414"/>
      <c r="HCK25" s="414"/>
      <c r="HCL25" s="414"/>
      <c r="HCM25" s="414"/>
      <c r="HCN25" s="414"/>
      <c r="HCO25" s="414"/>
      <c r="HCP25" s="414"/>
      <c r="HCQ25" s="414"/>
      <c r="HCR25" s="414"/>
      <c r="HCS25" s="414"/>
      <c r="HCT25" s="414"/>
      <c r="HCU25" s="414"/>
      <c r="HCV25" s="414"/>
      <c r="HCW25" s="414"/>
      <c r="HCX25" s="414"/>
      <c r="HCY25" s="414"/>
      <c r="HCZ25" s="414"/>
      <c r="HDA25" s="414"/>
      <c r="HDB25" s="414"/>
      <c r="HDC25" s="414"/>
      <c r="HDD25" s="414"/>
      <c r="HDE25" s="414"/>
      <c r="HDF25" s="414"/>
      <c r="HDG25" s="414"/>
      <c r="HDH25" s="414"/>
      <c r="HDI25" s="414"/>
      <c r="HDJ25" s="414"/>
      <c r="HDK25" s="414"/>
      <c r="HDL25" s="414"/>
      <c r="HDM25" s="414"/>
      <c r="HDN25" s="414"/>
      <c r="HDO25" s="414"/>
      <c r="HDP25" s="414"/>
      <c r="HDQ25" s="414"/>
      <c r="HDR25" s="414"/>
      <c r="HDS25" s="414"/>
      <c r="HDT25" s="414"/>
      <c r="HDU25" s="414"/>
      <c r="HDV25" s="414"/>
      <c r="HDW25" s="414"/>
      <c r="HDX25" s="414"/>
      <c r="HDY25" s="414"/>
      <c r="HDZ25" s="414"/>
      <c r="HEA25" s="414"/>
      <c r="HEB25" s="414"/>
      <c r="HEC25" s="414"/>
      <c r="HED25" s="414"/>
      <c r="HEE25" s="414"/>
      <c r="HEF25" s="414"/>
      <c r="HEG25" s="414"/>
      <c r="HEH25" s="414"/>
      <c r="HEI25" s="414"/>
      <c r="HEJ25" s="414"/>
      <c r="HEK25" s="414"/>
      <c r="HEL25" s="414"/>
      <c r="HEM25" s="414"/>
      <c r="HEN25" s="414"/>
      <c r="HEO25" s="414"/>
      <c r="HEP25" s="414"/>
      <c r="HEQ25" s="414"/>
      <c r="HER25" s="414"/>
      <c r="HES25" s="414"/>
      <c r="HET25" s="414"/>
      <c r="HEU25" s="414"/>
      <c r="HEV25" s="414"/>
      <c r="HEW25" s="414"/>
      <c r="HEX25" s="414"/>
      <c r="HEY25" s="414"/>
      <c r="HEZ25" s="414"/>
      <c r="HFA25" s="414"/>
      <c r="HFB25" s="414"/>
      <c r="HFC25" s="414"/>
      <c r="HFD25" s="414"/>
      <c r="HFE25" s="414"/>
      <c r="HFF25" s="414"/>
      <c r="HFG25" s="414"/>
      <c r="HFH25" s="414"/>
      <c r="HFI25" s="414"/>
      <c r="HFJ25" s="414"/>
      <c r="HFK25" s="414"/>
      <c r="HFL25" s="414"/>
      <c r="HFM25" s="414"/>
      <c r="HFN25" s="414"/>
      <c r="HFO25" s="414"/>
      <c r="HFP25" s="414"/>
      <c r="HFQ25" s="414"/>
      <c r="HFR25" s="414"/>
      <c r="HFS25" s="414"/>
      <c r="HFT25" s="414"/>
      <c r="HFU25" s="414"/>
      <c r="HFV25" s="414"/>
      <c r="HFW25" s="414"/>
      <c r="HFX25" s="414"/>
      <c r="HFY25" s="414"/>
      <c r="HFZ25" s="414"/>
      <c r="HGA25" s="414"/>
      <c r="HGB25" s="414"/>
      <c r="HGC25" s="414"/>
      <c r="HGD25" s="414"/>
      <c r="HGE25" s="414"/>
      <c r="HGF25" s="414"/>
      <c r="HGG25" s="414"/>
      <c r="HGH25" s="414"/>
      <c r="HGI25" s="414"/>
      <c r="HGJ25" s="414"/>
      <c r="HGK25" s="414"/>
      <c r="HGL25" s="414"/>
      <c r="HGM25" s="414"/>
      <c r="HGN25" s="414"/>
      <c r="HGO25" s="414"/>
      <c r="HGP25" s="414"/>
      <c r="HGQ25" s="414"/>
      <c r="HGR25" s="414"/>
      <c r="HGS25" s="414"/>
      <c r="HGT25" s="414"/>
      <c r="HGU25" s="414"/>
      <c r="HGV25" s="414"/>
      <c r="HGW25" s="414"/>
      <c r="HGX25" s="414"/>
      <c r="HGY25" s="414"/>
      <c r="HGZ25" s="414"/>
      <c r="HHA25" s="414"/>
      <c r="HHB25" s="414"/>
      <c r="HHC25" s="414"/>
      <c r="HHD25" s="414"/>
      <c r="HHE25" s="414"/>
      <c r="HHF25" s="414"/>
      <c r="HHG25" s="414"/>
      <c r="HHH25" s="414"/>
      <c r="HHI25" s="414"/>
      <c r="HHJ25" s="414"/>
      <c r="HHK25" s="414"/>
      <c r="HHL25" s="414"/>
      <c r="HHM25" s="414"/>
      <c r="HHN25" s="414"/>
      <c r="HHO25" s="414"/>
      <c r="HHP25" s="414"/>
      <c r="HHQ25" s="414"/>
      <c r="HHR25" s="414"/>
      <c r="HHS25" s="414"/>
      <c r="HHT25" s="414"/>
      <c r="HHU25" s="414"/>
      <c r="HHV25" s="414"/>
      <c r="HHW25" s="414"/>
      <c r="HHX25" s="414"/>
      <c r="HHY25" s="414"/>
      <c r="HHZ25" s="414"/>
      <c r="HIA25" s="414"/>
      <c r="HIB25" s="414"/>
      <c r="HIC25" s="414"/>
      <c r="HID25" s="414"/>
      <c r="HIE25" s="414"/>
      <c r="HIF25" s="414"/>
      <c r="HIG25" s="414"/>
      <c r="HIH25" s="414"/>
      <c r="HII25" s="414"/>
      <c r="HIJ25" s="414"/>
      <c r="HIK25" s="414"/>
      <c r="HIL25" s="414"/>
      <c r="HIM25" s="414"/>
      <c r="HIN25" s="414"/>
      <c r="HIO25" s="414"/>
      <c r="HIP25" s="414"/>
      <c r="HIQ25" s="414"/>
      <c r="HIR25" s="414"/>
      <c r="HIS25" s="414"/>
      <c r="HIT25" s="414"/>
      <c r="HIU25" s="414"/>
      <c r="HIV25" s="414"/>
      <c r="HIW25" s="414"/>
      <c r="HIX25" s="414"/>
      <c r="HIY25" s="414"/>
      <c r="HIZ25" s="414"/>
      <c r="HJA25" s="414"/>
      <c r="HJB25" s="414"/>
      <c r="HJC25" s="414"/>
      <c r="HJD25" s="414"/>
      <c r="HJE25" s="414"/>
      <c r="HJF25" s="414"/>
      <c r="HJG25" s="414"/>
      <c r="HJH25" s="414"/>
      <c r="HJI25" s="414"/>
      <c r="HJJ25" s="414"/>
      <c r="HJK25" s="414"/>
      <c r="HJL25" s="414"/>
      <c r="HJM25" s="414"/>
      <c r="HJN25" s="414"/>
      <c r="HJO25" s="414"/>
      <c r="HJP25" s="414"/>
      <c r="HJQ25" s="414"/>
      <c r="HJR25" s="414"/>
      <c r="HJS25" s="414"/>
      <c r="HJT25" s="414"/>
      <c r="HJU25" s="414"/>
      <c r="HJV25" s="414"/>
      <c r="HJW25" s="414"/>
      <c r="HJX25" s="414"/>
      <c r="HJY25" s="414"/>
      <c r="HJZ25" s="414"/>
      <c r="HKA25" s="414"/>
      <c r="HKB25" s="414"/>
      <c r="HKC25" s="414"/>
      <c r="HKD25" s="414"/>
      <c r="HKE25" s="414"/>
      <c r="HKF25" s="414"/>
      <c r="HKG25" s="414"/>
      <c r="HKH25" s="414"/>
      <c r="HKI25" s="414"/>
      <c r="HKJ25" s="414"/>
      <c r="HKK25" s="414"/>
      <c r="HKL25" s="414"/>
      <c r="HKM25" s="414"/>
      <c r="HKN25" s="414"/>
      <c r="HKO25" s="414"/>
      <c r="HKP25" s="414"/>
      <c r="HKQ25" s="414"/>
      <c r="HKR25" s="414"/>
      <c r="HKS25" s="414"/>
      <c r="HKT25" s="414"/>
      <c r="HKU25" s="414"/>
      <c r="HKV25" s="414"/>
      <c r="HKW25" s="414"/>
      <c r="HKX25" s="414"/>
      <c r="HKY25" s="414"/>
      <c r="HKZ25" s="414"/>
      <c r="HLA25" s="414"/>
      <c r="HLB25" s="414"/>
      <c r="HLC25" s="414"/>
      <c r="HLD25" s="414"/>
      <c r="HLE25" s="414"/>
      <c r="HLF25" s="414"/>
      <c r="HLG25" s="414"/>
      <c r="HLH25" s="414"/>
      <c r="HLI25" s="414"/>
      <c r="HLJ25" s="414"/>
      <c r="HLK25" s="414"/>
      <c r="HLL25" s="414"/>
      <c r="HLM25" s="414"/>
      <c r="HLN25" s="414"/>
      <c r="HLO25" s="414"/>
      <c r="HLP25" s="414"/>
      <c r="HLQ25" s="414"/>
      <c r="HLR25" s="414"/>
      <c r="HLS25" s="414"/>
      <c r="HLT25" s="414"/>
      <c r="HLU25" s="414"/>
      <c r="HLV25" s="414"/>
      <c r="HLW25" s="414"/>
      <c r="HLX25" s="414"/>
      <c r="HLY25" s="414"/>
      <c r="HLZ25" s="414"/>
      <c r="HMA25" s="414"/>
      <c r="HMB25" s="414"/>
      <c r="HMC25" s="414"/>
      <c r="HMD25" s="414"/>
      <c r="HME25" s="414"/>
      <c r="HMF25" s="414"/>
      <c r="HMG25" s="414"/>
      <c r="HMH25" s="414"/>
      <c r="HMI25" s="414"/>
      <c r="HMJ25" s="414"/>
      <c r="HMK25" s="414"/>
      <c r="HML25" s="414"/>
      <c r="HMM25" s="414"/>
      <c r="HMN25" s="414"/>
      <c r="HMO25" s="414"/>
      <c r="HMP25" s="414"/>
      <c r="HMQ25" s="414"/>
      <c r="HMR25" s="414"/>
      <c r="HMS25" s="414"/>
      <c r="HMT25" s="414"/>
      <c r="HMU25" s="414"/>
      <c r="HMV25" s="414"/>
      <c r="HMW25" s="414"/>
      <c r="HMX25" s="414"/>
      <c r="HMY25" s="414"/>
      <c r="HMZ25" s="414"/>
      <c r="HNA25" s="414"/>
      <c r="HNB25" s="414"/>
      <c r="HNC25" s="414"/>
      <c r="HND25" s="414"/>
      <c r="HNE25" s="414"/>
      <c r="HNF25" s="414"/>
      <c r="HNG25" s="414"/>
      <c r="HNH25" s="414"/>
      <c r="HNI25" s="414"/>
      <c r="HNJ25" s="414"/>
      <c r="HNK25" s="414"/>
      <c r="HNL25" s="414"/>
      <c r="HNM25" s="414"/>
      <c r="HNN25" s="414"/>
      <c r="HNO25" s="414"/>
      <c r="HNP25" s="414"/>
      <c r="HNQ25" s="414"/>
      <c r="HNR25" s="414"/>
      <c r="HNS25" s="414"/>
      <c r="HNT25" s="414"/>
      <c r="HNU25" s="414"/>
      <c r="HNV25" s="414"/>
      <c r="HNW25" s="414"/>
      <c r="HNX25" s="414"/>
      <c r="HNY25" s="414"/>
      <c r="HNZ25" s="414"/>
      <c r="HOA25" s="414"/>
      <c r="HOB25" s="414"/>
      <c r="HOC25" s="414"/>
      <c r="HOD25" s="414"/>
      <c r="HOE25" s="414"/>
      <c r="HOF25" s="414"/>
      <c r="HOG25" s="414"/>
      <c r="HOH25" s="414"/>
      <c r="HOI25" s="414"/>
      <c r="HOJ25" s="414"/>
      <c r="HOK25" s="414"/>
      <c r="HOL25" s="414"/>
      <c r="HOM25" s="414"/>
      <c r="HON25" s="414"/>
      <c r="HOO25" s="414"/>
      <c r="HOP25" s="414"/>
      <c r="HOQ25" s="414"/>
      <c r="HOR25" s="414"/>
      <c r="HOS25" s="414"/>
      <c r="HOT25" s="414"/>
      <c r="HOU25" s="414"/>
      <c r="HOV25" s="414"/>
      <c r="HOW25" s="414"/>
      <c r="HOX25" s="414"/>
      <c r="HOY25" s="414"/>
      <c r="HOZ25" s="414"/>
      <c r="HPA25" s="414"/>
      <c r="HPB25" s="414"/>
      <c r="HPC25" s="414"/>
      <c r="HPD25" s="414"/>
      <c r="HPE25" s="414"/>
      <c r="HPF25" s="414"/>
      <c r="HPG25" s="414"/>
      <c r="HPH25" s="414"/>
      <c r="HPI25" s="414"/>
      <c r="HPJ25" s="414"/>
      <c r="HPK25" s="414"/>
      <c r="HPL25" s="414"/>
      <c r="HPM25" s="414"/>
      <c r="HPN25" s="414"/>
      <c r="HPO25" s="414"/>
      <c r="HPP25" s="414"/>
      <c r="HPQ25" s="414"/>
      <c r="HPR25" s="414"/>
      <c r="HPS25" s="414"/>
      <c r="HPT25" s="414"/>
      <c r="HPU25" s="414"/>
      <c r="HPV25" s="414"/>
      <c r="HPW25" s="414"/>
      <c r="HPX25" s="414"/>
      <c r="HPY25" s="414"/>
      <c r="HPZ25" s="414"/>
      <c r="HQA25" s="414"/>
      <c r="HQB25" s="414"/>
      <c r="HQC25" s="414"/>
      <c r="HQD25" s="414"/>
      <c r="HQE25" s="414"/>
      <c r="HQF25" s="414"/>
      <c r="HQG25" s="414"/>
      <c r="HQH25" s="414"/>
      <c r="HQI25" s="414"/>
      <c r="HQJ25" s="414"/>
      <c r="HQK25" s="414"/>
      <c r="HQL25" s="414"/>
      <c r="HQM25" s="414"/>
      <c r="HQN25" s="414"/>
      <c r="HQO25" s="414"/>
      <c r="HQP25" s="414"/>
      <c r="HQQ25" s="414"/>
      <c r="HQR25" s="414"/>
      <c r="HQS25" s="414"/>
      <c r="HQT25" s="414"/>
      <c r="HQU25" s="414"/>
      <c r="HQV25" s="414"/>
      <c r="HQW25" s="414"/>
      <c r="HQX25" s="414"/>
      <c r="HQY25" s="414"/>
      <c r="HQZ25" s="414"/>
      <c r="HRA25" s="414"/>
      <c r="HRB25" s="414"/>
      <c r="HRC25" s="414"/>
      <c r="HRD25" s="414"/>
      <c r="HRE25" s="414"/>
      <c r="HRF25" s="414"/>
      <c r="HRG25" s="414"/>
      <c r="HRH25" s="414"/>
      <c r="HRI25" s="414"/>
      <c r="HRJ25" s="414"/>
      <c r="HRK25" s="414"/>
      <c r="HRL25" s="414"/>
      <c r="HRM25" s="414"/>
      <c r="HRN25" s="414"/>
      <c r="HRO25" s="414"/>
      <c r="HRP25" s="414"/>
      <c r="HRQ25" s="414"/>
      <c r="HRR25" s="414"/>
      <c r="HRS25" s="414"/>
      <c r="HRT25" s="414"/>
      <c r="HRU25" s="414"/>
      <c r="HRV25" s="414"/>
      <c r="HRW25" s="414"/>
      <c r="HRX25" s="414"/>
      <c r="HRY25" s="414"/>
      <c r="HRZ25" s="414"/>
      <c r="HSA25" s="414"/>
      <c r="HSB25" s="414"/>
      <c r="HSC25" s="414"/>
      <c r="HSD25" s="414"/>
      <c r="HSE25" s="414"/>
      <c r="HSF25" s="414"/>
      <c r="HSG25" s="414"/>
      <c r="HSH25" s="414"/>
      <c r="HSI25" s="414"/>
      <c r="HSJ25" s="414"/>
      <c r="HSK25" s="414"/>
      <c r="HSL25" s="414"/>
      <c r="HSM25" s="414"/>
      <c r="HSN25" s="414"/>
      <c r="HSO25" s="414"/>
      <c r="HSP25" s="414"/>
      <c r="HSQ25" s="414"/>
      <c r="HSR25" s="414"/>
      <c r="HSS25" s="414"/>
      <c r="HST25" s="414"/>
      <c r="HSU25" s="414"/>
      <c r="HSV25" s="414"/>
      <c r="HSW25" s="414"/>
      <c r="HSX25" s="414"/>
      <c r="HSY25" s="414"/>
      <c r="HSZ25" s="414"/>
      <c r="HTA25" s="414"/>
      <c r="HTB25" s="414"/>
      <c r="HTC25" s="414"/>
      <c r="HTD25" s="414"/>
      <c r="HTE25" s="414"/>
      <c r="HTF25" s="414"/>
      <c r="HTG25" s="414"/>
      <c r="HTH25" s="414"/>
      <c r="HTI25" s="414"/>
      <c r="HTJ25" s="414"/>
      <c r="HTK25" s="414"/>
      <c r="HTL25" s="414"/>
      <c r="HTM25" s="414"/>
      <c r="HTN25" s="414"/>
      <c r="HTO25" s="414"/>
      <c r="HTP25" s="414"/>
      <c r="HTQ25" s="414"/>
      <c r="HTR25" s="414"/>
      <c r="HTS25" s="414"/>
      <c r="HTT25" s="414"/>
      <c r="HTU25" s="414"/>
      <c r="HTV25" s="414"/>
      <c r="HTW25" s="414"/>
      <c r="HTX25" s="414"/>
      <c r="HTY25" s="414"/>
      <c r="HTZ25" s="414"/>
      <c r="HUA25" s="414"/>
      <c r="HUB25" s="414"/>
      <c r="HUC25" s="414"/>
      <c r="HUD25" s="414"/>
      <c r="HUE25" s="414"/>
      <c r="HUF25" s="414"/>
      <c r="HUG25" s="414"/>
      <c r="HUH25" s="414"/>
      <c r="HUI25" s="414"/>
      <c r="HUJ25" s="414"/>
      <c r="HUK25" s="414"/>
      <c r="HUL25" s="414"/>
      <c r="HUM25" s="414"/>
      <c r="HUN25" s="414"/>
      <c r="HUO25" s="414"/>
      <c r="HUP25" s="414"/>
      <c r="HUQ25" s="414"/>
      <c r="HUR25" s="414"/>
      <c r="HUS25" s="414"/>
      <c r="HUT25" s="414"/>
      <c r="HUU25" s="414"/>
      <c r="HUV25" s="414"/>
      <c r="HUW25" s="414"/>
      <c r="HUX25" s="414"/>
      <c r="HUY25" s="414"/>
      <c r="HUZ25" s="414"/>
      <c r="HVA25" s="414"/>
      <c r="HVB25" s="414"/>
      <c r="HVC25" s="414"/>
      <c r="HVD25" s="414"/>
      <c r="HVE25" s="414"/>
      <c r="HVF25" s="414"/>
      <c r="HVG25" s="414"/>
      <c r="HVH25" s="414"/>
      <c r="HVI25" s="414"/>
      <c r="HVJ25" s="414"/>
      <c r="HVK25" s="414"/>
      <c r="HVL25" s="414"/>
      <c r="HVM25" s="414"/>
      <c r="HVN25" s="414"/>
      <c r="HVO25" s="414"/>
      <c r="HVP25" s="414"/>
      <c r="HVQ25" s="414"/>
      <c r="HVR25" s="414"/>
      <c r="HVS25" s="414"/>
      <c r="HVT25" s="414"/>
      <c r="HVU25" s="414"/>
      <c r="HVV25" s="414"/>
      <c r="HVW25" s="414"/>
      <c r="HVX25" s="414"/>
      <c r="HVY25" s="414"/>
      <c r="HVZ25" s="414"/>
      <c r="HWA25" s="414"/>
      <c r="HWB25" s="414"/>
      <c r="HWC25" s="414"/>
      <c r="HWD25" s="414"/>
      <c r="HWE25" s="414"/>
      <c r="HWF25" s="414"/>
      <c r="HWG25" s="414"/>
      <c r="HWH25" s="414"/>
      <c r="HWI25" s="414"/>
      <c r="HWJ25" s="414"/>
      <c r="HWK25" s="414"/>
      <c r="HWL25" s="414"/>
      <c r="HWM25" s="414"/>
      <c r="HWN25" s="414"/>
      <c r="HWO25" s="414"/>
      <c r="HWP25" s="414"/>
      <c r="HWQ25" s="414"/>
      <c r="HWR25" s="414"/>
      <c r="HWS25" s="414"/>
      <c r="HWT25" s="414"/>
      <c r="HWU25" s="414"/>
      <c r="HWV25" s="414"/>
      <c r="HWW25" s="414"/>
      <c r="HWX25" s="414"/>
      <c r="HWY25" s="414"/>
      <c r="HWZ25" s="414"/>
      <c r="HXA25" s="414"/>
      <c r="HXB25" s="414"/>
      <c r="HXC25" s="414"/>
      <c r="HXD25" s="414"/>
      <c r="HXE25" s="414"/>
      <c r="HXF25" s="414"/>
      <c r="HXG25" s="414"/>
      <c r="HXH25" s="414"/>
      <c r="HXI25" s="414"/>
      <c r="HXJ25" s="414"/>
      <c r="HXK25" s="414"/>
      <c r="HXL25" s="414"/>
      <c r="HXM25" s="414"/>
      <c r="HXN25" s="414"/>
      <c r="HXO25" s="414"/>
    </row>
    <row r="26" spans="1:6047" x14ac:dyDescent="0.25">
      <c r="B26" s="57"/>
      <c r="C26" s="57"/>
      <c r="D26" s="57"/>
      <c r="E26" s="57"/>
      <c r="F26" s="57"/>
      <c r="G26" s="57"/>
      <c r="H26" s="891"/>
      <c r="I26" s="891"/>
      <c r="J26" s="891"/>
      <c r="K26" s="57"/>
      <c r="L26" s="57"/>
      <c r="M26" s="57"/>
      <c r="N26" s="57"/>
      <c r="O26" s="57"/>
      <c r="P26" s="57"/>
      <c r="Q26" s="891"/>
      <c r="R26" s="891"/>
      <c r="S26" s="891"/>
      <c r="T26" s="57"/>
      <c r="U26" s="57"/>
      <c r="V26" s="57"/>
      <c r="W26" s="57"/>
      <c r="X26" s="57"/>
      <c r="Y26" s="57"/>
      <c r="Z26" s="891"/>
      <c r="AA26" s="891"/>
      <c r="AB26" s="891"/>
      <c r="AC26" s="57"/>
      <c r="AD26" s="57"/>
      <c r="AE26" s="57"/>
      <c r="AF26" s="57"/>
      <c r="AG26" s="57"/>
      <c r="AH26" s="57"/>
      <c r="AI26" s="891"/>
      <c r="AJ26" s="891"/>
      <c r="AK26" s="891"/>
      <c r="AL26" s="57"/>
      <c r="AM26" s="57"/>
      <c r="AN26" s="57"/>
      <c r="AO26" s="57"/>
      <c r="AP26" s="57"/>
      <c r="AQ26" s="57"/>
      <c r="AR26" s="891"/>
      <c r="AS26" s="891"/>
      <c r="AT26" s="891"/>
      <c r="AU26" s="418"/>
      <c r="AV26" s="418"/>
      <c r="AW26" s="419"/>
      <c r="AX26" s="418"/>
      <c r="AY26" s="418"/>
      <c r="AZ26" s="419"/>
      <c r="BA26" s="418"/>
      <c r="BB26" s="418"/>
      <c r="BC26" s="419"/>
      <c r="BD26" s="418"/>
      <c r="BE26" s="418"/>
      <c r="BF26" s="419"/>
      <c r="BG26" s="418"/>
      <c r="BH26" s="418"/>
      <c r="BI26" s="419"/>
      <c r="BJ26" s="418"/>
      <c r="BK26" s="58"/>
      <c r="BL26" s="420"/>
      <c r="BM26" s="58"/>
      <c r="BN26" s="58"/>
      <c r="BO26" s="420"/>
      <c r="BP26" s="58"/>
      <c r="BQ26" s="58"/>
      <c r="BR26" s="420"/>
      <c r="BS26" s="58"/>
      <c r="BT26" s="58"/>
      <c r="BU26" s="420"/>
      <c r="BV26" s="58"/>
      <c r="BW26" s="58"/>
      <c r="BX26" s="420"/>
      <c r="BY26" s="58"/>
      <c r="BZ26" s="58"/>
      <c r="CA26" s="420"/>
      <c r="CB26" s="58"/>
      <c r="CC26" s="58"/>
      <c r="CD26" s="420"/>
      <c r="CE26" s="58"/>
      <c r="CF26" s="58"/>
      <c r="CG26" s="58"/>
      <c r="CH26" s="57"/>
      <c r="CI26" s="57"/>
      <c r="CJ26" s="57"/>
      <c r="CK26" s="58"/>
      <c r="CL26" s="58"/>
      <c r="CM26" s="420"/>
      <c r="CN26" s="58"/>
      <c r="CO26" s="58"/>
      <c r="CP26" s="58"/>
      <c r="CQ26" s="58"/>
      <c r="CR26" s="58"/>
      <c r="CS26" s="58"/>
      <c r="CT26" s="58"/>
      <c r="CU26" s="58"/>
      <c r="CV26" s="420"/>
      <c r="CW26" s="58"/>
      <c r="CX26" s="58"/>
      <c r="CY26" s="58"/>
      <c r="CZ26" s="58"/>
      <c r="DA26" s="58"/>
      <c r="DB26" s="420"/>
      <c r="DC26" s="58"/>
      <c r="DD26" s="58"/>
      <c r="DE26" s="58"/>
      <c r="DF26" s="58"/>
      <c r="DG26" s="58"/>
      <c r="DH26" s="58"/>
      <c r="DI26" s="58"/>
      <c r="DJ26" s="58"/>
      <c r="DK26" s="58"/>
      <c r="DL26" s="421"/>
      <c r="DM26" s="422"/>
      <c r="DN26" s="423"/>
      <c r="DO26" s="58"/>
      <c r="DP26" s="58"/>
      <c r="DQ26" s="58"/>
      <c r="DR26" s="58"/>
      <c r="DS26" s="58"/>
      <c r="DT26" s="58"/>
      <c r="DU26" s="58"/>
      <c r="DV26" s="58"/>
      <c r="DW26" s="58"/>
      <c r="DX26" s="58"/>
      <c r="DY26" s="58"/>
      <c r="DZ26" s="58"/>
      <c r="EA26" s="58"/>
      <c r="EB26" s="58"/>
      <c r="EC26" s="58"/>
      <c r="ED26" s="58"/>
      <c r="EE26" s="58"/>
      <c r="EF26" s="58"/>
      <c r="EG26" s="58"/>
      <c r="EH26" s="58"/>
      <c r="EI26" s="58"/>
      <c r="EJ26" s="58"/>
      <c r="EK26" s="58"/>
      <c r="EL26" s="58"/>
      <c r="EM26" s="58"/>
      <c r="EN26" s="58"/>
      <c r="EO26" s="58"/>
      <c r="EP26" s="58"/>
      <c r="EQ26" s="58"/>
      <c r="ER26" s="58"/>
      <c r="ES26" s="58"/>
      <c r="ET26" s="58"/>
      <c r="EU26" s="58"/>
      <c r="EV26" s="57"/>
    </row>
    <row r="27" spans="1:6047" x14ac:dyDescent="0.25">
      <c r="A27" s="424"/>
      <c r="B27" s="425"/>
      <c r="C27" s="425"/>
      <c r="D27" s="425"/>
      <c r="E27" s="425"/>
      <c r="F27" s="425"/>
      <c r="G27" s="425"/>
      <c r="H27" s="426"/>
      <c r="I27" s="426"/>
      <c r="J27" s="426"/>
      <c r="K27" s="425"/>
      <c r="L27" s="425"/>
      <c r="M27" s="425"/>
      <c r="N27" s="425"/>
      <c r="O27" s="425"/>
      <c r="P27" s="425"/>
      <c r="Q27" s="426"/>
      <c r="R27" s="426"/>
      <c r="S27" s="426"/>
      <c r="T27" s="425"/>
      <c r="U27" s="425"/>
      <c r="V27" s="425"/>
      <c r="W27" s="425"/>
      <c r="X27" s="425"/>
      <c r="Y27" s="425"/>
      <c r="Z27" s="426"/>
      <c r="AA27" s="426"/>
      <c r="AB27" s="426"/>
      <c r="AC27" s="425"/>
      <c r="AD27" s="425"/>
      <c r="AE27" s="425"/>
      <c r="AF27" s="425"/>
      <c r="AG27" s="425"/>
      <c r="AH27" s="425"/>
      <c r="AI27" s="426"/>
      <c r="AJ27" s="426"/>
      <c r="AK27" s="426"/>
      <c r="AL27" s="425"/>
      <c r="AM27" s="425"/>
      <c r="AN27" s="425"/>
      <c r="AO27" s="425"/>
      <c r="AP27" s="425"/>
      <c r="AQ27" s="425"/>
      <c r="AR27" s="426"/>
      <c r="AS27" s="426"/>
      <c r="AT27" s="426"/>
      <c r="AU27" s="425"/>
      <c r="AV27" s="425"/>
      <c r="AW27" s="426"/>
      <c r="AX27" s="425"/>
      <c r="AY27" s="425"/>
      <c r="AZ27" s="426"/>
      <c r="BA27" s="425"/>
      <c r="BB27" s="425"/>
      <c r="BC27" s="426"/>
      <c r="BD27" s="425"/>
      <c r="BE27" s="425"/>
      <c r="BF27" s="426"/>
      <c r="BG27" s="425"/>
      <c r="BH27" s="425"/>
      <c r="BI27" s="426"/>
      <c r="BJ27" s="425"/>
      <c r="BK27" s="425"/>
      <c r="BL27" s="426"/>
      <c r="BM27" s="425"/>
      <c r="BN27" s="425"/>
      <c r="BO27" s="426"/>
      <c r="BP27" s="425"/>
      <c r="BQ27" s="425"/>
      <c r="BR27" s="426"/>
      <c r="BS27" s="425"/>
      <c r="BT27" s="425"/>
      <c r="BU27" s="426"/>
      <c r="BV27" s="425"/>
      <c r="BW27" s="425"/>
      <c r="BX27" s="426"/>
      <c r="BY27" s="425"/>
      <c r="BZ27" s="425"/>
      <c r="CA27" s="426"/>
      <c r="CB27" s="425"/>
      <c r="CC27" s="425"/>
      <c r="CD27" s="426"/>
      <c r="CE27" s="425"/>
      <c r="CF27" s="425"/>
      <c r="CG27" s="425"/>
      <c r="CH27" s="425"/>
      <c r="CI27" s="425"/>
      <c r="CJ27" s="425"/>
      <c r="CK27" s="425"/>
      <c r="CL27" s="425"/>
      <c r="CM27" s="426"/>
      <c r="CN27" s="58"/>
      <c r="CO27" s="58"/>
      <c r="CP27" s="58"/>
      <c r="CQ27" s="58"/>
      <c r="CR27" s="58"/>
      <c r="CS27" s="58"/>
      <c r="CT27" s="58"/>
      <c r="CU27" s="58"/>
      <c r="CV27" s="58"/>
      <c r="CW27" s="58"/>
      <c r="CX27" s="58"/>
      <c r="CY27" s="58"/>
      <c r="CZ27" s="58"/>
      <c r="DA27" s="58"/>
      <c r="DB27" s="420"/>
      <c r="DC27" s="58"/>
      <c r="DD27" s="58"/>
      <c r="DE27" s="58"/>
      <c r="DF27" s="58"/>
      <c r="DG27" s="58"/>
      <c r="DH27" s="58"/>
      <c r="DI27" s="58"/>
      <c r="DJ27" s="58"/>
      <c r="DK27" s="58"/>
      <c r="DL27" s="58"/>
      <c r="DM27" s="58"/>
      <c r="DN27" s="58"/>
      <c r="DO27" s="58"/>
      <c r="DP27" s="58"/>
      <c r="DQ27" s="58"/>
      <c r="DR27" s="58"/>
      <c r="DS27" s="58"/>
      <c r="DT27" s="58"/>
      <c r="DU27" s="58"/>
      <c r="DV27" s="58"/>
      <c r="DW27" s="58"/>
      <c r="DX27" s="58"/>
      <c r="DY27" s="58"/>
      <c r="DZ27" s="58"/>
      <c r="EA27" s="58"/>
      <c r="EB27" s="58"/>
      <c r="EC27" s="58"/>
      <c r="ED27" s="58"/>
      <c r="EE27" s="58"/>
      <c r="EF27" s="58"/>
      <c r="EG27" s="58"/>
      <c r="EH27" s="58"/>
      <c r="EI27" s="58"/>
      <c r="EJ27" s="58"/>
      <c r="EK27" s="58"/>
      <c r="EL27" s="58"/>
      <c r="EM27" s="58"/>
      <c r="EN27" s="58"/>
      <c r="EO27" s="58"/>
      <c r="EP27" s="58"/>
      <c r="EQ27" s="58"/>
      <c r="ER27" s="58"/>
      <c r="ES27" s="58"/>
      <c r="ET27" s="58"/>
      <c r="EU27" s="58"/>
      <c r="EV27" s="57"/>
    </row>
    <row r="28" spans="1:6047" x14ac:dyDescent="0.25">
      <c r="B28" s="58"/>
      <c r="C28" s="58"/>
      <c r="D28" s="58"/>
      <c r="E28" s="58"/>
      <c r="F28" s="58"/>
      <c r="G28" s="58"/>
      <c r="H28" s="420"/>
      <c r="I28" s="420"/>
      <c r="J28" s="420"/>
      <c r="K28" s="58"/>
      <c r="L28" s="58"/>
      <c r="M28" s="58"/>
      <c r="N28" s="58"/>
      <c r="O28" s="58"/>
      <c r="P28" s="58"/>
      <c r="Q28" s="420"/>
      <c r="R28" s="420"/>
      <c r="S28" s="420"/>
      <c r="T28" s="58"/>
      <c r="U28" s="58"/>
      <c r="V28" s="58"/>
      <c r="W28" s="58"/>
      <c r="X28" s="58"/>
      <c r="Y28" s="58"/>
      <c r="Z28" s="420"/>
      <c r="AA28" s="420"/>
      <c r="AB28" s="420"/>
      <c r="AC28" s="58"/>
      <c r="AD28" s="58"/>
      <c r="AE28" s="58"/>
      <c r="AF28" s="58"/>
      <c r="AG28" s="58"/>
      <c r="AH28" s="58"/>
      <c r="AI28" s="420"/>
      <c r="AJ28" s="420"/>
      <c r="AK28" s="420"/>
      <c r="AL28" s="58"/>
      <c r="AM28" s="58"/>
      <c r="AN28" s="58"/>
      <c r="AO28" s="58"/>
      <c r="AP28" s="58"/>
      <c r="AQ28" s="58"/>
      <c r="AR28" s="420"/>
      <c r="AS28" s="420"/>
      <c r="AT28" s="420"/>
      <c r="AU28" s="58"/>
      <c r="AV28" s="58"/>
      <c r="AW28" s="420"/>
      <c r="AX28" s="58"/>
      <c r="AY28" s="58"/>
      <c r="AZ28" s="420"/>
      <c r="BA28" s="58"/>
      <c r="BB28" s="58"/>
      <c r="BC28" s="420"/>
      <c r="BD28" s="58"/>
      <c r="BE28" s="58"/>
      <c r="BF28" s="420"/>
      <c r="BG28" s="58"/>
      <c r="BH28" s="58"/>
      <c r="BI28" s="420"/>
      <c r="BJ28" s="58"/>
      <c r="BK28" s="58"/>
      <c r="BL28" s="420"/>
      <c r="BM28" s="58"/>
      <c r="BN28" s="58"/>
      <c r="BO28" s="420"/>
      <c r="BP28" s="58"/>
      <c r="BQ28" s="58"/>
      <c r="BR28" s="420"/>
      <c r="BS28" s="58"/>
      <c r="BT28" s="58"/>
      <c r="BU28" s="420"/>
      <c r="BV28" s="58"/>
      <c r="BW28" s="58"/>
      <c r="BX28" s="420"/>
      <c r="BY28" s="58"/>
      <c r="BZ28" s="58"/>
      <c r="CA28" s="420"/>
      <c r="CB28" s="58"/>
      <c r="CC28" s="58"/>
      <c r="CD28" s="420"/>
      <c r="CE28" s="58"/>
      <c r="CF28" s="58"/>
      <c r="CG28" s="58"/>
      <c r="CH28" s="57"/>
      <c r="CI28" s="57"/>
      <c r="CJ28" s="57"/>
      <c r="CK28" s="58"/>
      <c r="CL28" s="58"/>
      <c r="CM28" s="420"/>
      <c r="CN28" s="58"/>
      <c r="CO28" s="58"/>
      <c r="CP28" s="58"/>
      <c r="CQ28" s="58"/>
      <c r="CR28" s="58"/>
      <c r="CS28" s="58"/>
      <c r="CT28" s="58"/>
      <c r="CU28" s="58"/>
      <c r="CV28" s="420"/>
      <c r="CW28" s="58"/>
      <c r="CX28" s="58"/>
      <c r="CY28" s="58"/>
      <c r="CZ28" s="58"/>
      <c r="DA28" s="58"/>
      <c r="DB28" s="58"/>
      <c r="DC28" s="58"/>
      <c r="DD28" s="58"/>
      <c r="DE28" s="58"/>
      <c r="DF28" s="58"/>
      <c r="DG28" s="58"/>
      <c r="DH28" s="58"/>
      <c r="DI28" s="58"/>
      <c r="DJ28" s="58"/>
      <c r="DK28" s="58"/>
      <c r="DL28" s="58"/>
      <c r="DM28" s="58"/>
      <c r="DN28" s="58"/>
      <c r="DO28" s="58"/>
      <c r="DP28" s="58"/>
      <c r="DQ28" s="58"/>
      <c r="DR28" s="58"/>
      <c r="DS28" s="58"/>
      <c r="DT28" s="58"/>
      <c r="DU28" s="58"/>
      <c r="DV28" s="58"/>
      <c r="DW28" s="58"/>
      <c r="DX28" s="58"/>
      <c r="DY28" s="58"/>
      <c r="DZ28" s="58"/>
      <c r="EA28" s="58"/>
      <c r="EB28" s="58"/>
      <c r="EC28" s="58"/>
      <c r="ED28" s="58"/>
      <c r="EE28" s="58"/>
      <c r="EF28" s="58"/>
      <c r="EG28" s="58"/>
      <c r="EH28" s="58"/>
      <c r="EI28" s="58"/>
      <c r="EJ28" s="58"/>
      <c r="EK28" s="58"/>
      <c r="EL28" s="58"/>
      <c r="EM28" s="58"/>
      <c r="EN28" s="58"/>
      <c r="EO28" s="58"/>
      <c r="EP28" s="58"/>
      <c r="EQ28" s="58"/>
      <c r="ER28" s="58"/>
      <c r="ES28" s="58"/>
      <c r="ET28" s="58"/>
      <c r="EU28" s="58"/>
      <c r="EV28" s="57"/>
    </row>
    <row r="29" spans="1:6047" x14ac:dyDescent="0.25">
      <c r="B29" s="58"/>
      <c r="C29" s="58"/>
      <c r="D29" s="58"/>
      <c r="E29" s="58"/>
      <c r="F29" s="58"/>
      <c r="G29" s="58"/>
      <c r="H29" s="420"/>
      <c r="I29" s="420"/>
      <c r="J29" s="420"/>
      <c r="K29" s="58"/>
      <c r="L29" s="58"/>
      <c r="M29" s="58"/>
      <c r="N29" s="58"/>
      <c r="O29" s="58"/>
      <c r="P29" s="58"/>
      <c r="Q29" s="420"/>
      <c r="R29" s="420"/>
      <c r="S29" s="420"/>
      <c r="T29" s="58"/>
      <c r="U29" s="58"/>
      <c r="V29" s="58"/>
      <c r="W29" s="58"/>
      <c r="X29" s="58"/>
      <c r="Y29" s="58"/>
      <c r="Z29" s="420"/>
      <c r="AA29" s="420"/>
      <c r="AB29" s="420"/>
      <c r="AC29" s="58"/>
      <c r="AD29" s="58"/>
      <c r="AE29" s="58"/>
      <c r="AF29" s="58"/>
      <c r="AG29" s="58"/>
      <c r="AH29" s="58"/>
      <c r="AI29" s="420"/>
      <c r="AJ29" s="420"/>
      <c r="AK29" s="420"/>
      <c r="AL29" s="58"/>
      <c r="AM29" s="58"/>
      <c r="AN29" s="58"/>
      <c r="AO29" s="58"/>
      <c r="AP29" s="58"/>
      <c r="AQ29" s="58"/>
      <c r="AR29" s="420"/>
      <c r="AS29" s="420"/>
      <c r="AT29" s="420"/>
      <c r="AU29" s="58"/>
      <c r="AV29" s="58"/>
      <c r="AW29" s="420"/>
      <c r="AX29" s="58"/>
      <c r="AY29" s="58"/>
      <c r="AZ29" s="420"/>
      <c r="BA29" s="58"/>
      <c r="BB29" s="58"/>
      <c r="BC29" s="420"/>
      <c r="BD29" s="58"/>
      <c r="BE29" s="58"/>
      <c r="BF29" s="420"/>
      <c r="BG29" s="58"/>
      <c r="BH29" s="58"/>
      <c r="BI29" s="420"/>
      <c r="BJ29" s="58"/>
      <c r="BK29" s="58"/>
      <c r="BL29" s="420"/>
      <c r="BM29" s="58"/>
      <c r="BN29" s="58"/>
      <c r="BO29" s="420"/>
      <c r="BP29" s="58"/>
      <c r="BQ29" s="58"/>
      <c r="BR29" s="420"/>
      <c r="BS29" s="58"/>
      <c r="BT29" s="58"/>
      <c r="BU29" s="420"/>
      <c r="BV29" s="58"/>
      <c r="BW29" s="58"/>
      <c r="BX29" s="420"/>
      <c r="BY29" s="58"/>
      <c r="BZ29" s="58"/>
      <c r="CA29" s="420"/>
      <c r="CB29" s="58"/>
      <c r="CC29" s="58"/>
      <c r="CD29" s="420"/>
      <c r="CE29" s="58"/>
      <c r="CF29" s="58"/>
      <c r="CG29" s="58"/>
      <c r="CH29" s="57"/>
      <c r="CI29" s="57"/>
      <c r="CJ29" s="57"/>
      <c r="CK29" s="58"/>
      <c r="CL29" s="58"/>
      <c r="CM29" s="420"/>
      <c r="CN29" s="58"/>
      <c r="CO29" s="58"/>
      <c r="CP29" s="58"/>
      <c r="CQ29" s="58"/>
      <c r="CR29" s="58"/>
      <c r="CS29" s="58"/>
      <c r="CT29" s="58"/>
      <c r="CU29" s="58"/>
      <c r="CV29" s="420"/>
      <c r="CW29" s="58"/>
      <c r="CX29" s="58"/>
      <c r="CY29" s="58"/>
      <c r="CZ29" s="58"/>
      <c r="DA29" s="58"/>
      <c r="DB29" s="420"/>
      <c r="DC29" s="58"/>
      <c r="DD29" s="58"/>
      <c r="DE29" s="58"/>
      <c r="DF29" s="58"/>
      <c r="DG29" s="58"/>
      <c r="DH29" s="58"/>
      <c r="DI29" s="58"/>
      <c r="DJ29" s="58"/>
      <c r="DK29" s="58"/>
      <c r="DL29" s="58"/>
      <c r="DM29" s="58"/>
      <c r="DN29" s="58"/>
      <c r="DO29" s="58"/>
      <c r="DP29" s="58"/>
      <c r="DQ29" s="58"/>
      <c r="DR29" s="58"/>
      <c r="DS29" s="58"/>
      <c r="DT29" s="58"/>
      <c r="DU29" s="58"/>
      <c r="DV29" s="58"/>
      <c r="DW29" s="58"/>
      <c r="DX29" s="58"/>
      <c r="DY29" s="58"/>
      <c r="DZ29" s="58"/>
      <c r="EA29" s="58"/>
      <c r="EB29" s="58"/>
      <c r="EC29" s="58"/>
      <c r="ED29" s="58"/>
      <c r="EE29" s="58"/>
      <c r="EF29" s="58"/>
      <c r="EG29" s="58"/>
      <c r="EH29" s="58"/>
      <c r="EI29" s="58"/>
      <c r="EJ29" s="58"/>
      <c r="EK29" s="58"/>
      <c r="EL29" s="58"/>
      <c r="EM29" s="58"/>
      <c r="EN29" s="58"/>
      <c r="EO29" s="58"/>
      <c r="EP29" s="58"/>
      <c r="EQ29" s="58"/>
      <c r="ER29" s="58"/>
      <c r="ES29" s="58"/>
      <c r="ET29" s="58"/>
      <c r="EU29" s="58"/>
      <c r="EV29" s="57"/>
    </row>
    <row r="30" spans="1:6047" x14ac:dyDescent="0.25">
      <c r="B30" s="58"/>
      <c r="C30" s="58"/>
      <c r="D30" s="58"/>
      <c r="E30" s="58"/>
      <c r="F30" s="58"/>
      <c r="G30" s="58"/>
      <c r="H30" s="420"/>
      <c r="I30" s="420"/>
      <c r="J30" s="420"/>
      <c r="K30" s="58"/>
      <c r="L30" s="58"/>
      <c r="M30" s="58"/>
      <c r="N30" s="58"/>
      <c r="O30" s="58"/>
      <c r="P30" s="58"/>
      <c r="Q30" s="420"/>
      <c r="R30" s="420"/>
      <c r="S30" s="420"/>
      <c r="T30" s="58"/>
      <c r="U30" s="58"/>
      <c r="V30" s="58"/>
      <c r="W30" s="58"/>
      <c r="X30" s="58"/>
      <c r="Y30" s="58"/>
      <c r="Z30" s="420"/>
      <c r="AA30" s="420"/>
      <c r="AB30" s="420"/>
      <c r="AC30" s="58"/>
      <c r="AD30" s="58"/>
      <c r="AE30" s="58"/>
      <c r="AF30" s="58"/>
      <c r="AG30" s="58"/>
      <c r="AH30" s="58"/>
      <c r="AI30" s="420"/>
      <c r="AJ30" s="420"/>
      <c r="AK30" s="420"/>
      <c r="AL30" s="58"/>
      <c r="AM30" s="58"/>
      <c r="AN30" s="58"/>
      <c r="AO30" s="58"/>
      <c r="AP30" s="58"/>
      <c r="AQ30" s="58"/>
      <c r="AR30" s="420"/>
      <c r="AS30" s="420"/>
      <c r="AT30" s="420"/>
      <c r="AU30" s="58"/>
      <c r="AV30" s="58"/>
      <c r="AW30" s="420"/>
      <c r="AX30" s="58"/>
      <c r="AY30" s="58"/>
      <c r="AZ30" s="420"/>
      <c r="BA30" s="58"/>
      <c r="BB30" s="58"/>
      <c r="BC30" s="420"/>
      <c r="BD30" s="58"/>
      <c r="BE30" s="58"/>
      <c r="BF30" s="420"/>
      <c r="BG30" s="58"/>
      <c r="BH30" s="58"/>
      <c r="BI30" s="420"/>
      <c r="BJ30" s="58"/>
      <c r="BK30" s="58"/>
      <c r="BL30" s="420"/>
      <c r="BM30" s="58"/>
      <c r="BN30" s="58"/>
      <c r="BO30" s="420"/>
      <c r="BP30" s="58"/>
      <c r="BQ30" s="58"/>
      <c r="BR30" s="420"/>
      <c r="BS30" s="58"/>
      <c r="BT30" s="58"/>
      <c r="BU30" s="420"/>
      <c r="BV30" s="58"/>
      <c r="BW30" s="58"/>
      <c r="BX30" s="420"/>
      <c r="BY30" s="58"/>
      <c r="BZ30" s="58"/>
      <c r="CA30" s="420"/>
      <c r="CB30" s="58"/>
      <c r="CC30" s="58"/>
      <c r="CD30" s="420"/>
      <c r="CE30" s="58"/>
      <c r="CF30" s="58"/>
      <c r="CG30" s="58"/>
      <c r="CH30" s="57"/>
      <c r="CI30" s="57"/>
      <c r="CJ30" s="57"/>
      <c r="CK30" s="58"/>
      <c r="CL30" s="58"/>
      <c r="CM30" s="420"/>
      <c r="CN30" s="58"/>
      <c r="CO30" s="58"/>
      <c r="CP30" s="58"/>
      <c r="CQ30" s="58"/>
      <c r="CR30" s="58"/>
      <c r="CS30" s="58"/>
      <c r="CT30" s="58"/>
      <c r="CU30" s="58"/>
      <c r="CV30" s="420"/>
      <c r="CW30" s="58"/>
      <c r="CX30" s="58"/>
      <c r="CY30" s="58"/>
      <c r="CZ30" s="58"/>
      <c r="DA30" s="58"/>
      <c r="DB30" s="420"/>
      <c r="DC30" s="58"/>
      <c r="DD30" s="58"/>
      <c r="DE30" s="58"/>
      <c r="DF30" s="58"/>
      <c r="DG30" s="58"/>
      <c r="DH30" s="58"/>
      <c r="DI30" s="58"/>
      <c r="DJ30" s="58"/>
      <c r="DK30" s="58"/>
      <c r="DL30" s="58"/>
      <c r="DM30" s="58"/>
      <c r="DN30" s="58"/>
      <c r="DO30" s="58"/>
      <c r="DP30" s="58"/>
      <c r="DQ30" s="58"/>
      <c r="DR30" s="58"/>
      <c r="DS30" s="58"/>
      <c r="DT30" s="58"/>
      <c r="DU30" s="58"/>
      <c r="DV30" s="58"/>
      <c r="DW30" s="58"/>
      <c r="DX30" s="58"/>
      <c r="DY30" s="58"/>
      <c r="DZ30" s="58"/>
      <c r="EA30" s="58"/>
      <c r="EB30" s="58"/>
      <c r="EC30" s="58"/>
      <c r="ED30" s="58"/>
      <c r="EE30" s="58"/>
      <c r="EF30" s="58"/>
      <c r="EG30" s="58"/>
      <c r="EH30" s="58"/>
      <c r="EI30" s="58"/>
      <c r="EJ30" s="58"/>
      <c r="EK30" s="58"/>
      <c r="EL30" s="58"/>
      <c r="EM30" s="58"/>
      <c r="EN30" s="58"/>
      <c r="EO30" s="58"/>
      <c r="EP30" s="58"/>
      <c r="EQ30" s="58"/>
      <c r="ER30" s="58"/>
      <c r="ES30" s="58"/>
      <c r="ET30" s="58"/>
      <c r="EU30" s="58"/>
      <c r="EV30" s="57"/>
    </row>
    <row r="31" spans="1:6047" x14ac:dyDescent="0.25">
      <c r="B31" s="58"/>
      <c r="C31" s="58"/>
      <c r="D31" s="58"/>
      <c r="E31" s="58"/>
      <c r="F31" s="58"/>
      <c r="G31" s="58"/>
      <c r="H31" s="420"/>
      <c r="I31" s="420"/>
      <c r="J31" s="420"/>
      <c r="K31" s="58"/>
      <c r="L31" s="58"/>
      <c r="M31" s="58"/>
      <c r="N31" s="58"/>
      <c r="O31" s="58"/>
      <c r="P31" s="58"/>
      <c r="Q31" s="420"/>
      <c r="R31" s="420"/>
      <c r="S31" s="420"/>
      <c r="T31" s="58"/>
      <c r="U31" s="58"/>
      <c r="V31" s="58"/>
      <c r="W31" s="58"/>
      <c r="X31" s="58"/>
      <c r="Y31" s="58"/>
      <c r="Z31" s="420"/>
      <c r="AA31" s="420"/>
      <c r="AB31" s="420"/>
      <c r="AC31" s="58"/>
      <c r="AD31" s="58"/>
      <c r="AE31" s="58"/>
      <c r="AF31" s="58"/>
      <c r="AG31" s="58"/>
      <c r="AH31" s="58"/>
      <c r="AI31" s="420"/>
      <c r="AJ31" s="420"/>
      <c r="AK31" s="420"/>
      <c r="AL31" s="58"/>
      <c r="AM31" s="58"/>
      <c r="AN31" s="58"/>
      <c r="AO31" s="58"/>
      <c r="AP31" s="58"/>
      <c r="AQ31" s="58"/>
      <c r="AR31" s="420"/>
      <c r="AS31" s="420"/>
      <c r="AT31" s="420"/>
      <c r="AU31" s="58"/>
      <c r="AV31" s="58"/>
      <c r="AW31" s="420"/>
      <c r="AX31" s="58"/>
      <c r="AY31" s="58"/>
      <c r="AZ31" s="420"/>
      <c r="BA31" s="58"/>
      <c r="BB31" s="58"/>
      <c r="BC31" s="420"/>
      <c r="BD31" s="58"/>
      <c r="BE31" s="58"/>
      <c r="BF31" s="420"/>
      <c r="BG31" s="58"/>
      <c r="BH31" s="58"/>
      <c r="BI31" s="420"/>
      <c r="BJ31" s="58"/>
      <c r="BK31" s="58"/>
      <c r="BL31" s="420"/>
      <c r="BM31" s="58"/>
      <c r="BN31" s="58"/>
      <c r="BO31" s="420"/>
      <c r="BP31" s="58"/>
      <c r="BQ31" s="58"/>
      <c r="BR31" s="420"/>
      <c r="BS31" s="58"/>
      <c r="BT31" s="58"/>
      <c r="BU31" s="420"/>
      <c r="BV31" s="58"/>
      <c r="BW31" s="58"/>
      <c r="BX31" s="420"/>
      <c r="BY31" s="58"/>
      <c r="BZ31" s="58"/>
      <c r="CA31" s="420"/>
      <c r="CB31" s="58"/>
      <c r="CC31" s="58"/>
      <c r="CD31" s="420"/>
      <c r="CE31" s="58"/>
      <c r="CF31" s="58"/>
      <c r="CG31" s="58"/>
      <c r="CH31" s="57"/>
      <c r="CI31" s="57"/>
      <c r="CJ31" s="57"/>
      <c r="CK31" s="58"/>
      <c r="CL31" s="58"/>
      <c r="CM31" s="420"/>
      <c r="CN31" s="58"/>
      <c r="CO31" s="58"/>
      <c r="CP31" s="58"/>
      <c r="CQ31" s="58"/>
      <c r="CR31" s="58"/>
      <c r="CS31" s="58"/>
      <c r="CT31" s="58"/>
      <c r="CU31" s="58"/>
      <c r="CV31" s="420"/>
      <c r="CW31" s="58"/>
      <c r="CX31" s="58"/>
      <c r="CY31" s="58"/>
      <c r="CZ31" s="58"/>
      <c r="DA31" s="58"/>
      <c r="DB31" s="420"/>
      <c r="DC31" s="58"/>
      <c r="DD31" s="58"/>
      <c r="DE31" s="58"/>
      <c r="DF31" s="58"/>
      <c r="DG31" s="58"/>
      <c r="DH31" s="58"/>
      <c r="DI31" s="58"/>
      <c r="DJ31" s="58"/>
      <c r="DK31" s="58"/>
      <c r="DL31" s="58"/>
      <c r="DM31" s="58"/>
      <c r="DN31" s="58"/>
      <c r="DO31" s="58"/>
      <c r="DP31" s="58"/>
      <c r="DQ31" s="58"/>
      <c r="DR31" s="58"/>
      <c r="DS31" s="58"/>
      <c r="DT31" s="58"/>
      <c r="DU31" s="58"/>
      <c r="DV31" s="58"/>
      <c r="DW31" s="58"/>
      <c r="DX31" s="58"/>
      <c r="DY31" s="58"/>
      <c r="DZ31" s="58"/>
      <c r="EA31" s="58"/>
      <c r="EB31" s="58"/>
      <c r="EC31" s="58"/>
      <c r="ED31" s="58"/>
      <c r="EE31" s="58"/>
      <c r="EF31" s="58"/>
      <c r="EG31" s="58"/>
      <c r="EH31" s="58"/>
      <c r="EI31" s="58"/>
      <c r="EJ31" s="58"/>
      <c r="EK31" s="58"/>
      <c r="EL31" s="58"/>
      <c r="EM31" s="58"/>
      <c r="EN31" s="58"/>
      <c r="EO31" s="58"/>
      <c r="EP31" s="58"/>
      <c r="EQ31" s="58"/>
      <c r="ER31" s="58"/>
      <c r="ES31" s="58"/>
      <c r="ET31" s="58"/>
      <c r="EU31" s="58"/>
      <c r="EV31" s="57"/>
    </row>
    <row r="32" spans="1:6047" s="417" customFormat="1" x14ac:dyDescent="0.25">
      <c r="B32" s="58"/>
      <c r="C32" s="58"/>
      <c r="D32" s="58"/>
      <c r="E32" s="58"/>
      <c r="F32" s="58"/>
      <c r="G32" s="58"/>
      <c r="H32" s="420"/>
      <c r="I32" s="420"/>
      <c r="J32" s="420"/>
      <c r="K32" s="58"/>
      <c r="L32" s="58"/>
      <c r="M32" s="58"/>
      <c r="N32" s="58"/>
      <c r="O32" s="58"/>
      <c r="P32" s="58"/>
      <c r="Q32" s="420"/>
      <c r="R32" s="420"/>
      <c r="S32" s="420"/>
      <c r="T32" s="58"/>
      <c r="U32" s="58"/>
      <c r="V32" s="58"/>
      <c r="W32" s="58"/>
      <c r="X32" s="58"/>
      <c r="Y32" s="58"/>
      <c r="Z32" s="420"/>
      <c r="AA32" s="420"/>
      <c r="AB32" s="420"/>
      <c r="AC32" s="58"/>
      <c r="AD32" s="58"/>
      <c r="AE32" s="58"/>
      <c r="AF32" s="58"/>
      <c r="AG32" s="58"/>
      <c r="AH32" s="58"/>
      <c r="AI32" s="420"/>
      <c r="AJ32" s="420"/>
      <c r="AK32" s="420"/>
      <c r="AL32" s="58"/>
      <c r="AM32" s="58"/>
      <c r="AN32" s="58"/>
      <c r="AO32" s="58"/>
      <c r="AP32" s="58"/>
      <c r="AQ32" s="58"/>
      <c r="AR32" s="420"/>
      <c r="AS32" s="420"/>
      <c r="AT32" s="420"/>
      <c r="AU32" s="58"/>
      <c r="AV32" s="58"/>
      <c r="AW32" s="420"/>
      <c r="AX32" s="58"/>
      <c r="AY32" s="58"/>
      <c r="AZ32" s="420"/>
      <c r="BA32" s="58"/>
      <c r="BB32" s="58"/>
      <c r="BC32" s="420"/>
      <c r="BD32" s="58"/>
      <c r="BE32" s="58"/>
      <c r="BF32" s="420"/>
      <c r="BG32" s="58"/>
      <c r="BH32" s="58"/>
      <c r="BI32" s="420"/>
      <c r="BJ32" s="58"/>
      <c r="BK32" s="58"/>
      <c r="BL32" s="420"/>
      <c r="BM32" s="58"/>
      <c r="BN32" s="58"/>
      <c r="BO32" s="420"/>
      <c r="BP32" s="58"/>
      <c r="BQ32" s="58"/>
      <c r="BR32" s="420"/>
      <c r="BS32" s="58"/>
      <c r="BT32" s="58"/>
      <c r="BU32" s="420"/>
      <c r="BV32" s="58"/>
      <c r="BW32" s="58"/>
      <c r="BX32" s="420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  <c r="CW32" s="58"/>
      <c r="CX32" s="58"/>
      <c r="CY32" s="58"/>
      <c r="CZ32" s="58"/>
      <c r="DA32" s="58"/>
      <c r="DB32" s="58"/>
      <c r="DC32" s="58"/>
      <c r="DD32" s="58"/>
      <c r="DE32" s="58"/>
      <c r="DF32" s="58"/>
      <c r="DG32" s="58"/>
      <c r="DH32" s="58"/>
      <c r="DI32" s="58"/>
      <c r="DJ32" s="58"/>
      <c r="DK32" s="58"/>
      <c r="DL32" s="58"/>
      <c r="DM32" s="58"/>
      <c r="DN32" s="58"/>
      <c r="DO32" s="58"/>
      <c r="DP32" s="58"/>
      <c r="DQ32" s="58"/>
      <c r="DR32" s="58"/>
      <c r="DS32" s="58"/>
      <c r="DT32" s="58"/>
      <c r="DU32" s="58"/>
      <c r="DV32" s="58"/>
      <c r="DW32" s="58"/>
      <c r="DX32" s="58"/>
      <c r="DY32" s="58"/>
      <c r="DZ32" s="58"/>
      <c r="EA32" s="58"/>
      <c r="EB32" s="58"/>
      <c r="EC32" s="58"/>
      <c r="ED32" s="58"/>
      <c r="EE32" s="58"/>
      <c r="EF32" s="58"/>
      <c r="EG32" s="58"/>
      <c r="EH32" s="58"/>
      <c r="EI32" s="58"/>
      <c r="EJ32" s="58"/>
      <c r="EK32" s="58"/>
      <c r="EL32" s="58"/>
      <c r="EM32" s="58"/>
      <c r="EN32" s="58"/>
      <c r="EO32" s="58"/>
      <c r="EP32" s="58"/>
      <c r="EQ32" s="58"/>
      <c r="ER32" s="58"/>
      <c r="ES32" s="58"/>
      <c r="ET32" s="58"/>
      <c r="EU32" s="58"/>
      <c r="EV32" s="57"/>
      <c r="EW32" s="427"/>
      <c r="EX32" s="427"/>
      <c r="EY32" s="427"/>
      <c r="EZ32" s="427"/>
      <c r="FA32" s="427"/>
      <c r="FB32" s="427"/>
      <c r="FC32" s="427"/>
      <c r="FD32" s="427"/>
      <c r="FE32" s="427"/>
      <c r="FF32" s="427"/>
      <c r="FG32" s="427"/>
      <c r="FH32" s="427"/>
      <c r="FI32" s="427"/>
      <c r="FJ32" s="427"/>
      <c r="FK32" s="427"/>
      <c r="FL32" s="427"/>
      <c r="FM32" s="427"/>
      <c r="FN32" s="427"/>
      <c r="FO32" s="427"/>
      <c r="FP32" s="427"/>
      <c r="FQ32" s="427"/>
      <c r="FR32" s="427"/>
      <c r="FS32" s="427"/>
      <c r="FT32" s="427"/>
      <c r="FU32" s="427"/>
      <c r="FV32" s="427"/>
      <c r="FW32" s="427"/>
      <c r="FX32" s="427"/>
      <c r="FY32" s="427"/>
      <c r="FZ32" s="427"/>
      <c r="GA32" s="427"/>
      <c r="GB32" s="427"/>
      <c r="GC32" s="427"/>
      <c r="GD32" s="427"/>
      <c r="GE32" s="427"/>
      <c r="GF32" s="427"/>
      <c r="GG32" s="427"/>
      <c r="GH32" s="427"/>
      <c r="GI32" s="427"/>
      <c r="GJ32" s="427"/>
      <c r="GK32" s="427"/>
      <c r="GL32" s="427"/>
      <c r="GM32" s="427"/>
      <c r="GN32" s="427"/>
      <c r="GO32" s="427"/>
      <c r="GP32" s="427"/>
      <c r="GQ32" s="427"/>
      <c r="GR32" s="427"/>
      <c r="GS32" s="427"/>
      <c r="GT32" s="427"/>
      <c r="GU32" s="427"/>
      <c r="GV32" s="427"/>
      <c r="GW32" s="427"/>
      <c r="GX32" s="427"/>
      <c r="GY32" s="427"/>
      <c r="GZ32" s="427"/>
      <c r="HA32" s="427"/>
      <c r="HB32" s="427"/>
      <c r="HC32" s="427"/>
      <c r="HD32" s="427"/>
      <c r="HE32" s="427"/>
      <c r="HF32" s="427"/>
      <c r="HG32" s="427"/>
      <c r="HH32" s="427"/>
      <c r="HI32" s="427"/>
      <c r="HJ32" s="427"/>
      <c r="HK32" s="427"/>
      <c r="HL32" s="427"/>
      <c r="HM32" s="427"/>
      <c r="HN32" s="427"/>
      <c r="HO32" s="427"/>
      <c r="HP32" s="427"/>
      <c r="HQ32" s="427"/>
      <c r="HR32" s="427"/>
      <c r="HS32" s="427"/>
      <c r="HT32" s="427"/>
      <c r="HU32" s="427"/>
      <c r="HV32" s="427"/>
      <c r="HW32" s="427"/>
      <c r="HX32" s="427"/>
      <c r="HY32" s="427"/>
      <c r="HZ32" s="427"/>
      <c r="IA32" s="427"/>
      <c r="IB32" s="427"/>
      <c r="IC32" s="427"/>
      <c r="ID32" s="427"/>
      <c r="IE32" s="427"/>
      <c r="IF32" s="427"/>
      <c r="IG32" s="427"/>
      <c r="IH32" s="427"/>
      <c r="II32" s="427"/>
      <c r="IJ32" s="427"/>
      <c r="IK32" s="427"/>
      <c r="IL32" s="427"/>
      <c r="IM32" s="427"/>
      <c r="IN32" s="427"/>
      <c r="IO32" s="427"/>
      <c r="IP32" s="427"/>
      <c r="IQ32" s="427"/>
      <c r="IR32" s="427"/>
      <c r="IS32" s="427"/>
      <c r="IT32" s="427"/>
      <c r="IU32" s="427"/>
      <c r="IV32" s="427"/>
      <c r="IW32" s="427"/>
      <c r="IX32" s="427"/>
      <c r="IY32" s="427"/>
      <c r="IZ32" s="427"/>
      <c r="JA32" s="427"/>
      <c r="JB32" s="427"/>
      <c r="JC32" s="427"/>
      <c r="JD32" s="427"/>
      <c r="JE32" s="427"/>
      <c r="JF32" s="427"/>
      <c r="JG32" s="427"/>
      <c r="JH32" s="427"/>
      <c r="JI32" s="427"/>
      <c r="JJ32" s="427"/>
      <c r="JK32" s="427"/>
      <c r="JL32" s="427"/>
      <c r="JM32" s="427"/>
      <c r="JN32" s="427"/>
      <c r="JO32" s="427"/>
      <c r="JP32" s="427"/>
      <c r="JQ32" s="427"/>
      <c r="JR32" s="427"/>
      <c r="JS32" s="427"/>
      <c r="JT32" s="427"/>
      <c r="JU32" s="427"/>
      <c r="JV32" s="427"/>
      <c r="JW32" s="427"/>
      <c r="JX32" s="427"/>
      <c r="JY32" s="427"/>
      <c r="JZ32" s="427"/>
      <c r="KA32" s="427"/>
      <c r="KB32" s="427"/>
      <c r="KC32" s="427"/>
      <c r="KD32" s="427"/>
      <c r="KE32" s="427"/>
      <c r="KF32" s="427"/>
      <c r="KG32" s="427"/>
      <c r="KH32" s="427"/>
      <c r="KI32" s="427"/>
      <c r="KJ32" s="427"/>
      <c r="KK32" s="427"/>
      <c r="KL32" s="427"/>
      <c r="KM32" s="427"/>
      <c r="KN32" s="427"/>
      <c r="KO32" s="427"/>
      <c r="KP32" s="427"/>
      <c r="KQ32" s="427"/>
      <c r="KR32" s="427"/>
      <c r="KS32" s="427"/>
      <c r="KT32" s="427"/>
      <c r="KU32" s="427"/>
      <c r="KV32" s="427"/>
      <c r="KW32" s="427"/>
      <c r="KX32" s="427"/>
      <c r="KY32" s="427"/>
      <c r="KZ32" s="427"/>
      <c r="LA32" s="427"/>
      <c r="LB32" s="427"/>
      <c r="LC32" s="427"/>
      <c r="LD32" s="427"/>
      <c r="LE32" s="427"/>
      <c r="LF32" s="427"/>
      <c r="LG32" s="427"/>
      <c r="LH32" s="427"/>
      <c r="LI32" s="427"/>
      <c r="LJ32" s="427"/>
      <c r="LK32" s="427"/>
      <c r="LL32" s="427"/>
      <c r="LM32" s="427"/>
      <c r="LN32" s="427"/>
      <c r="LO32" s="427"/>
      <c r="LP32" s="427"/>
      <c r="LQ32" s="427"/>
      <c r="LR32" s="427"/>
      <c r="LS32" s="427"/>
      <c r="LT32" s="427"/>
      <c r="LU32" s="427"/>
      <c r="LV32" s="427"/>
      <c r="LW32" s="427"/>
      <c r="LX32" s="427"/>
      <c r="LY32" s="427"/>
      <c r="LZ32" s="427"/>
      <c r="MA32" s="427"/>
      <c r="MB32" s="427"/>
      <c r="MC32" s="427"/>
      <c r="MD32" s="427"/>
      <c r="ME32" s="427"/>
      <c r="MF32" s="427"/>
      <c r="MG32" s="427"/>
      <c r="MH32" s="427"/>
      <c r="MI32" s="427"/>
      <c r="MJ32" s="427"/>
      <c r="MK32" s="427"/>
      <c r="ML32" s="427"/>
      <c r="MM32" s="427"/>
      <c r="MN32" s="427"/>
      <c r="MO32" s="427"/>
      <c r="MP32" s="427"/>
      <c r="MQ32" s="427"/>
      <c r="MR32" s="427"/>
      <c r="MS32" s="427"/>
      <c r="MT32" s="427"/>
      <c r="MU32" s="427"/>
      <c r="MV32" s="427"/>
      <c r="MW32" s="427"/>
      <c r="MX32" s="427"/>
      <c r="MY32" s="427"/>
      <c r="MZ32" s="427"/>
      <c r="NA32" s="427"/>
      <c r="NB32" s="427"/>
      <c r="NC32" s="427"/>
      <c r="ND32" s="427"/>
      <c r="NE32" s="427"/>
      <c r="NF32" s="427"/>
      <c r="NG32" s="427"/>
      <c r="NH32" s="427"/>
      <c r="NI32" s="427"/>
      <c r="NJ32" s="427"/>
      <c r="NK32" s="427"/>
      <c r="NL32" s="427"/>
      <c r="NM32" s="427"/>
      <c r="NN32" s="427"/>
      <c r="NO32" s="427"/>
      <c r="NP32" s="427"/>
      <c r="NQ32" s="427"/>
      <c r="NR32" s="427"/>
      <c r="NS32" s="427"/>
      <c r="NT32" s="427"/>
      <c r="NU32" s="427"/>
      <c r="NV32" s="427"/>
      <c r="NW32" s="427"/>
      <c r="NX32" s="427"/>
      <c r="NY32" s="427"/>
      <c r="NZ32" s="427"/>
      <c r="OA32" s="427"/>
      <c r="OB32" s="427"/>
      <c r="OC32" s="427"/>
      <c r="OD32" s="427"/>
      <c r="OE32" s="427"/>
      <c r="OF32" s="427"/>
      <c r="OG32" s="427"/>
      <c r="OH32" s="427"/>
      <c r="OI32" s="427"/>
      <c r="OJ32" s="427"/>
      <c r="OK32" s="427"/>
      <c r="OL32" s="427"/>
      <c r="OM32" s="427"/>
      <c r="ON32" s="427"/>
      <c r="OO32" s="427"/>
      <c r="OP32" s="427"/>
      <c r="OQ32" s="427"/>
      <c r="OR32" s="427"/>
      <c r="OS32" s="427"/>
      <c r="OT32" s="427"/>
      <c r="OU32" s="427"/>
      <c r="OV32" s="427"/>
      <c r="OW32" s="427"/>
      <c r="OX32" s="427"/>
      <c r="OY32" s="427"/>
      <c r="OZ32" s="427"/>
      <c r="PA32" s="427"/>
      <c r="PB32" s="427"/>
      <c r="PC32" s="427"/>
      <c r="PD32" s="427"/>
      <c r="PE32" s="427"/>
      <c r="PF32" s="427"/>
      <c r="PG32" s="427"/>
      <c r="PH32" s="427"/>
      <c r="PI32" s="427"/>
      <c r="PJ32" s="427"/>
      <c r="PK32" s="427"/>
      <c r="PL32" s="427"/>
      <c r="PM32" s="427"/>
      <c r="PN32" s="427"/>
      <c r="PO32" s="427"/>
      <c r="PP32" s="427"/>
      <c r="PQ32" s="427"/>
      <c r="PR32" s="427"/>
      <c r="PS32" s="427"/>
      <c r="PT32" s="427"/>
      <c r="PU32" s="427"/>
      <c r="PV32" s="427"/>
      <c r="PW32" s="427"/>
      <c r="PX32" s="427"/>
      <c r="PY32" s="427"/>
      <c r="PZ32" s="427"/>
      <c r="QA32" s="427"/>
      <c r="QB32" s="427"/>
      <c r="QC32" s="427"/>
      <c r="QD32" s="427"/>
      <c r="QE32" s="427"/>
      <c r="QF32" s="427"/>
      <c r="QG32" s="427"/>
      <c r="QH32" s="427"/>
      <c r="QI32" s="427"/>
      <c r="QJ32" s="427"/>
      <c r="QK32" s="427"/>
      <c r="QL32" s="427"/>
      <c r="QM32" s="427"/>
      <c r="QN32" s="427"/>
      <c r="QO32" s="427"/>
      <c r="QP32" s="427"/>
      <c r="QQ32" s="427"/>
      <c r="QR32" s="427"/>
      <c r="QS32" s="427"/>
      <c r="QT32" s="427"/>
      <c r="QU32" s="427"/>
      <c r="QV32" s="427"/>
      <c r="QW32" s="427"/>
      <c r="QX32" s="427"/>
      <c r="QY32" s="427"/>
      <c r="QZ32" s="427"/>
      <c r="RA32" s="427"/>
      <c r="RB32" s="427"/>
      <c r="RC32" s="427"/>
      <c r="RD32" s="427"/>
      <c r="RE32" s="427"/>
      <c r="RF32" s="427"/>
      <c r="RG32" s="427"/>
      <c r="RH32" s="427"/>
      <c r="RI32" s="427"/>
      <c r="RJ32" s="427"/>
      <c r="RK32" s="427"/>
      <c r="RL32" s="427"/>
      <c r="RM32" s="427"/>
      <c r="RN32" s="427"/>
      <c r="RO32" s="427"/>
      <c r="RP32" s="427"/>
      <c r="RQ32" s="427"/>
      <c r="RR32" s="427"/>
      <c r="RS32" s="427"/>
      <c r="RT32" s="427"/>
      <c r="RU32" s="427"/>
      <c r="RV32" s="427"/>
      <c r="RW32" s="427"/>
      <c r="RX32" s="427"/>
      <c r="RY32" s="427"/>
      <c r="RZ32" s="427"/>
      <c r="SA32" s="427"/>
      <c r="SB32" s="427"/>
      <c r="SC32" s="427"/>
      <c r="SD32" s="427"/>
      <c r="SE32" s="427"/>
      <c r="SF32" s="427"/>
      <c r="SG32" s="427"/>
      <c r="SH32" s="427"/>
      <c r="SI32" s="427"/>
      <c r="SJ32" s="427"/>
      <c r="SK32" s="427"/>
      <c r="SL32" s="427"/>
      <c r="SM32" s="427"/>
      <c r="SN32" s="427"/>
      <c r="SO32" s="427"/>
      <c r="SP32" s="427"/>
      <c r="SQ32" s="427"/>
      <c r="SR32" s="427"/>
      <c r="SS32" s="427"/>
      <c r="ST32" s="427"/>
      <c r="SU32" s="427"/>
      <c r="SV32" s="427"/>
      <c r="SW32" s="427"/>
      <c r="SX32" s="427"/>
      <c r="SY32" s="427"/>
      <c r="SZ32" s="427"/>
      <c r="TA32" s="427"/>
      <c r="TB32" s="427"/>
      <c r="TC32" s="427"/>
      <c r="TD32" s="427"/>
      <c r="TE32" s="427"/>
      <c r="TF32" s="427"/>
      <c r="TG32" s="427"/>
      <c r="TH32" s="427"/>
      <c r="TI32" s="427"/>
      <c r="TJ32" s="427"/>
      <c r="TK32" s="427"/>
      <c r="TL32" s="427"/>
      <c r="TM32" s="427"/>
      <c r="TN32" s="427"/>
      <c r="TO32" s="427"/>
      <c r="TP32" s="427"/>
      <c r="TQ32" s="427"/>
      <c r="TR32" s="427"/>
      <c r="TS32" s="427"/>
      <c r="TT32" s="427"/>
      <c r="TU32" s="427"/>
      <c r="TV32" s="427"/>
      <c r="TW32" s="427"/>
      <c r="TX32" s="427"/>
      <c r="TY32" s="427"/>
      <c r="TZ32" s="427"/>
      <c r="UA32" s="427"/>
      <c r="UB32" s="427"/>
      <c r="UC32" s="427"/>
      <c r="UD32" s="427"/>
      <c r="UE32" s="427"/>
      <c r="UF32" s="427"/>
      <c r="UG32" s="427"/>
      <c r="UH32" s="427"/>
      <c r="UI32" s="427"/>
      <c r="UJ32" s="427"/>
      <c r="UK32" s="427"/>
      <c r="UL32" s="427"/>
      <c r="UM32" s="427"/>
      <c r="UN32" s="427"/>
      <c r="UO32" s="427"/>
      <c r="UP32" s="427"/>
      <c r="UQ32" s="427"/>
      <c r="UR32" s="427"/>
      <c r="US32" s="427"/>
      <c r="UT32" s="427"/>
      <c r="UU32" s="427"/>
      <c r="UV32" s="427"/>
      <c r="UW32" s="427"/>
      <c r="UX32" s="427"/>
      <c r="UY32" s="427"/>
      <c r="UZ32" s="427"/>
      <c r="VA32" s="427"/>
      <c r="VB32" s="427"/>
      <c r="VC32" s="427"/>
      <c r="VD32" s="427"/>
      <c r="VE32" s="427"/>
      <c r="VF32" s="427"/>
      <c r="VG32" s="427"/>
      <c r="VH32" s="427"/>
      <c r="VI32" s="427"/>
      <c r="VJ32" s="427"/>
      <c r="VK32" s="427"/>
      <c r="VL32" s="427"/>
      <c r="VM32" s="427"/>
      <c r="VN32" s="427"/>
      <c r="VO32" s="427"/>
      <c r="VP32" s="427"/>
      <c r="VQ32" s="427"/>
      <c r="VR32" s="427"/>
      <c r="VS32" s="427"/>
      <c r="VT32" s="427"/>
      <c r="VU32" s="427"/>
      <c r="VV32" s="427"/>
      <c r="VW32" s="427"/>
      <c r="VX32" s="427"/>
      <c r="VY32" s="427"/>
      <c r="VZ32" s="427"/>
      <c r="WA32" s="427"/>
      <c r="WB32" s="427"/>
      <c r="WC32" s="427"/>
      <c r="WD32" s="427"/>
      <c r="WE32" s="427"/>
      <c r="WF32" s="427"/>
      <c r="WG32" s="427"/>
      <c r="WH32" s="427"/>
      <c r="WI32" s="427"/>
      <c r="WJ32" s="427"/>
      <c r="WK32" s="427"/>
      <c r="WL32" s="427"/>
      <c r="WM32" s="427"/>
      <c r="WN32" s="427"/>
      <c r="WO32" s="427"/>
      <c r="WP32" s="427"/>
      <c r="WQ32" s="427"/>
      <c r="WR32" s="427"/>
      <c r="WS32" s="427"/>
      <c r="WT32" s="427"/>
      <c r="WU32" s="427"/>
      <c r="WV32" s="427"/>
      <c r="WW32" s="427"/>
      <c r="WX32" s="427"/>
      <c r="WY32" s="427"/>
      <c r="WZ32" s="427"/>
      <c r="XA32" s="427"/>
      <c r="XB32" s="427"/>
      <c r="XC32" s="427"/>
      <c r="XD32" s="427"/>
      <c r="XE32" s="427"/>
      <c r="XF32" s="427"/>
      <c r="XG32" s="427"/>
      <c r="XH32" s="427"/>
      <c r="XI32" s="427"/>
      <c r="XJ32" s="427"/>
      <c r="XK32" s="427"/>
      <c r="XL32" s="427"/>
      <c r="XM32" s="427"/>
      <c r="XN32" s="427"/>
      <c r="XO32" s="427"/>
      <c r="XP32" s="427"/>
      <c r="XQ32" s="427"/>
      <c r="XR32" s="427"/>
      <c r="XS32" s="427"/>
      <c r="XT32" s="427"/>
      <c r="XU32" s="427"/>
      <c r="XV32" s="427"/>
      <c r="XW32" s="427"/>
      <c r="XX32" s="427"/>
      <c r="XY32" s="427"/>
      <c r="XZ32" s="427"/>
      <c r="YA32" s="427"/>
      <c r="YB32" s="427"/>
      <c r="YC32" s="427"/>
      <c r="YD32" s="427"/>
      <c r="YE32" s="427"/>
      <c r="YF32" s="427"/>
      <c r="YG32" s="427"/>
      <c r="YH32" s="427"/>
      <c r="YI32" s="427"/>
      <c r="YJ32" s="427"/>
      <c r="YK32" s="427"/>
      <c r="YL32" s="427"/>
      <c r="YM32" s="427"/>
      <c r="YN32" s="427"/>
      <c r="YO32" s="427"/>
      <c r="YP32" s="427"/>
      <c r="YQ32" s="427"/>
      <c r="YR32" s="427"/>
      <c r="YS32" s="427"/>
      <c r="YT32" s="427"/>
      <c r="YU32" s="427"/>
      <c r="YV32" s="427"/>
      <c r="YW32" s="427"/>
      <c r="YX32" s="427"/>
      <c r="YY32" s="427"/>
      <c r="YZ32" s="427"/>
      <c r="ZA32" s="427"/>
      <c r="ZB32" s="427"/>
      <c r="ZC32" s="427"/>
      <c r="ZD32" s="427"/>
      <c r="ZE32" s="427"/>
      <c r="ZF32" s="427"/>
      <c r="ZG32" s="427"/>
      <c r="ZH32" s="427"/>
      <c r="ZI32" s="427"/>
      <c r="ZJ32" s="427"/>
      <c r="ZK32" s="427"/>
      <c r="ZL32" s="427"/>
      <c r="ZM32" s="427"/>
      <c r="ZN32" s="427"/>
      <c r="ZO32" s="427"/>
      <c r="ZP32" s="427"/>
      <c r="ZQ32" s="427"/>
      <c r="ZR32" s="427"/>
      <c r="ZS32" s="427"/>
      <c r="ZT32" s="427"/>
      <c r="ZU32" s="427"/>
      <c r="ZV32" s="427"/>
      <c r="ZW32" s="427"/>
      <c r="ZX32" s="427"/>
      <c r="ZY32" s="427"/>
      <c r="ZZ32" s="427"/>
      <c r="AAA32" s="427"/>
      <c r="AAB32" s="427"/>
      <c r="AAC32" s="427"/>
      <c r="AAD32" s="427"/>
      <c r="AAE32" s="427"/>
      <c r="AAF32" s="427"/>
      <c r="AAG32" s="427"/>
      <c r="AAH32" s="427"/>
      <c r="AAI32" s="427"/>
      <c r="AAJ32" s="427"/>
      <c r="AAK32" s="427"/>
      <c r="AAL32" s="427"/>
      <c r="AAM32" s="427"/>
      <c r="AAN32" s="427"/>
      <c r="AAO32" s="427"/>
      <c r="AAP32" s="427"/>
      <c r="AAQ32" s="427"/>
      <c r="AAR32" s="427"/>
      <c r="AAS32" s="427"/>
      <c r="AAT32" s="427"/>
      <c r="AAU32" s="427"/>
      <c r="AAV32" s="427"/>
      <c r="AAW32" s="427"/>
      <c r="AAX32" s="427"/>
      <c r="AAY32" s="427"/>
      <c r="AAZ32" s="427"/>
      <c r="ABA32" s="427"/>
      <c r="ABB32" s="427"/>
      <c r="ABC32" s="427"/>
      <c r="ABD32" s="427"/>
      <c r="ABE32" s="427"/>
      <c r="ABF32" s="427"/>
      <c r="ABG32" s="427"/>
      <c r="ABH32" s="427"/>
      <c r="ABI32" s="427"/>
      <c r="ABJ32" s="427"/>
      <c r="ABK32" s="427"/>
      <c r="ABL32" s="427"/>
      <c r="ABM32" s="427"/>
      <c r="ABN32" s="427"/>
      <c r="ABO32" s="427"/>
      <c r="ABP32" s="427"/>
      <c r="ABQ32" s="427"/>
      <c r="ABR32" s="427"/>
      <c r="ABS32" s="427"/>
      <c r="ABT32" s="427"/>
      <c r="ABU32" s="427"/>
      <c r="ABV32" s="427"/>
      <c r="ABW32" s="427"/>
      <c r="ABX32" s="427"/>
      <c r="ABY32" s="427"/>
      <c r="ABZ32" s="427"/>
      <c r="ACA32" s="427"/>
      <c r="ACB32" s="427"/>
      <c r="ACC32" s="427"/>
      <c r="ACD32" s="427"/>
      <c r="ACE32" s="427"/>
      <c r="ACF32" s="427"/>
      <c r="ACG32" s="427"/>
      <c r="ACH32" s="427"/>
      <c r="ACI32" s="427"/>
      <c r="ACJ32" s="427"/>
      <c r="ACK32" s="427"/>
      <c r="ACL32" s="427"/>
      <c r="ACM32" s="427"/>
      <c r="ACN32" s="427"/>
      <c r="ACO32" s="427"/>
      <c r="ACP32" s="427"/>
      <c r="ACQ32" s="427"/>
      <c r="ACR32" s="427"/>
      <c r="ACS32" s="427"/>
      <c r="ACT32" s="427"/>
      <c r="ACU32" s="427"/>
      <c r="ACV32" s="427"/>
      <c r="ACW32" s="427"/>
      <c r="ACX32" s="427"/>
      <c r="ACY32" s="427"/>
      <c r="ACZ32" s="427"/>
      <c r="ADA32" s="427"/>
      <c r="ADB32" s="427"/>
      <c r="ADC32" s="427"/>
      <c r="ADD32" s="427"/>
      <c r="ADE32" s="427"/>
      <c r="ADF32" s="427"/>
      <c r="ADG32" s="427"/>
      <c r="ADH32" s="427"/>
      <c r="ADI32" s="427"/>
      <c r="ADJ32" s="427"/>
      <c r="ADK32" s="427"/>
      <c r="ADL32" s="427"/>
      <c r="ADM32" s="427"/>
      <c r="ADN32" s="427"/>
      <c r="ADO32" s="427"/>
      <c r="ADP32" s="427"/>
      <c r="ADQ32" s="427"/>
      <c r="ADR32" s="427"/>
      <c r="ADS32" s="427"/>
      <c r="ADT32" s="427"/>
      <c r="ADU32" s="427"/>
      <c r="ADV32" s="427"/>
      <c r="ADW32" s="427"/>
      <c r="ADX32" s="427"/>
      <c r="ADY32" s="427"/>
      <c r="ADZ32" s="427"/>
      <c r="AEA32" s="427"/>
      <c r="AEB32" s="427"/>
      <c r="AEC32" s="427"/>
      <c r="AED32" s="427"/>
      <c r="AEE32" s="427"/>
      <c r="AEF32" s="427"/>
      <c r="AEG32" s="427"/>
      <c r="AEH32" s="427"/>
      <c r="AEI32" s="427"/>
      <c r="AEJ32" s="427"/>
      <c r="AEK32" s="427"/>
      <c r="AEL32" s="427"/>
      <c r="AEM32" s="427"/>
      <c r="AEN32" s="427"/>
      <c r="AEO32" s="427"/>
      <c r="AEP32" s="427"/>
      <c r="AEQ32" s="427"/>
      <c r="AER32" s="427"/>
      <c r="AES32" s="427"/>
      <c r="AET32" s="427"/>
      <c r="AEU32" s="427"/>
      <c r="AEV32" s="427"/>
      <c r="AEW32" s="427"/>
      <c r="AEX32" s="427"/>
      <c r="AEY32" s="427"/>
      <c r="AEZ32" s="427"/>
      <c r="AFA32" s="427"/>
      <c r="AFB32" s="427"/>
      <c r="AFC32" s="427"/>
      <c r="AFD32" s="427"/>
      <c r="AFE32" s="427"/>
      <c r="AFF32" s="427"/>
      <c r="AFG32" s="427"/>
      <c r="AFH32" s="427"/>
      <c r="AFI32" s="427"/>
      <c r="AFJ32" s="427"/>
      <c r="AFK32" s="427"/>
      <c r="AFL32" s="427"/>
      <c r="AFM32" s="427"/>
      <c r="AFN32" s="427"/>
      <c r="AFO32" s="427"/>
      <c r="AFP32" s="427"/>
      <c r="AFQ32" s="427"/>
      <c r="AFR32" s="427"/>
      <c r="AFS32" s="427"/>
      <c r="AFT32" s="427"/>
      <c r="AFU32" s="427"/>
      <c r="AFV32" s="427"/>
      <c r="AFW32" s="427"/>
      <c r="AFX32" s="427"/>
      <c r="AFY32" s="427"/>
      <c r="AFZ32" s="427"/>
      <c r="AGA32" s="427"/>
      <c r="AGB32" s="427"/>
      <c r="AGC32" s="427"/>
      <c r="AGD32" s="427"/>
      <c r="AGE32" s="427"/>
      <c r="AGF32" s="427"/>
      <c r="AGG32" s="427"/>
      <c r="AGH32" s="427"/>
      <c r="AGI32" s="427"/>
      <c r="AGJ32" s="427"/>
      <c r="AGK32" s="427"/>
      <c r="AGL32" s="427"/>
      <c r="AGM32" s="427"/>
      <c r="AGN32" s="427"/>
      <c r="AGO32" s="427"/>
      <c r="AGP32" s="427"/>
      <c r="AGQ32" s="427"/>
      <c r="AGR32" s="427"/>
      <c r="AGS32" s="427"/>
      <c r="AGT32" s="427"/>
      <c r="AGU32" s="427"/>
      <c r="AGV32" s="427"/>
      <c r="AGW32" s="427"/>
      <c r="AGX32" s="427"/>
      <c r="AGY32" s="427"/>
      <c r="AGZ32" s="427"/>
      <c r="AHA32" s="427"/>
      <c r="AHB32" s="427"/>
      <c r="AHC32" s="427"/>
      <c r="AHD32" s="427"/>
      <c r="AHE32" s="427"/>
      <c r="AHF32" s="427"/>
      <c r="AHG32" s="427"/>
      <c r="AHH32" s="427"/>
      <c r="AHI32" s="427"/>
      <c r="AHJ32" s="427"/>
      <c r="AHK32" s="427"/>
      <c r="AHL32" s="427"/>
      <c r="AHM32" s="427"/>
      <c r="AHN32" s="427"/>
      <c r="AHO32" s="427"/>
      <c r="AHP32" s="427"/>
      <c r="AHQ32" s="427"/>
      <c r="AHR32" s="427"/>
      <c r="AHS32" s="427"/>
      <c r="AHT32" s="427"/>
      <c r="AHU32" s="427"/>
      <c r="AHV32" s="427"/>
      <c r="AHW32" s="427"/>
      <c r="AHX32" s="427"/>
      <c r="AHY32" s="427"/>
      <c r="AHZ32" s="427"/>
      <c r="AIA32" s="427"/>
      <c r="AIB32" s="427"/>
      <c r="AIC32" s="427"/>
      <c r="AID32" s="427"/>
      <c r="AIE32" s="427"/>
      <c r="AIF32" s="427"/>
      <c r="AIG32" s="427"/>
      <c r="AIH32" s="427"/>
      <c r="AII32" s="427"/>
      <c r="AIJ32" s="427"/>
      <c r="AIK32" s="427"/>
      <c r="AIL32" s="427"/>
      <c r="AIM32" s="427"/>
      <c r="AIN32" s="427"/>
      <c r="AIO32" s="427"/>
      <c r="AIP32" s="427"/>
      <c r="AIQ32" s="427"/>
      <c r="AIR32" s="427"/>
      <c r="AIS32" s="427"/>
      <c r="AIT32" s="427"/>
      <c r="AIU32" s="427"/>
      <c r="AIV32" s="427"/>
      <c r="AIW32" s="427"/>
      <c r="AIX32" s="427"/>
      <c r="AIY32" s="427"/>
      <c r="AIZ32" s="427"/>
      <c r="AJA32" s="427"/>
      <c r="AJB32" s="427"/>
      <c r="AJC32" s="427"/>
      <c r="AJD32" s="427"/>
      <c r="AJE32" s="427"/>
      <c r="AJF32" s="427"/>
      <c r="AJG32" s="427"/>
      <c r="AJH32" s="427"/>
      <c r="AJI32" s="427"/>
      <c r="AJJ32" s="427"/>
      <c r="AJK32" s="427"/>
      <c r="AJL32" s="427"/>
      <c r="AJM32" s="427"/>
      <c r="AJN32" s="427"/>
      <c r="AJO32" s="427"/>
      <c r="AJP32" s="427"/>
      <c r="AJQ32" s="427"/>
      <c r="AJR32" s="427"/>
      <c r="AJS32" s="427"/>
      <c r="AJT32" s="427"/>
      <c r="AJU32" s="427"/>
      <c r="AJV32" s="427"/>
      <c r="AJW32" s="427"/>
      <c r="AJX32" s="427"/>
      <c r="AJY32" s="427"/>
      <c r="AJZ32" s="427"/>
      <c r="AKA32" s="427"/>
      <c r="AKB32" s="427"/>
      <c r="AKC32" s="427"/>
      <c r="AKD32" s="427"/>
      <c r="AKE32" s="427"/>
      <c r="AKF32" s="427"/>
      <c r="AKG32" s="427"/>
      <c r="AKH32" s="427"/>
      <c r="AKI32" s="427"/>
      <c r="AKJ32" s="427"/>
      <c r="AKK32" s="427"/>
      <c r="AKL32" s="427"/>
      <c r="AKM32" s="427"/>
      <c r="AKN32" s="427"/>
      <c r="AKO32" s="427"/>
      <c r="AKP32" s="427"/>
      <c r="AKQ32" s="427"/>
      <c r="AKR32" s="427"/>
      <c r="AKS32" s="427"/>
      <c r="AKT32" s="427"/>
      <c r="AKU32" s="427"/>
      <c r="AKV32" s="427"/>
      <c r="AKW32" s="427"/>
      <c r="AKX32" s="427"/>
      <c r="AKY32" s="427"/>
      <c r="AKZ32" s="427"/>
      <c r="ALA32" s="427"/>
      <c r="ALB32" s="427"/>
      <c r="ALC32" s="427"/>
      <c r="ALD32" s="427"/>
      <c r="ALE32" s="427"/>
      <c r="ALF32" s="427"/>
      <c r="ALG32" s="427"/>
      <c r="ALH32" s="427"/>
      <c r="ALI32" s="427"/>
      <c r="ALJ32" s="427"/>
      <c r="ALK32" s="427"/>
      <c r="ALL32" s="427"/>
      <c r="ALM32" s="427"/>
      <c r="ALN32" s="427"/>
      <c r="ALO32" s="427"/>
      <c r="ALP32" s="427"/>
      <c r="ALQ32" s="427"/>
      <c r="ALR32" s="427"/>
      <c r="ALS32" s="427"/>
      <c r="ALT32" s="427"/>
      <c r="ALU32" s="427"/>
      <c r="ALV32" s="427"/>
      <c r="ALW32" s="427"/>
      <c r="ALX32" s="427"/>
      <c r="ALY32" s="427"/>
      <c r="ALZ32" s="427"/>
      <c r="AMA32" s="427"/>
      <c r="AMB32" s="427"/>
      <c r="AMC32" s="427"/>
      <c r="AMD32" s="427"/>
      <c r="AME32" s="427"/>
      <c r="AMF32" s="427"/>
      <c r="AMG32" s="427"/>
      <c r="AMH32" s="427"/>
      <c r="AMI32" s="427"/>
      <c r="AMJ32" s="427"/>
      <c r="AMK32" s="427"/>
      <c r="AML32" s="427"/>
      <c r="AMM32" s="427"/>
      <c r="AMN32" s="427"/>
      <c r="AMO32" s="427"/>
      <c r="AMP32" s="427"/>
      <c r="AMQ32" s="427"/>
      <c r="AMR32" s="427"/>
      <c r="AMS32" s="427"/>
      <c r="AMT32" s="427"/>
      <c r="AMU32" s="427"/>
      <c r="AMV32" s="427"/>
      <c r="AMW32" s="427"/>
      <c r="AMX32" s="427"/>
      <c r="AMY32" s="427"/>
      <c r="AMZ32" s="427"/>
      <c r="ANA32" s="427"/>
      <c r="ANB32" s="427"/>
      <c r="ANC32" s="427"/>
      <c r="AND32" s="427"/>
      <c r="ANE32" s="427"/>
      <c r="ANF32" s="427"/>
      <c r="ANG32" s="427"/>
      <c r="ANH32" s="427"/>
      <c r="ANI32" s="427"/>
      <c r="ANJ32" s="427"/>
      <c r="ANK32" s="427"/>
      <c r="ANL32" s="427"/>
      <c r="ANM32" s="427"/>
      <c r="ANN32" s="427"/>
      <c r="ANO32" s="427"/>
      <c r="ANP32" s="427"/>
      <c r="ANQ32" s="427"/>
      <c r="ANR32" s="427"/>
      <c r="ANS32" s="427"/>
      <c r="ANT32" s="427"/>
      <c r="ANU32" s="427"/>
      <c r="ANV32" s="427"/>
      <c r="ANW32" s="427"/>
      <c r="ANX32" s="427"/>
      <c r="ANY32" s="427"/>
      <c r="ANZ32" s="427"/>
      <c r="AOA32" s="427"/>
      <c r="AOB32" s="427"/>
      <c r="AOC32" s="427"/>
      <c r="AOD32" s="427"/>
      <c r="AOE32" s="427"/>
      <c r="AOF32" s="427"/>
      <c r="AOG32" s="427"/>
      <c r="AOH32" s="427"/>
      <c r="AOI32" s="427"/>
      <c r="AOJ32" s="427"/>
      <c r="AOK32" s="427"/>
      <c r="AOL32" s="427"/>
      <c r="AOM32" s="427"/>
      <c r="AON32" s="427"/>
      <c r="AOO32" s="427"/>
      <c r="AOP32" s="427"/>
      <c r="AOQ32" s="427"/>
      <c r="AOR32" s="427"/>
      <c r="AOS32" s="427"/>
      <c r="AOT32" s="427"/>
      <c r="AOU32" s="427"/>
      <c r="AOV32" s="427"/>
      <c r="AOW32" s="427"/>
      <c r="AOX32" s="427"/>
      <c r="AOY32" s="427"/>
      <c r="AOZ32" s="427"/>
      <c r="APA32" s="427"/>
      <c r="APB32" s="427"/>
      <c r="APC32" s="427"/>
      <c r="APD32" s="427"/>
      <c r="APE32" s="427"/>
      <c r="APF32" s="427"/>
      <c r="APG32" s="427"/>
      <c r="APH32" s="427"/>
      <c r="API32" s="427"/>
      <c r="APJ32" s="427"/>
      <c r="APK32" s="427"/>
      <c r="APL32" s="427"/>
      <c r="APM32" s="427"/>
      <c r="APN32" s="427"/>
      <c r="APO32" s="427"/>
      <c r="APP32" s="427"/>
      <c r="APQ32" s="427"/>
      <c r="APR32" s="427"/>
      <c r="APS32" s="427"/>
      <c r="APT32" s="427"/>
      <c r="APU32" s="427"/>
      <c r="APV32" s="427"/>
      <c r="APW32" s="427"/>
      <c r="APX32" s="427"/>
      <c r="APY32" s="427"/>
      <c r="APZ32" s="427"/>
      <c r="AQA32" s="427"/>
      <c r="AQB32" s="427"/>
      <c r="AQC32" s="427"/>
      <c r="AQD32" s="427"/>
      <c r="AQE32" s="427"/>
      <c r="AQF32" s="427"/>
      <c r="AQG32" s="427"/>
      <c r="AQH32" s="427"/>
      <c r="AQI32" s="427"/>
      <c r="AQJ32" s="427"/>
      <c r="AQK32" s="427"/>
      <c r="AQL32" s="427"/>
      <c r="AQM32" s="427"/>
      <c r="AQN32" s="427"/>
      <c r="AQO32" s="427"/>
      <c r="AQP32" s="427"/>
      <c r="AQQ32" s="427"/>
      <c r="AQR32" s="427"/>
      <c r="AQS32" s="427"/>
      <c r="AQT32" s="427"/>
      <c r="AQU32" s="427"/>
      <c r="AQV32" s="427"/>
      <c r="AQW32" s="427"/>
      <c r="AQX32" s="427"/>
      <c r="AQY32" s="427"/>
      <c r="AQZ32" s="427"/>
      <c r="ARA32" s="427"/>
      <c r="ARB32" s="427"/>
      <c r="ARC32" s="427"/>
      <c r="ARD32" s="427"/>
      <c r="ARE32" s="427"/>
      <c r="ARF32" s="427"/>
      <c r="ARG32" s="427"/>
      <c r="ARH32" s="427"/>
      <c r="ARI32" s="427"/>
      <c r="ARJ32" s="427"/>
      <c r="ARK32" s="427"/>
      <c r="ARL32" s="427"/>
      <c r="ARM32" s="427"/>
      <c r="ARN32" s="427"/>
      <c r="ARO32" s="427"/>
      <c r="ARP32" s="427"/>
      <c r="ARQ32" s="427"/>
      <c r="ARR32" s="427"/>
      <c r="ARS32" s="427"/>
      <c r="ART32" s="427"/>
      <c r="ARU32" s="427"/>
      <c r="ARV32" s="427"/>
      <c r="ARW32" s="427"/>
      <c r="ARX32" s="427"/>
      <c r="ARY32" s="427"/>
      <c r="ARZ32" s="427"/>
      <c r="ASA32" s="427"/>
      <c r="ASB32" s="427"/>
      <c r="ASC32" s="427"/>
      <c r="ASD32" s="427"/>
      <c r="ASE32" s="427"/>
      <c r="ASF32" s="427"/>
      <c r="ASG32" s="427"/>
      <c r="ASH32" s="427"/>
      <c r="ASI32" s="427"/>
      <c r="ASJ32" s="427"/>
      <c r="ASK32" s="427"/>
      <c r="ASL32" s="427"/>
      <c r="ASM32" s="427"/>
      <c r="ASN32" s="427"/>
      <c r="ASO32" s="427"/>
      <c r="ASP32" s="427"/>
      <c r="ASQ32" s="427"/>
      <c r="ASR32" s="427"/>
      <c r="ASS32" s="427"/>
      <c r="AST32" s="427"/>
      <c r="ASU32" s="427"/>
      <c r="ASV32" s="427"/>
      <c r="ASW32" s="427"/>
      <c r="ASX32" s="427"/>
      <c r="ASY32" s="427"/>
      <c r="ASZ32" s="427"/>
      <c r="ATA32" s="427"/>
      <c r="ATB32" s="427"/>
      <c r="ATC32" s="427"/>
      <c r="ATD32" s="427"/>
      <c r="ATE32" s="427"/>
      <c r="ATF32" s="427"/>
      <c r="ATG32" s="427"/>
      <c r="ATH32" s="427"/>
      <c r="ATI32" s="427"/>
      <c r="ATJ32" s="427"/>
      <c r="ATK32" s="427"/>
      <c r="ATL32" s="427"/>
      <c r="ATM32" s="427"/>
      <c r="ATN32" s="427"/>
      <c r="ATO32" s="427"/>
      <c r="ATP32" s="427"/>
      <c r="ATQ32" s="427"/>
      <c r="ATR32" s="427"/>
      <c r="ATS32" s="427"/>
      <c r="ATT32" s="427"/>
      <c r="ATU32" s="427"/>
      <c r="ATV32" s="427"/>
      <c r="ATW32" s="427"/>
      <c r="ATX32" s="427"/>
      <c r="ATY32" s="427"/>
      <c r="ATZ32" s="427"/>
      <c r="AUA32" s="427"/>
      <c r="AUB32" s="427"/>
      <c r="AUC32" s="427"/>
      <c r="AUD32" s="427"/>
      <c r="AUE32" s="427"/>
      <c r="AUF32" s="427"/>
      <c r="AUG32" s="427"/>
      <c r="AUH32" s="427"/>
      <c r="AUI32" s="427"/>
      <c r="AUJ32" s="427"/>
      <c r="AUK32" s="427"/>
      <c r="AUL32" s="427"/>
      <c r="AUM32" s="427"/>
      <c r="AUN32" s="427"/>
      <c r="AUO32" s="427"/>
      <c r="AUP32" s="427"/>
      <c r="AUQ32" s="427"/>
      <c r="AUR32" s="427"/>
      <c r="AUS32" s="427"/>
      <c r="AUT32" s="427"/>
      <c r="AUU32" s="427"/>
      <c r="AUV32" s="427"/>
      <c r="AUW32" s="427"/>
      <c r="AUX32" s="427"/>
      <c r="AUY32" s="427"/>
      <c r="AUZ32" s="427"/>
      <c r="AVA32" s="427"/>
      <c r="AVB32" s="427"/>
      <c r="AVC32" s="427"/>
      <c r="AVD32" s="427"/>
      <c r="AVE32" s="427"/>
      <c r="AVF32" s="427"/>
      <c r="AVG32" s="427"/>
      <c r="AVH32" s="427"/>
      <c r="AVI32" s="427"/>
      <c r="AVJ32" s="427"/>
      <c r="AVK32" s="427"/>
      <c r="AVL32" s="427"/>
      <c r="AVM32" s="427"/>
      <c r="AVN32" s="427"/>
      <c r="AVO32" s="427"/>
      <c r="AVP32" s="427"/>
      <c r="AVQ32" s="427"/>
      <c r="AVR32" s="427"/>
      <c r="AVS32" s="427"/>
      <c r="AVT32" s="427"/>
      <c r="AVU32" s="427"/>
      <c r="AVV32" s="427"/>
      <c r="AVW32" s="427"/>
      <c r="AVX32" s="427"/>
      <c r="AVY32" s="427"/>
      <c r="AVZ32" s="427"/>
      <c r="AWA32" s="427"/>
      <c r="AWB32" s="427"/>
      <c r="AWC32" s="427"/>
      <c r="AWD32" s="427"/>
      <c r="AWE32" s="427"/>
      <c r="AWF32" s="427"/>
      <c r="AWG32" s="427"/>
      <c r="AWH32" s="427"/>
      <c r="AWI32" s="427"/>
      <c r="AWJ32" s="427"/>
      <c r="AWK32" s="427"/>
      <c r="AWL32" s="427"/>
      <c r="AWM32" s="427"/>
      <c r="AWN32" s="427"/>
      <c r="AWO32" s="427"/>
      <c r="AWP32" s="427"/>
      <c r="AWQ32" s="427"/>
      <c r="AWR32" s="427"/>
      <c r="AWS32" s="427"/>
      <c r="AWT32" s="427"/>
      <c r="AWU32" s="427"/>
      <c r="AWV32" s="427"/>
      <c r="AWW32" s="427"/>
      <c r="AWX32" s="427"/>
      <c r="AWY32" s="427"/>
      <c r="AWZ32" s="427"/>
      <c r="AXA32" s="427"/>
      <c r="AXB32" s="427"/>
      <c r="AXC32" s="427"/>
      <c r="AXD32" s="427"/>
      <c r="AXE32" s="427"/>
      <c r="AXF32" s="427"/>
      <c r="AXG32" s="427"/>
      <c r="AXH32" s="427"/>
      <c r="AXI32" s="427"/>
      <c r="AXJ32" s="427"/>
      <c r="AXK32" s="427"/>
      <c r="AXL32" s="427"/>
      <c r="AXM32" s="427"/>
      <c r="AXN32" s="427"/>
      <c r="AXO32" s="427"/>
      <c r="AXP32" s="427"/>
      <c r="AXQ32" s="427"/>
      <c r="AXR32" s="427"/>
      <c r="AXS32" s="427"/>
      <c r="AXT32" s="427"/>
      <c r="AXU32" s="427"/>
      <c r="AXV32" s="427"/>
      <c r="AXW32" s="427"/>
      <c r="AXX32" s="427"/>
      <c r="AXY32" s="427"/>
      <c r="AXZ32" s="427"/>
      <c r="AYA32" s="427"/>
      <c r="AYB32" s="427"/>
      <c r="AYC32" s="427"/>
      <c r="AYD32" s="427"/>
      <c r="AYE32" s="427"/>
      <c r="AYF32" s="427"/>
      <c r="AYG32" s="427"/>
      <c r="AYH32" s="427"/>
      <c r="AYI32" s="427"/>
      <c r="AYJ32" s="427"/>
      <c r="AYK32" s="427"/>
      <c r="AYL32" s="427"/>
      <c r="AYM32" s="427"/>
      <c r="AYN32" s="427"/>
      <c r="AYO32" s="427"/>
      <c r="AYP32" s="427"/>
      <c r="AYQ32" s="427"/>
      <c r="AYR32" s="427"/>
      <c r="AYS32" s="427"/>
      <c r="AYT32" s="427"/>
      <c r="AYU32" s="427"/>
      <c r="AYV32" s="427"/>
      <c r="AYW32" s="427"/>
      <c r="AYX32" s="427"/>
      <c r="AYY32" s="427"/>
      <c r="AYZ32" s="427"/>
      <c r="AZA32" s="427"/>
      <c r="AZB32" s="427"/>
      <c r="AZC32" s="427"/>
      <c r="AZD32" s="427"/>
      <c r="AZE32" s="427"/>
      <c r="AZF32" s="427"/>
      <c r="AZG32" s="427"/>
      <c r="AZH32" s="427"/>
      <c r="AZI32" s="427"/>
      <c r="AZJ32" s="427"/>
      <c r="AZK32" s="427"/>
      <c r="AZL32" s="427"/>
      <c r="AZM32" s="427"/>
      <c r="AZN32" s="427"/>
      <c r="AZO32" s="427"/>
      <c r="AZP32" s="427"/>
      <c r="AZQ32" s="427"/>
      <c r="AZR32" s="427"/>
      <c r="AZS32" s="427"/>
      <c r="AZT32" s="427"/>
      <c r="AZU32" s="427"/>
      <c r="AZV32" s="427"/>
      <c r="AZW32" s="427"/>
      <c r="AZX32" s="427"/>
      <c r="AZY32" s="427"/>
      <c r="AZZ32" s="427"/>
      <c r="BAA32" s="427"/>
      <c r="BAB32" s="427"/>
      <c r="BAC32" s="427"/>
      <c r="BAD32" s="427"/>
      <c r="BAE32" s="427"/>
      <c r="BAF32" s="427"/>
      <c r="BAG32" s="427"/>
      <c r="BAH32" s="427"/>
      <c r="BAI32" s="427"/>
      <c r="BAJ32" s="427"/>
      <c r="BAK32" s="427"/>
      <c r="BAL32" s="427"/>
      <c r="BAM32" s="427"/>
      <c r="BAN32" s="427"/>
      <c r="BAO32" s="427"/>
      <c r="BAP32" s="427"/>
      <c r="BAQ32" s="427"/>
      <c r="BAR32" s="427"/>
      <c r="BAS32" s="427"/>
      <c r="BAT32" s="427"/>
      <c r="BAU32" s="427"/>
      <c r="BAV32" s="427"/>
      <c r="BAW32" s="427"/>
      <c r="BAX32" s="427"/>
      <c r="BAY32" s="427"/>
      <c r="BAZ32" s="427"/>
      <c r="BBA32" s="427"/>
      <c r="BBB32" s="427"/>
      <c r="BBC32" s="427"/>
      <c r="BBD32" s="427"/>
      <c r="BBE32" s="427"/>
      <c r="BBF32" s="427"/>
      <c r="BBG32" s="427"/>
      <c r="BBH32" s="427"/>
      <c r="BBI32" s="427"/>
      <c r="BBJ32" s="427"/>
      <c r="BBK32" s="427"/>
      <c r="BBL32" s="427"/>
      <c r="BBM32" s="427"/>
      <c r="BBN32" s="427"/>
      <c r="BBO32" s="427"/>
      <c r="BBP32" s="427"/>
      <c r="BBQ32" s="427"/>
      <c r="BBR32" s="427"/>
      <c r="BBS32" s="427"/>
      <c r="BBT32" s="427"/>
      <c r="BBU32" s="427"/>
      <c r="BBV32" s="427"/>
      <c r="BBW32" s="427"/>
      <c r="BBX32" s="427"/>
      <c r="BBY32" s="427"/>
      <c r="BBZ32" s="427"/>
      <c r="BCA32" s="427"/>
      <c r="BCB32" s="427"/>
      <c r="BCC32" s="427"/>
      <c r="BCD32" s="427"/>
      <c r="BCE32" s="427"/>
      <c r="BCF32" s="427"/>
      <c r="BCG32" s="427"/>
      <c r="BCH32" s="427"/>
      <c r="BCI32" s="427"/>
      <c r="BCJ32" s="427"/>
      <c r="BCK32" s="427"/>
      <c r="BCL32" s="427"/>
      <c r="BCM32" s="427"/>
      <c r="BCN32" s="427"/>
      <c r="BCO32" s="427"/>
      <c r="BCP32" s="427"/>
      <c r="BCQ32" s="427"/>
      <c r="BCR32" s="427"/>
      <c r="BCS32" s="427"/>
      <c r="BCT32" s="427"/>
      <c r="BCU32" s="427"/>
      <c r="BCV32" s="427"/>
      <c r="BCW32" s="427"/>
      <c r="BCX32" s="427"/>
      <c r="BCY32" s="427"/>
      <c r="BCZ32" s="427"/>
      <c r="BDA32" s="427"/>
      <c r="BDB32" s="427"/>
      <c r="BDC32" s="427"/>
      <c r="BDD32" s="427"/>
      <c r="BDE32" s="427"/>
      <c r="BDF32" s="427"/>
      <c r="BDG32" s="427"/>
      <c r="BDH32" s="427"/>
      <c r="BDI32" s="427"/>
      <c r="BDJ32" s="427"/>
      <c r="BDK32" s="427"/>
      <c r="BDL32" s="427"/>
      <c r="BDM32" s="427"/>
      <c r="BDN32" s="427"/>
      <c r="BDO32" s="427"/>
      <c r="BDP32" s="427"/>
      <c r="BDQ32" s="427"/>
      <c r="BDR32" s="427"/>
      <c r="BDS32" s="427"/>
      <c r="BDT32" s="427"/>
      <c r="BDU32" s="427"/>
      <c r="BDV32" s="427"/>
      <c r="BDW32" s="427"/>
      <c r="BDX32" s="427"/>
      <c r="BDY32" s="427"/>
      <c r="BDZ32" s="427"/>
      <c r="BEA32" s="427"/>
      <c r="BEB32" s="427"/>
      <c r="BEC32" s="427"/>
      <c r="BED32" s="427"/>
      <c r="BEE32" s="427"/>
      <c r="BEF32" s="427"/>
      <c r="BEG32" s="427"/>
      <c r="BEH32" s="427"/>
      <c r="BEI32" s="427"/>
      <c r="BEJ32" s="427"/>
      <c r="BEK32" s="427"/>
      <c r="BEL32" s="427"/>
      <c r="BEM32" s="427"/>
      <c r="BEN32" s="427"/>
      <c r="BEO32" s="427"/>
      <c r="BEP32" s="427"/>
      <c r="BEQ32" s="427"/>
      <c r="BER32" s="427"/>
      <c r="BES32" s="427"/>
      <c r="BET32" s="427"/>
      <c r="BEU32" s="427"/>
      <c r="BEV32" s="427"/>
      <c r="BEW32" s="427"/>
      <c r="BEX32" s="427"/>
      <c r="BEY32" s="427"/>
      <c r="BEZ32" s="427"/>
      <c r="BFA32" s="427"/>
      <c r="BFB32" s="427"/>
      <c r="BFC32" s="427"/>
      <c r="BFD32" s="427"/>
      <c r="BFE32" s="427"/>
      <c r="BFF32" s="427"/>
      <c r="BFG32" s="427"/>
      <c r="BFH32" s="427"/>
      <c r="BFI32" s="427"/>
      <c r="BFJ32" s="427"/>
      <c r="BFK32" s="427"/>
      <c r="BFL32" s="427"/>
      <c r="BFM32" s="427"/>
      <c r="BFN32" s="427"/>
      <c r="BFO32" s="427"/>
      <c r="BFP32" s="427"/>
      <c r="BFQ32" s="427"/>
      <c r="BFR32" s="427"/>
      <c r="BFS32" s="427"/>
      <c r="BFT32" s="427"/>
      <c r="BFU32" s="427"/>
      <c r="BFV32" s="427"/>
      <c r="BFW32" s="427"/>
      <c r="BFX32" s="427"/>
      <c r="BFY32" s="427"/>
      <c r="BFZ32" s="427"/>
      <c r="BGA32" s="427"/>
      <c r="BGB32" s="427"/>
      <c r="BGC32" s="427"/>
      <c r="BGD32" s="427"/>
      <c r="BGE32" s="427"/>
      <c r="BGF32" s="427"/>
      <c r="BGG32" s="427"/>
      <c r="BGH32" s="427"/>
      <c r="BGI32" s="427"/>
      <c r="BGJ32" s="427"/>
      <c r="BGK32" s="427"/>
      <c r="BGL32" s="427"/>
      <c r="BGM32" s="427"/>
      <c r="BGN32" s="427"/>
      <c r="BGO32" s="427"/>
      <c r="BGP32" s="427"/>
      <c r="BGQ32" s="427"/>
      <c r="BGR32" s="427"/>
      <c r="BGS32" s="427"/>
      <c r="BGT32" s="427"/>
      <c r="BGU32" s="427"/>
      <c r="BGV32" s="427"/>
      <c r="BGW32" s="427"/>
      <c r="BGX32" s="427"/>
      <c r="BGY32" s="427"/>
      <c r="BGZ32" s="427"/>
      <c r="BHA32" s="427"/>
      <c r="BHB32" s="427"/>
      <c r="BHC32" s="427"/>
      <c r="BHD32" s="427"/>
      <c r="BHE32" s="427"/>
      <c r="BHF32" s="427"/>
      <c r="BHG32" s="427"/>
      <c r="BHH32" s="427"/>
      <c r="BHI32" s="427"/>
      <c r="BHJ32" s="427"/>
      <c r="BHK32" s="427"/>
      <c r="BHL32" s="427"/>
      <c r="BHM32" s="427"/>
      <c r="BHN32" s="427"/>
      <c r="BHO32" s="427"/>
      <c r="BHP32" s="427"/>
      <c r="BHQ32" s="427"/>
      <c r="BHR32" s="427"/>
      <c r="BHS32" s="427"/>
      <c r="BHT32" s="427"/>
      <c r="BHU32" s="427"/>
      <c r="BHV32" s="427"/>
      <c r="BHW32" s="427"/>
      <c r="BHX32" s="427"/>
      <c r="BHY32" s="427"/>
      <c r="BHZ32" s="427"/>
      <c r="BIA32" s="427"/>
      <c r="BIB32" s="427"/>
      <c r="BIC32" s="427"/>
      <c r="BID32" s="427"/>
      <c r="BIE32" s="427"/>
      <c r="BIF32" s="427"/>
      <c r="BIG32" s="427"/>
      <c r="BIH32" s="427"/>
      <c r="BII32" s="427"/>
      <c r="BIJ32" s="427"/>
      <c r="BIK32" s="427"/>
      <c r="BIL32" s="427"/>
      <c r="BIM32" s="427"/>
      <c r="BIN32" s="427"/>
      <c r="BIO32" s="427"/>
      <c r="BIP32" s="427"/>
      <c r="BIQ32" s="427"/>
      <c r="BIR32" s="427"/>
      <c r="BIS32" s="427"/>
      <c r="BIT32" s="427"/>
      <c r="BIU32" s="427"/>
      <c r="BIV32" s="427"/>
      <c r="BIW32" s="427"/>
      <c r="BIX32" s="427"/>
      <c r="BIY32" s="427"/>
      <c r="BIZ32" s="427"/>
      <c r="BJA32" s="427"/>
      <c r="BJB32" s="427"/>
      <c r="BJC32" s="427"/>
      <c r="BJD32" s="427"/>
      <c r="BJE32" s="427"/>
      <c r="BJF32" s="427"/>
      <c r="BJG32" s="427"/>
      <c r="BJH32" s="427"/>
      <c r="BJI32" s="427"/>
      <c r="BJJ32" s="427"/>
      <c r="BJK32" s="427"/>
      <c r="BJL32" s="427"/>
      <c r="BJM32" s="427"/>
      <c r="BJN32" s="427"/>
      <c r="BJO32" s="427"/>
      <c r="BJP32" s="427"/>
      <c r="BJQ32" s="427"/>
      <c r="BJR32" s="427"/>
      <c r="BJS32" s="427"/>
      <c r="BJT32" s="427"/>
      <c r="BJU32" s="427"/>
      <c r="BJV32" s="427"/>
      <c r="BJW32" s="427"/>
      <c r="BJX32" s="427"/>
      <c r="BJY32" s="427"/>
      <c r="BJZ32" s="427"/>
      <c r="BKA32" s="427"/>
      <c r="BKB32" s="427"/>
      <c r="BKC32" s="427"/>
      <c r="BKD32" s="427"/>
      <c r="BKE32" s="427"/>
      <c r="BKF32" s="427"/>
      <c r="BKG32" s="427"/>
      <c r="BKH32" s="427"/>
      <c r="BKI32" s="427"/>
      <c r="BKJ32" s="427"/>
      <c r="BKK32" s="427"/>
      <c r="BKL32" s="427"/>
      <c r="BKM32" s="427"/>
      <c r="BKN32" s="427"/>
      <c r="BKO32" s="427"/>
      <c r="BKP32" s="427"/>
      <c r="BKQ32" s="427"/>
      <c r="BKR32" s="427"/>
      <c r="BKS32" s="427"/>
      <c r="BKT32" s="427"/>
      <c r="BKU32" s="427"/>
      <c r="BKV32" s="427"/>
      <c r="BKW32" s="427"/>
      <c r="BKX32" s="427"/>
      <c r="BKY32" s="427"/>
      <c r="BKZ32" s="427"/>
      <c r="BLA32" s="427"/>
      <c r="BLB32" s="427"/>
      <c r="BLC32" s="427"/>
      <c r="BLD32" s="427"/>
      <c r="BLE32" s="427"/>
      <c r="BLF32" s="427"/>
      <c r="BLG32" s="427"/>
      <c r="BLH32" s="427"/>
      <c r="BLI32" s="427"/>
      <c r="BLJ32" s="427"/>
      <c r="BLK32" s="427"/>
      <c r="BLL32" s="427"/>
      <c r="BLM32" s="427"/>
      <c r="BLN32" s="427"/>
      <c r="BLO32" s="427"/>
      <c r="BLP32" s="427"/>
      <c r="BLQ32" s="427"/>
      <c r="BLR32" s="427"/>
      <c r="BLS32" s="427"/>
      <c r="BLT32" s="427"/>
      <c r="BLU32" s="427"/>
      <c r="BLV32" s="427"/>
      <c r="BLW32" s="427"/>
      <c r="BLX32" s="427"/>
      <c r="BLY32" s="427"/>
      <c r="BLZ32" s="427"/>
      <c r="BMA32" s="427"/>
      <c r="BMB32" s="427"/>
      <c r="BMC32" s="427"/>
      <c r="BMD32" s="427"/>
      <c r="BME32" s="427"/>
      <c r="BMF32" s="427"/>
      <c r="BMG32" s="427"/>
      <c r="BMH32" s="427"/>
      <c r="BMI32" s="427"/>
      <c r="BMJ32" s="427"/>
      <c r="BMK32" s="427"/>
      <c r="BML32" s="427"/>
      <c r="BMM32" s="427"/>
      <c r="BMN32" s="427"/>
      <c r="BMO32" s="427"/>
      <c r="BMP32" s="427"/>
      <c r="BMQ32" s="427"/>
      <c r="BMR32" s="427"/>
      <c r="BMS32" s="427"/>
      <c r="BMT32" s="427"/>
      <c r="BMU32" s="427"/>
      <c r="BMV32" s="427"/>
      <c r="BMW32" s="427"/>
      <c r="BMX32" s="427"/>
      <c r="BMY32" s="427"/>
      <c r="BMZ32" s="427"/>
      <c r="BNA32" s="427"/>
      <c r="BNB32" s="427"/>
      <c r="BNC32" s="427"/>
      <c r="BND32" s="427"/>
      <c r="BNE32" s="427"/>
      <c r="BNF32" s="427"/>
      <c r="BNG32" s="427"/>
      <c r="BNH32" s="427"/>
      <c r="BNI32" s="427"/>
      <c r="BNJ32" s="427"/>
      <c r="BNK32" s="427"/>
      <c r="BNL32" s="427"/>
      <c r="BNM32" s="427"/>
      <c r="BNN32" s="427"/>
      <c r="BNO32" s="427"/>
      <c r="BNP32" s="427"/>
      <c r="BNQ32" s="427"/>
      <c r="BNR32" s="427"/>
      <c r="BNS32" s="427"/>
      <c r="BNT32" s="427"/>
      <c r="BNU32" s="427"/>
      <c r="BNV32" s="427"/>
      <c r="BNW32" s="427"/>
      <c r="BNX32" s="427"/>
      <c r="BNY32" s="427"/>
      <c r="BNZ32" s="427"/>
      <c r="BOA32" s="427"/>
      <c r="BOB32" s="427"/>
      <c r="BOC32" s="427"/>
      <c r="BOD32" s="427"/>
      <c r="BOE32" s="427"/>
      <c r="BOF32" s="427"/>
      <c r="BOG32" s="427"/>
      <c r="BOH32" s="427"/>
      <c r="BOI32" s="427"/>
      <c r="BOJ32" s="427"/>
      <c r="BOK32" s="427"/>
      <c r="BOL32" s="427"/>
      <c r="BOM32" s="427"/>
      <c r="BON32" s="427"/>
      <c r="BOO32" s="427"/>
      <c r="BOP32" s="427"/>
      <c r="BOQ32" s="427"/>
      <c r="BOR32" s="427"/>
      <c r="BOS32" s="427"/>
      <c r="BOT32" s="427"/>
      <c r="BOU32" s="427"/>
      <c r="BOV32" s="427"/>
      <c r="BOW32" s="427"/>
      <c r="BOX32" s="427"/>
      <c r="BOY32" s="427"/>
      <c r="BOZ32" s="427"/>
      <c r="BPA32" s="427"/>
      <c r="BPB32" s="427"/>
      <c r="BPC32" s="427"/>
      <c r="BPD32" s="427"/>
      <c r="BPE32" s="427"/>
      <c r="BPF32" s="427"/>
      <c r="BPG32" s="427"/>
      <c r="BPH32" s="427"/>
      <c r="BPI32" s="427"/>
      <c r="BPJ32" s="427"/>
      <c r="BPK32" s="427"/>
      <c r="BPL32" s="427"/>
      <c r="BPM32" s="427"/>
      <c r="BPN32" s="427"/>
      <c r="BPO32" s="427"/>
      <c r="BPP32" s="427"/>
      <c r="BPQ32" s="427"/>
      <c r="BPR32" s="427"/>
      <c r="BPS32" s="427"/>
      <c r="BPT32" s="427"/>
      <c r="BPU32" s="427"/>
      <c r="BPV32" s="427"/>
      <c r="BPW32" s="427"/>
      <c r="BPX32" s="427"/>
      <c r="BPY32" s="427"/>
      <c r="BPZ32" s="427"/>
      <c r="BQA32" s="427"/>
      <c r="BQB32" s="427"/>
      <c r="BQC32" s="427"/>
      <c r="BQD32" s="427"/>
      <c r="BQE32" s="427"/>
      <c r="BQF32" s="427"/>
      <c r="BQG32" s="427"/>
      <c r="BQH32" s="427"/>
      <c r="BQI32" s="427"/>
      <c r="BQJ32" s="427"/>
      <c r="BQK32" s="427"/>
      <c r="BQL32" s="427"/>
      <c r="BQM32" s="427"/>
      <c r="BQN32" s="427"/>
      <c r="BQO32" s="427"/>
      <c r="BQP32" s="427"/>
      <c r="BQQ32" s="427"/>
      <c r="BQR32" s="427"/>
      <c r="BQS32" s="427"/>
      <c r="BQT32" s="427"/>
      <c r="BQU32" s="427"/>
      <c r="BQV32" s="427"/>
      <c r="BQW32" s="427"/>
      <c r="BQX32" s="427"/>
      <c r="BQY32" s="427"/>
      <c r="BQZ32" s="427"/>
      <c r="BRA32" s="427"/>
      <c r="BRB32" s="427"/>
      <c r="BRC32" s="427"/>
      <c r="BRD32" s="427"/>
      <c r="BRE32" s="427"/>
      <c r="BRF32" s="427"/>
      <c r="BRG32" s="427"/>
      <c r="BRH32" s="427"/>
      <c r="BRI32" s="427"/>
      <c r="BRJ32" s="427"/>
      <c r="BRK32" s="427"/>
      <c r="BRL32" s="427"/>
      <c r="BRM32" s="427"/>
      <c r="BRN32" s="427"/>
      <c r="BRO32" s="427"/>
      <c r="BRP32" s="427"/>
      <c r="BRQ32" s="427"/>
      <c r="BRR32" s="427"/>
      <c r="BRS32" s="427"/>
      <c r="BRT32" s="427"/>
      <c r="BRU32" s="427"/>
      <c r="BRV32" s="427"/>
      <c r="BRW32" s="427"/>
      <c r="BRX32" s="427"/>
      <c r="BRY32" s="427"/>
      <c r="BRZ32" s="427"/>
      <c r="BSA32" s="427"/>
      <c r="BSB32" s="427"/>
      <c r="BSC32" s="427"/>
      <c r="BSD32" s="427"/>
      <c r="BSE32" s="427"/>
      <c r="BSF32" s="427"/>
      <c r="BSG32" s="427"/>
      <c r="BSH32" s="427"/>
      <c r="BSI32" s="427"/>
      <c r="BSJ32" s="427"/>
      <c r="BSK32" s="427"/>
      <c r="BSL32" s="427"/>
      <c r="BSM32" s="427"/>
      <c r="BSN32" s="427"/>
      <c r="BSO32" s="427"/>
      <c r="BSP32" s="427"/>
      <c r="BSQ32" s="427"/>
      <c r="BSR32" s="427"/>
      <c r="BSS32" s="427"/>
      <c r="BST32" s="427"/>
      <c r="BSU32" s="427"/>
      <c r="BSV32" s="427"/>
      <c r="BSW32" s="427"/>
      <c r="BSX32" s="427"/>
      <c r="BSY32" s="427"/>
      <c r="BSZ32" s="427"/>
      <c r="BTA32" s="427"/>
      <c r="BTB32" s="427"/>
      <c r="BTC32" s="427"/>
      <c r="BTD32" s="427"/>
      <c r="BTE32" s="427"/>
      <c r="BTF32" s="427"/>
      <c r="BTG32" s="427"/>
      <c r="BTH32" s="427"/>
      <c r="BTI32" s="427"/>
      <c r="BTJ32" s="427"/>
      <c r="BTK32" s="427"/>
      <c r="BTL32" s="427"/>
      <c r="BTM32" s="427"/>
      <c r="BTN32" s="427"/>
      <c r="BTO32" s="427"/>
      <c r="BTP32" s="427"/>
      <c r="BTQ32" s="427"/>
      <c r="BTR32" s="427"/>
      <c r="BTS32" s="427"/>
      <c r="BTT32" s="427"/>
      <c r="BTU32" s="427"/>
      <c r="BTV32" s="427"/>
      <c r="BTW32" s="427"/>
      <c r="BTX32" s="427"/>
      <c r="BTY32" s="427"/>
      <c r="BTZ32" s="427"/>
      <c r="BUA32" s="427"/>
      <c r="BUB32" s="427"/>
      <c r="BUC32" s="427"/>
      <c r="BUD32" s="427"/>
      <c r="BUE32" s="427"/>
      <c r="BUF32" s="427"/>
      <c r="BUG32" s="427"/>
      <c r="BUH32" s="427"/>
      <c r="BUI32" s="427"/>
      <c r="BUJ32" s="427"/>
      <c r="BUK32" s="427"/>
      <c r="BUL32" s="427"/>
      <c r="BUM32" s="427"/>
      <c r="BUN32" s="427"/>
      <c r="BUO32" s="427"/>
      <c r="BUP32" s="427"/>
      <c r="BUQ32" s="427"/>
      <c r="BUR32" s="427"/>
      <c r="BUS32" s="427"/>
      <c r="BUT32" s="427"/>
      <c r="BUU32" s="427"/>
      <c r="BUV32" s="427"/>
      <c r="BUW32" s="427"/>
      <c r="BUX32" s="427"/>
      <c r="BUY32" s="427"/>
      <c r="BUZ32" s="427"/>
      <c r="BVA32" s="427"/>
      <c r="BVB32" s="427"/>
      <c r="BVC32" s="427"/>
      <c r="BVD32" s="427"/>
      <c r="BVE32" s="427"/>
      <c r="BVF32" s="427"/>
      <c r="BVG32" s="427"/>
      <c r="BVH32" s="427"/>
      <c r="BVI32" s="427"/>
      <c r="BVJ32" s="427"/>
      <c r="BVK32" s="427"/>
      <c r="BVL32" s="427"/>
      <c r="BVM32" s="427"/>
      <c r="BVN32" s="427"/>
      <c r="BVO32" s="427"/>
      <c r="BVP32" s="427"/>
      <c r="BVQ32" s="427"/>
      <c r="BVR32" s="427"/>
      <c r="BVS32" s="427"/>
      <c r="BVT32" s="427"/>
      <c r="BVU32" s="427"/>
      <c r="BVV32" s="427"/>
      <c r="BVW32" s="427"/>
      <c r="BVX32" s="427"/>
      <c r="BVY32" s="427"/>
      <c r="BVZ32" s="427"/>
      <c r="BWA32" s="427"/>
      <c r="BWB32" s="427"/>
      <c r="BWC32" s="427"/>
      <c r="BWD32" s="427"/>
      <c r="BWE32" s="427"/>
      <c r="BWF32" s="427"/>
      <c r="BWG32" s="427"/>
      <c r="BWH32" s="427"/>
      <c r="BWI32" s="427"/>
      <c r="BWJ32" s="427"/>
      <c r="BWK32" s="427"/>
      <c r="BWL32" s="427"/>
      <c r="BWM32" s="427"/>
      <c r="BWN32" s="427"/>
      <c r="BWO32" s="427"/>
      <c r="BWP32" s="427"/>
      <c r="BWQ32" s="427"/>
      <c r="BWR32" s="427"/>
      <c r="BWS32" s="427"/>
      <c r="BWT32" s="427"/>
      <c r="BWU32" s="427"/>
      <c r="BWV32" s="427"/>
      <c r="BWW32" s="427"/>
      <c r="BWX32" s="427"/>
      <c r="BWY32" s="427"/>
      <c r="BWZ32" s="427"/>
      <c r="BXA32" s="427"/>
      <c r="BXB32" s="427"/>
      <c r="BXC32" s="427"/>
      <c r="BXD32" s="427"/>
      <c r="BXE32" s="427"/>
      <c r="BXF32" s="427"/>
      <c r="BXG32" s="427"/>
      <c r="BXH32" s="427"/>
      <c r="BXI32" s="427"/>
      <c r="BXJ32" s="427"/>
      <c r="BXK32" s="427"/>
      <c r="BXL32" s="427"/>
      <c r="BXM32" s="427"/>
      <c r="BXN32" s="427"/>
      <c r="BXO32" s="427"/>
      <c r="BXP32" s="427"/>
      <c r="BXQ32" s="427"/>
      <c r="BXR32" s="427"/>
      <c r="BXS32" s="427"/>
      <c r="BXT32" s="427"/>
      <c r="BXU32" s="427"/>
      <c r="BXV32" s="427"/>
      <c r="BXW32" s="427"/>
      <c r="BXX32" s="427"/>
      <c r="BXY32" s="427"/>
      <c r="BXZ32" s="427"/>
      <c r="BYA32" s="427"/>
      <c r="BYB32" s="427"/>
      <c r="BYC32" s="427"/>
      <c r="BYD32" s="427"/>
      <c r="BYE32" s="427"/>
      <c r="BYF32" s="427"/>
      <c r="BYG32" s="427"/>
      <c r="BYH32" s="427"/>
      <c r="BYI32" s="427"/>
      <c r="BYJ32" s="427"/>
      <c r="BYK32" s="427"/>
      <c r="BYL32" s="427"/>
      <c r="BYM32" s="427"/>
      <c r="BYN32" s="427"/>
      <c r="BYO32" s="427"/>
      <c r="BYP32" s="427"/>
      <c r="BYQ32" s="427"/>
      <c r="BYR32" s="427"/>
      <c r="BYS32" s="427"/>
      <c r="BYT32" s="427"/>
      <c r="BYU32" s="427"/>
      <c r="BYV32" s="427"/>
      <c r="BYW32" s="427"/>
      <c r="BYX32" s="427"/>
      <c r="BYY32" s="427"/>
      <c r="BYZ32" s="427"/>
      <c r="BZA32" s="427"/>
      <c r="BZB32" s="427"/>
      <c r="BZC32" s="427"/>
      <c r="BZD32" s="427"/>
      <c r="BZE32" s="427"/>
      <c r="BZF32" s="427"/>
      <c r="BZG32" s="427"/>
      <c r="BZH32" s="427"/>
      <c r="BZI32" s="427"/>
      <c r="BZJ32" s="427"/>
      <c r="BZK32" s="427"/>
      <c r="BZL32" s="427"/>
      <c r="BZM32" s="427"/>
      <c r="BZN32" s="427"/>
      <c r="BZO32" s="427"/>
      <c r="BZP32" s="427"/>
      <c r="BZQ32" s="427"/>
      <c r="BZR32" s="427"/>
      <c r="BZS32" s="427"/>
      <c r="BZT32" s="427"/>
      <c r="BZU32" s="427"/>
      <c r="BZV32" s="427"/>
      <c r="BZW32" s="427"/>
      <c r="BZX32" s="427"/>
      <c r="BZY32" s="427"/>
      <c r="BZZ32" s="427"/>
      <c r="CAA32" s="427"/>
      <c r="CAB32" s="427"/>
      <c r="CAC32" s="427"/>
      <c r="CAD32" s="427"/>
      <c r="CAE32" s="427"/>
      <c r="CAF32" s="427"/>
      <c r="CAG32" s="427"/>
      <c r="CAH32" s="427"/>
      <c r="CAI32" s="427"/>
      <c r="CAJ32" s="427"/>
      <c r="CAK32" s="427"/>
      <c r="CAL32" s="427"/>
      <c r="CAM32" s="427"/>
      <c r="CAN32" s="427"/>
      <c r="CAO32" s="427"/>
      <c r="CAP32" s="427"/>
      <c r="CAQ32" s="427"/>
      <c r="CAR32" s="427"/>
      <c r="CAS32" s="427"/>
      <c r="CAT32" s="427"/>
      <c r="CAU32" s="427"/>
      <c r="CAV32" s="427"/>
      <c r="CAW32" s="427"/>
      <c r="CAX32" s="427"/>
      <c r="CAY32" s="427"/>
      <c r="CAZ32" s="427"/>
      <c r="CBA32" s="427"/>
      <c r="CBB32" s="427"/>
      <c r="CBC32" s="427"/>
      <c r="CBD32" s="427"/>
      <c r="CBE32" s="427"/>
      <c r="CBF32" s="427"/>
      <c r="CBG32" s="427"/>
      <c r="CBH32" s="427"/>
      <c r="CBI32" s="427"/>
      <c r="CBJ32" s="427"/>
      <c r="CBK32" s="427"/>
      <c r="CBL32" s="427"/>
      <c r="CBM32" s="427"/>
      <c r="CBN32" s="427"/>
      <c r="CBO32" s="427"/>
      <c r="CBP32" s="427"/>
      <c r="CBQ32" s="427"/>
      <c r="CBR32" s="427"/>
      <c r="CBS32" s="427"/>
      <c r="CBT32" s="427"/>
      <c r="CBU32" s="427"/>
      <c r="CBV32" s="427"/>
      <c r="CBW32" s="427"/>
      <c r="CBX32" s="427"/>
      <c r="CBY32" s="427"/>
      <c r="CBZ32" s="427"/>
      <c r="CCA32" s="427"/>
      <c r="CCB32" s="427"/>
      <c r="CCC32" s="427"/>
      <c r="CCD32" s="427"/>
      <c r="CCE32" s="427"/>
      <c r="CCF32" s="427"/>
      <c r="CCG32" s="427"/>
      <c r="CCH32" s="427"/>
      <c r="CCI32" s="427"/>
      <c r="CCJ32" s="427"/>
      <c r="CCK32" s="427"/>
      <c r="CCL32" s="427"/>
      <c r="CCM32" s="427"/>
      <c r="CCN32" s="427"/>
      <c r="CCO32" s="427"/>
      <c r="CCP32" s="427"/>
      <c r="CCQ32" s="427"/>
      <c r="CCR32" s="427"/>
      <c r="CCS32" s="427"/>
      <c r="CCT32" s="427"/>
      <c r="CCU32" s="427"/>
      <c r="CCV32" s="427"/>
      <c r="CCW32" s="427"/>
      <c r="CCX32" s="427"/>
      <c r="CCY32" s="427"/>
      <c r="CCZ32" s="427"/>
      <c r="CDA32" s="427"/>
      <c r="CDB32" s="427"/>
      <c r="CDC32" s="427"/>
      <c r="CDD32" s="427"/>
      <c r="CDE32" s="427"/>
      <c r="CDF32" s="427"/>
      <c r="CDG32" s="427"/>
      <c r="CDH32" s="427"/>
      <c r="CDI32" s="427"/>
      <c r="CDJ32" s="427"/>
      <c r="CDK32" s="427"/>
      <c r="CDL32" s="427"/>
      <c r="CDM32" s="427"/>
      <c r="CDN32" s="427"/>
      <c r="CDO32" s="427"/>
      <c r="CDP32" s="427"/>
      <c r="CDQ32" s="427"/>
      <c r="CDR32" s="427"/>
      <c r="CDS32" s="427"/>
      <c r="CDT32" s="427"/>
      <c r="CDU32" s="427"/>
      <c r="CDV32" s="427"/>
      <c r="CDW32" s="427"/>
      <c r="CDX32" s="427"/>
      <c r="CDY32" s="427"/>
      <c r="CDZ32" s="427"/>
      <c r="CEA32" s="427"/>
      <c r="CEB32" s="427"/>
      <c r="CEC32" s="427"/>
      <c r="CED32" s="427"/>
      <c r="CEE32" s="427"/>
      <c r="CEF32" s="427"/>
      <c r="CEG32" s="427"/>
      <c r="CEH32" s="427"/>
      <c r="CEI32" s="427"/>
      <c r="CEJ32" s="427"/>
      <c r="CEK32" s="427"/>
      <c r="CEL32" s="427"/>
      <c r="CEM32" s="427"/>
      <c r="CEN32" s="427"/>
      <c r="CEO32" s="427"/>
      <c r="CEP32" s="427"/>
      <c r="CEQ32" s="427"/>
      <c r="CER32" s="427"/>
      <c r="CES32" s="427"/>
      <c r="CET32" s="427"/>
      <c r="CEU32" s="427"/>
      <c r="CEV32" s="427"/>
      <c r="CEW32" s="427"/>
      <c r="CEX32" s="427"/>
      <c r="CEY32" s="427"/>
      <c r="CEZ32" s="427"/>
      <c r="CFA32" s="427"/>
      <c r="CFB32" s="427"/>
      <c r="CFC32" s="427"/>
      <c r="CFD32" s="427"/>
      <c r="CFE32" s="427"/>
      <c r="CFF32" s="427"/>
      <c r="CFG32" s="427"/>
      <c r="CFH32" s="427"/>
      <c r="CFI32" s="427"/>
      <c r="CFJ32" s="427"/>
      <c r="CFK32" s="427"/>
      <c r="CFL32" s="427"/>
      <c r="CFM32" s="427"/>
      <c r="CFN32" s="427"/>
      <c r="CFO32" s="427"/>
      <c r="CFP32" s="427"/>
      <c r="CFQ32" s="427"/>
      <c r="CFR32" s="427"/>
      <c r="CFS32" s="427"/>
      <c r="CFT32" s="427"/>
      <c r="CFU32" s="427"/>
      <c r="CFV32" s="427"/>
      <c r="CFW32" s="427"/>
      <c r="CFX32" s="427"/>
      <c r="CFY32" s="427"/>
      <c r="CFZ32" s="427"/>
      <c r="CGA32" s="427"/>
      <c r="CGB32" s="427"/>
      <c r="CGC32" s="427"/>
      <c r="CGD32" s="427"/>
      <c r="CGE32" s="427"/>
      <c r="CGF32" s="427"/>
      <c r="CGG32" s="427"/>
      <c r="CGH32" s="427"/>
      <c r="CGI32" s="427"/>
      <c r="CGJ32" s="427"/>
      <c r="CGK32" s="427"/>
      <c r="CGL32" s="427"/>
      <c r="CGM32" s="427"/>
      <c r="CGN32" s="427"/>
      <c r="CGO32" s="427"/>
      <c r="CGP32" s="427"/>
      <c r="CGQ32" s="427"/>
      <c r="CGR32" s="427"/>
      <c r="CGS32" s="427"/>
      <c r="CGT32" s="427"/>
      <c r="CGU32" s="427"/>
      <c r="CGV32" s="427"/>
      <c r="CGW32" s="427"/>
      <c r="CGX32" s="427"/>
      <c r="CGY32" s="427"/>
      <c r="CGZ32" s="427"/>
      <c r="CHA32" s="427"/>
      <c r="CHB32" s="427"/>
      <c r="CHC32" s="427"/>
      <c r="CHD32" s="427"/>
      <c r="CHE32" s="427"/>
      <c r="CHF32" s="427"/>
      <c r="CHG32" s="427"/>
      <c r="CHH32" s="427"/>
      <c r="CHI32" s="427"/>
      <c r="CHJ32" s="427"/>
      <c r="CHK32" s="427"/>
      <c r="CHL32" s="427"/>
      <c r="CHM32" s="427"/>
      <c r="CHN32" s="427"/>
      <c r="CHO32" s="427"/>
      <c r="CHP32" s="427"/>
      <c r="CHQ32" s="427"/>
      <c r="CHR32" s="427"/>
      <c r="CHS32" s="427"/>
      <c r="CHT32" s="427"/>
      <c r="CHU32" s="427"/>
      <c r="CHV32" s="427"/>
      <c r="CHW32" s="427"/>
      <c r="CHX32" s="427"/>
      <c r="CHY32" s="427"/>
      <c r="CHZ32" s="427"/>
      <c r="CIA32" s="427"/>
      <c r="CIB32" s="427"/>
      <c r="CIC32" s="427"/>
      <c r="CID32" s="427"/>
      <c r="CIE32" s="427"/>
      <c r="CIF32" s="427"/>
      <c r="CIG32" s="427"/>
      <c r="CIH32" s="427"/>
      <c r="CII32" s="427"/>
      <c r="CIJ32" s="427"/>
      <c r="CIK32" s="427"/>
      <c r="CIL32" s="427"/>
      <c r="CIM32" s="427"/>
      <c r="CIN32" s="427"/>
      <c r="CIO32" s="427"/>
      <c r="CIP32" s="427"/>
      <c r="CIQ32" s="427"/>
      <c r="CIR32" s="427"/>
      <c r="CIS32" s="427"/>
      <c r="CIT32" s="427"/>
      <c r="CIU32" s="427"/>
      <c r="CIV32" s="427"/>
      <c r="CIW32" s="427"/>
      <c r="CIX32" s="427"/>
      <c r="CIY32" s="427"/>
      <c r="CIZ32" s="427"/>
      <c r="CJA32" s="427"/>
      <c r="CJB32" s="427"/>
      <c r="CJC32" s="427"/>
      <c r="CJD32" s="427"/>
      <c r="CJE32" s="427"/>
      <c r="CJF32" s="427"/>
      <c r="CJG32" s="427"/>
      <c r="CJH32" s="427"/>
      <c r="CJI32" s="427"/>
      <c r="CJJ32" s="427"/>
      <c r="CJK32" s="427"/>
      <c r="CJL32" s="427"/>
      <c r="CJM32" s="427"/>
      <c r="CJN32" s="427"/>
      <c r="CJO32" s="427"/>
      <c r="CJP32" s="427"/>
      <c r="CJQ32" s="427"/>
      <c r="CJR32" s="427"/>
      <c r="CJS32" s="427"/>
      <c r="CJT32" s="427"/>
      <c r="CJU32" s="427"/>
      <c r="CJV32" s="427"/>
      <c r="CJW32" s="427"/>
      <c r="CJX32" s="427"/>
      <c r="CJY32" s="427"/>
      <c r="CJZ32" s="427"/>
      <c r="CKA32" s="427"/>
      <c r="CKB32" s="427"/>
      <c r="CKC32" s="427"/>
      <c r="CKD32" s="427"/>
      <c r="CKE32" s="427"/>
      <c r="CKF32" s="427"/>
      <c r="CKG32" s="427"/>
      <c r="CKH32" s="427"/>
      <c r="CKI32" s="427"/>
      <c r="CKJ32" s="427"/>
      <c r="CKK32" s="427"/>
      <c r="CKL32" s="427"/>
      <c r="CKM32" s="427"/>
      <c r="CKN32" s="427"/>
      <c r="CKO32" s="427"/>
      <c r="CKP32" s="427"/>
      <c r="CKQ32" s="427"/>
      <c r="CKR32" s="427"/>
      <c r="CKS32" s="427"/>
      <c r="CKT32" s="427"/>
      <c r="CKU32" s="427"/>
      <c r="CKV32" s="427"/>
      <c r="CKW32" s="427"/>
      <c r="CKX32" s="427"/>
      <c r="CKY32" s="427"/>
      <c r="CKZ32" s="427"/>
      <c r="CLA32" s="427"/>
      <c r="CLB32" s="427"/>
      <c r="CLC32" s="427"/>
      <c r="CLD32" s="427"/>
      <c r="CLE32" s="427"/>
      <c r="CLF32" s="427"/>
      <c r="CLG32" s="427"/>
      <c r="CLH32" s="427"/>
      <c r="CLI32" s="427"/>
      <c r="CLJ32" s="427"/>
      <c r="CLK32" s="427"/>
      <c r="CLL32" s="427"/>
      <c r="CLM32" s="427"/>
      <c r="CLN32" s="427"/>
      <c r="CLO32" s="427"/>
      <c r="CLP32" s="427"/>
      <c r="CLQ32" s="427"/>
      <c r="CLR32" s="427"/>
      <c r="CLS32" s="427"/>
      <c r="CLT32" s="427"/>
      <c r="CLU32" s="427"/>
      <c r="CLV32" s="427"/>
      <c r="CLW32" s="427"/>
      <c r="CLX32" s="427"/>
      <c r="CLY32" s="427"/>
      <c r="CLZ32" s="427"/>
      <c r="CMA32" s="427"/>
      <c r="CMB32" s="427"/>
      <c r="CMC32" s="427"/>
      <c r="CMD32" s="427"/>
      <c r="CME32" s="427"/>
      <c r="CMF32" s="427"/>
      <c r="CMG32" s="427"/>
      <c r="CMH32" s="427"/>
      <c r="CMI32" s="427"/>
      <c r="CMJ32" s="427"/>
      <c r="CMK32" s="427"/>
      <c r="CML32" s="427"/>
      <c r="CMM32" s="427"/>
      <c r="CMN32" s="427"/>
      <c r="CMO32" s="427"/>
      <c r="CMP32" s="427"/>
      <c r="CMQ32" s="427"/>
      <c r="CMR32" s="427"/>
      <c r="CMS32" s="427"/>
      <c r="CMT32" s="427"/>
      <c r="CMU32" s="427"/>
      <c r="CMV32" s="427"/>
      <c r="CMW32" s="427"/>
      <c r="CMX32" s="427"/>
      <c r="CMY32" s="427"/>
      <c r="CMZ32" s="427"/>
      <c r="CNA32" s="427"/>
      <c r="CNB32" s="427"/>
      <c r="CNC32" s="427"/>
      <c r="CND32" s="427"/>
      <c r="CNE32" s="427"/>
      <c r="CNF32" s="427"/>
      <c r="CNG32" s="427"/>
      <c r="CNH32" s="427"/>
      <c r="CNI32" s="427"/>
      <c r="CNJ32" s="427"/>
      <c r="CNK32" s="427"/>
      <c r="CNL32" s="427"/>
      <c r="CNM32" s="427"/>
      <c r="CNN32" s="427"/>
      <c r="CNO32" s="427"/>
      <c r="CNP32" s="427"/>
      <c r="CNQ32" s="427"/>
      <c r="CNR32" s="427"/>
      <c r="CNS32" s="427"/>
      <c r="CNT32" s="427"/>
      <c r="CNU32" s="427"/>
      <c r="CNV32" s="427"/>
      <c r="CNW32" s="427"/>
      <c r="CNX32" s="427"/>
      <c r="CNY32" s="427"/>
      <c r="CNZ32" s="427"/>
      <c r="COA32" s="427"/>
      <c r="COB32" s="427"/>
      <c r="COC32" s="427"/>
      <c r="COD32" s="427"/>
      <c r="COE32" s="427"/>
      <c r="COF32" s="427"/>
      <c r="COG32" s="427"/>
      <c r="COH32" s="427"/>
      <c r="COI32" s="427"/>
      <c r="COJ32" s="427"/>
      <c r="COK32" s="427"/>
      <c r="COL32" s="427"/>
      <c r="COM32" s="427"/>
      <c r="CON32" s="427"/>
      <c r="COO32" s="427"/>
      <c r="COP32" s="427"/>
      <c r="COQ32" s="427"/>
      <c r="COR32" s="427"/>
      <c r="COS32" s="427"/>
      <c r="COT32" s="427"/>
      <c r="COU32" s="427"/>
      <c r="COV32" s="427"/>
      <c r="COW32" s="427"/>
      <c r="COX32" s="427"/>
      <c r="COY32" s="427"/>
      <c r="COZ32" s="427"/>
      <c r="CPA32" s="427"/>
      <c r="CPB32" s="427"/>
      <c r="CPC32" s="427"/>
      <c r="CPD32" s="427"/>
      <c r="CPE32" s="427"/>
      <c r="CPF32" s="427"/>
      <c r="CPG32" s="427"/>
      <c r="CPH32" s="427"/>
      <c r="CPI32" s="427"/>
      <c r="CPJ32" s="427"/>
      <c r="CPK32" s="427"/>
      <c r="CPL32" s="427"/>
      <c r="CPM32" s="427"/>
      <c r="CPN32" s="427"/>
      <c r="CPO32" s="427"/>
      <c r="CPP32" s="427"/>
      <c r="CPQ32" s="427"/>
      <c r="CPR32" s="427"/>
      <c r="CPS32" s="427"/>
      <c r="CPT32" s="427"/>
      <c r="CPU32" s="427"/>
      <c r="CPV32" s="427"/>
      <c r="CPW32" s="427"/>
      <c r="CPX32" s="427"/>
      <c r="CPY32" s="427"/>
      <c r="CPZ32" s="427"/>
      <c r="CQA32" s="427"/>
      <c r="CQB32" s="427"/>
      <c r="CQC32" s="427"/>
      <c r="CQD32" s="427"/>
      <c r="CQE32" s="427"/>
      <c r="CQF32" s="427"/>
      <c r="CQG32" s="427"/>
      <c r="CQH32" s="427"/>
      <c r="CQI32" s="427"/>
      <c r="CQJ32" s="427"/>
      <c r="CQK32" s="427"/>
      <c r="CQL32" s="427"/>
      <c r="CQM32" s="427"/>
      <c r="CQN32" s="427"/>
      <c r="CQO32" s="427"/>
      <c r="CQP32" s="427"/>
      <c r="CQQ32" s="427"/>
      <c r="CQR32" s="427"/>
      <c r="CQS32" s="427"/>
      <c r="CQT32" s="427"/>
      <c r="CQU32" s="427"/>
      <c r="CQV32" s="427"/>
      <c r="CQW32" s="427"/>
      <c r="CQX32" s="427"/>
      <c r="CQY32" s="427"/>
      <c r="CQZ32" s="427"/>
      <c r="CRA32" s="427"/>
      <c r="CRB32" s="427"/>
      <c r="CRC32" s="427"/>
      <c r="CRD32" s="427"/>
      <c r="CRE32" s="427"/>
      <c r="CRF32" s="427"/>
      <c r="CRG32" s="427"/>
      <c r="CRH32" s="427"/>
      <c r="CRI32" s="427"/>
      <c r="CRJ32" s="427"/>
      <c r="CRK32" s="427"/>
      <c r="CRL32" s="427"/>
      <c r="CRM32" s="427"/>
      <c r="CRN32" s="427"/>
      <c r="CRO32" s="427"/>
      <c r="CRP32" s="427"/>
      <c r="CRQ32" s="427"/>
      <c r="CRR32" s="427"/>
      <c r="CRS32" s="427"/>
      <c r="CRT32" s="427"/>
      <c r="CRU32" s="427"/>
      <c r="CRV32" s="427"/>
      <c r="CRW32" s="427"/>
      <c r="CRX32" s="427"/>
      <c r="CRY32" s="427"/>
      <c r="CRZ32" s="427"/>
      <c r="CSA32" s="427"/>
      <c r="CSB32" s="427"/>
      <c r="CSC32" s="427"/>
      <c r="CSD32" s="427"/>
      <c r="CSE32" s="427"/>
      <c r="CSF32" s="427"/>
      <c r="CSG32" s="427"/>
      <c r="CSH32" s="427"/>
      <c r="CSI32" s="427"/>
      <c r="CSJ32" s="427"/>
      <c r="CSK32" s="427"/>
      <c r="CSL32" s="427"/>
      <c r="CSM32" s="427"/>
      <c r="CSN32" s="427"/>
      <c r="CSO32" s="427"/>
      <c r="CSP32" s="427"/>
      <c r="CSQ32" s="427"/>
      <c r="CSR32" s="427"/>
      <c r="CSS32" s="427"/>
      <c r="CST32" s="427"/>
      <c r="CSU32" s="427"/>
      <c r="CSV32" s="427"/>
      <c r="CSW32" s="427"/>
      <c r="CSX32" s="427"/>
      <c r="CSY32" s="427"/>
      <c r="CSZ32" s="427"/>
      <c r="CTA32" s="427"/>
      <c r="CTB32" s="427"/>
      <c r="CTC32" s="427"/>
      <c r="CTD32" s="427"/>
      <c r="CTE32" s="427"/>
      <c r="CTF32" s="427"/>
      <c r="CTG32" s="427"/>
      <c r="CTH32" s="427"/>
      <c r="CTI32" s="427"/>
      <c r="CTJ32" s="427"/>
      <c r="CTK32" s="427"/>
      <c r="CTL32" s="427"/>
      <c r="CTM32" s="427"/>
      <c r="CTN32" s="427"/>
      <c r="CTO32" s="427"/>
      <c r="CTP32" s="427"/>
      <c r="CTQ32" s="427"/>
      <c r="CTR32" s="427"/>
      <c r="CTS32" s="427"/>
      <c r="CTT32" s="427"/>
      <c r="CTU32" s="427"/>
      <c r="CTV32" s="427"/>
      <c r="CTW32" s="427"/>
      <c r="CTX32" s="427"/>
      <c r="CTY32" s="427"/>
      <c r="CTZ32" s="427"/>
      <c r="CUA32" s="427"/>
      <c r="CUB32" s="427"/>
      <c r="CUC32" s="427"/>
      <c r="CUD32" s="427"/>
      <c r="CUE32" s="427"/>
      <c r="CUF32" s="427"/>
      <c r="CUG32" s="427"/>
      <c r="CUH32" s="427"/>
      <c r="CUI32" s="427"/>
      <c r="CUJ32" s="427"/>
      <c r="CUK32" s="427"/>
      <c r="CUL32" s="427"/>
      <c r="CUM32" s="427"/>
      <c r="CUN32" s="427"/>
      <c r="CUO32" s="427"/>
      <c r="CUP32" s="427"/>
      <c r="CUQ32" s="427"/>
      <c r="CUR32" s="427"/>
      <c r="CUS32" s="427"/>
      <c r="CUT32" s="427"/>
      <c r="CUU32" s="427"/>
      <c r="CUV32" s="427"/>
      <c r="CUW32" s="427"/>
      <c r="CUX32" s="427"/>
      <c r="CUY32" s="427"/>
      <c r="CUZ32" s="427"/>
      <c r="CVA32" s="427"/>
      <c r="CVB32" s="427"/>
      <c r="CVC32" s="427"/>
      <c r="CVD32" s="427"/>
      <c r="CVE32" s="427"/>
      <c r="CVF32" s="427"/>
      <c r="CVG32" s="427"/>
      <c r="CVH32" s="427"/>
      <c r="CVI32" s="427"/>
      <c r="CVJ32" s="427"/>
      <c r="CVK32" s="427"/>
      <c r="CVL32" s="427"/>
      <c r="CVM32" s="427"/>
      <c r="CVN32" s="427"/>
      <c r="CVO32" s="427"/>
      <c r="CVP32" s="427"/>
      <c r="CVQ32" s="427"/>
      <c r="CVR32" s="427"/>
      <c r="CVS32" s="427"/>
      <c r="CVT32" s="427"/>
      <c r="CVU32" s="427"/>
      <c r="CVV32" s="427"/>
      <c r="CVW32" s="427"/>
      <c r="CVX32" s="427"/>
      <c r="CVY32" s="427"/>
      <c r="CVZ32" s="427"/>
      <c r="CWA32" s="427"/>
      <c r="CWB32" s="427"/>
      <c r="CWC32" s="427"/>
      <c r="CWD32" s="427"/>
      <c r="CWE32" s="427"/>
      <c r="CWF32" s="427"/>
      <c r="CWG32" s="427"/>
      <c r="CWH32" s="427"/>
      <c r="CWI32" s="427"/>
      <c r="CWJ32" s="427"/>
      <c r="CWK32" s="427"/>
      <c r="CWL32" s="427"/>
      <c r="CWM32" s="427"/>
      <c r="CWN32" s="427"/>
      <c r="CWO32" s="427"/>
      <c r="CWP32" s="427"/>
      <c r="CWQ32" s="427"/>
      <c r="CWR32" s="427"/>
      <c r="CWS32" s="427"/>
      <c r="CWT32" s="427"/>
      <c r="CWU32" s="427"/>
      <c r="CWV32" s="427"/>
      <c r="CWW32" s="427"/>
      <c r="CWX32" s="427"/>
      <c r="CWY32" s="427"/>
      <c r="CWZ32" s="427"/>
      <c r="CXA32" s="427"/>
      <c r="CXB32" s="427"/>
      <c r="CXC32" s="427"/>
      <c r="CXD32" s="427"/>
      <c r="CXE32" s="427"/>
      <c r="CXF32" s="427"/>
      <c r="CXG32" s="427"/>
      <c r="CXH32" s="427"/>
      <c r="CXI32" s="427"/>
      <c r="CXJ32" s="427"/>
      <c r="CXK32" s="427"/>
      <c r="CXL32" s="427"/>
      <c r="CXM32" s="427"/>
      <c r="CXN32" s="427"/>
      <c r="CXO32" s="427"/>
      <c r="CXP32" s="427"/>
      <c r="CXQ32" s="427"/>
      <c r="CXR32" s="427"/>
      <c r="CXS32" s="427"/>
      <c r="CXT32" s="427"/>
      <c r="CXU32" s="427"/>
      <c r="CXV32" s="427"/>
      <c r="CXW32" s="427"/>
      <c r="CXX32" s="427"/>
      <c r="CXY32" s="427"/>
      <c r="CXZ32" s="427"/>
      <c r="CYA32" s="427"/>
      <c r="CYB32" s="427"/>
      <c r="CYC32" s="427"/>
      <c r="CYD32" s="427"/>
      <c r="CYE32" s="427"/>
      <c r="CYF32" s="427"/>
      <c r="CYG32" s="427"/>
      <c r="CYH32" s="427"/>
      <c r="CYI32" s="427"/>
      <c r="CYJ32" s="427"/>
      <c r="CYK32" s="427"/>
      <c r="CYL32" s="427"/>
      <c r="CYM32" s="427"/>
      <c r="CYN32" s="427"/>
      <c r="CYO32" s="427"/>
      <c r="CYP32" s="427"/>
      <c r="CYQ32" s="427"/>
      <c r="CYR32" s="427"/>
      <c r="CYS32" s="427"/>
      <c r="CYT32" s="427"/>
      <c r="CYU32" s="427"/>
      <c r="CYV32" s="427"/>
      <c r="CYW32" s="427"/>
      <c r="CYX32" s="427"/>
      <c r="CYY32" s="427"/>
      <c r="CYZ32" s="427"/>
      <c r="CZA32" s="427"/>
      <c r="CZB32" s="427"/>
      <c r="CZC32" s="427"/>
      <c r="CZD32" s="427"/>
      <c r="CZE32" s="427"/>
      <c r="CZF32" s="427"/>
      <c r="CZG32" s="427"/>
      <c r="CZH32" s="427"/>
      <c r="CZI32" s="427"/>
      <c r="CZJ32" s="427"/>
      <c r="CZK32" s="427"/>
      <c r="CZL32" s="427"/>
      <c r="CZM32" s="427"/>
      <c r="CZN32" s="427"/>
      <c r="CZO32" s="427"/>
      <c r="CZP32" s="427"/>
      <c r="CZQ32" s="427"/>
      <c r="CZR32" s="427"/>
      <c r="CZS32" s="427"/>
      <c r="CZT32" s="427"/>
      <c r="CZU32" s="427"/>
      <c r="CZV32" s="427"/>
      <c r="CZW32" s="427"/>
      <c r="CZX32" s="427"/>
      <c r="CZY32" s="427"/>
      <c r="CZZ32" s="427"/>
      <c r="DAA32" s="427"/>
      <c r="DAB32" s="427"/>
      <c r="DAC32" s="427"/>
      <c r="DAD32" s="427"/>
      <c r="DAE32" s="427"/>
      <c r="DAF32" s="427"/>
      <c r="DAG32" s="427"/>
      <c r="DAH32" s="427"/>
      <c r="DAI32" s="427"/>
      <c r="DAJ32" s="427"/>
      <c r="DAK32" s="427"/>
      <c r="DAL32" s="427"/>
      <c r="DAM32" s="427"/>
      <c r="DAN32" s="427"/>
      <c r="DAO32" s="427"/>
      <c r="DAP32" s="427"/>
      <c r="DAQ32" s="427"/>
      <c r="DAR32" s="427"/>
      <c r="DAS32" s="427"/>
      <c r="DAT32" s="427"/>
      <c r="DAU32" s="427"/>
      <c r="DAV32" s="427"/>
      <c r="DAW32" s="427"/>
      <c r="DAX32" s="427"/>
      <c r="DAY32" s="427"/>
      <c r="DAZ32" s="427"/>
      <c r="DBA32" s="427"/>
      <c r="DBB32" s="427"/>
      <c r="DBC32" s="427"/>
      <c r="DBD32" s="427"/>
      <c r="DBE32" s="427"/>
      <c r="DBF32" s="427"/>
      <c r="DBG32" s="427"/>
      <c r="DBH32" s="427"/>
      <c r="DBI32" s="427"/>
      <c r="DBJ32" s="427"/>
      <c r="DBK32" s="427"/>
      <c r="DBL32" s="427"/>
      <c r="DBM32" s="427"/>
      <c r="DBN32" s="427"/>
      <c r="DBO32" s="427"/>
      <c r="DBP32" s="427"/>
      <c r="DBQ32" s="427"/>
      <c r="DBR32" s="427"/>
      <c r="DBS32" s="427"/>
      <c r="DBT32" s="427"/>
      <c r="DBU32" s="427"/>
      <c r="DBV32" s="427"/>
      <c r="DBW32" s="427"/>
      <c r="DBX32" s="427"/>
      <c r="DBY32" s="427"/>
      <c r="DBZ32" s="427"/>
      <c r="DCA32" s="427"/>
      <c r="DCB32" s="427"/>
      <c r="DCC32" s="427"/>
      <c r="DCD32" s="427"/>
      <c r="DCE32" s="427"/>
      <c r="DCF32" s="427"/>
      <c r="DCG32" s="427"/>
      <c r="DCH32" s="427"/>
      <c r="DCI32" s="427"/>
      <c r="DCJ32" s="427"/>
      <c r="DCK32" s="427"/>
      <c r="DCL32" s="427"/>
      <c r="DCM32" s="427"/>
      <c r="DCN32" s="427"/>
      <c r="DCO32" s="427"/>
      <c r="DCP32" s="427"/>
      <c r="DCQ32" s="427"/>
      <c r="DCR32" s="427"/>
      <c r="DCS32" s="427"/>
      <c r="DCT32" s="427"/>
      <c r="DCU32" s="427"/>
      <c r="DCV32" s="427"/>
      <c r="DCW32" s="427"/>
      <c r="DCX32" s="427"/>
      <c r="DCY32" s="427"/>
      <c r="DCZ32" s="427"/>
      <c r="DDA32" s="427"/>
      <c r="DDB32" s="427"/>
      <c r="DDC32" s="427"/>
      <c r="DDD32" s="427"/>
      <c r="DDE32" s="427"/>
      <c r="DDF32" s="427"/>
      <c r="DDG32" s="427"/>
      <c r="DDH32" s="427"/>
      <c r="DDI32" s="427"/>
      <c r="DDJ32" s="427"/>
      <c r="DDK32" s="427"/>
      <c r="DDL32" s="427"/>
      <c r="DDM32" s="427"/>
      <c r="DDN32" s="427"/>
      <c r="DDO32" s="427"/>
      <c r="DDP32" s="427"/>
      <c r="DDQ32" s="427"/>
      <c r="DDR32" s="427"/>
      <c r="DDS32" s="427"/>
      <c r="DDT32" s="427"/>
      <c r="DDU32" s="427"/>
      <c r="DDV32" s="427"/>
      <c r="DDW32" s="427"/>
      <c r="DDX32" s="427"/>
      <c r="DDY32" s="427"/>
      <c r="DDZ32" s="427"/>
      <c r="DEA32" s="427"/>
      <c r="DEB32" s="427"/>
      <c r="DEC32" s="427"/>
      <c r="DED32" s="427"/>
      <c r="DEE32" s="427"/>
      <c r="DEF32" s="427"/>
      <c r="DEG32" s="427"/>
      <c r="DEH32" s="427"/>
      <c r="DEI32" s="427"/>
      <c r="DEJ32" s="427"/>
      <c r="DEK32" s="427"/>
      <c r="DEL32" s="427"/>
      <c r="DEM32" s="427"/>
      <c r="DEN32" s="427"/>
      <c r="DEO32" s="427"/>
      <c r="DEP32" s="427"/>
      <c r="DEQ32" s="427"/>
      <c r="DER32" s="427"/>
      <c r="DES32" s="427"/>
      <c r="DET32" s="427"/>
      <c r="DEU32" s="427"/>
      <c r="DEV32" s="427"/>
      <c r="DEW32" s="427"/>
      <c r="DEX32" s="427"/>
      <c r="DEY32" s="427"/>
      <c r="DEZ32" s="427"/>
      <c r="DFA32" s="427"/>
      <c r="DFB32" s="427"/>
      <c r="DFC32" s="427"/>
      <c r="DFD32" s="427"/>
      <c r="DFE32" s="427"/>
      <c r="DFF32" s="427"/>
      <c r="DFG32" s="427"/>
      <c r="DFH32" s="427"/>
      <c r="DFI32" s="427"/>
      <c r="DFJ32" s="427"/>
      <c r="DFK32" s="427"/>
      <c r="DFL32" s="427"/>
      <c r="DFM32" s="427"/>
      <c r="DFN32" s="427"/>
      <c r="DFO32" s="427"/>
      <c r="DFP32" s="427"/>
      <c r="DFQ32" s="427"/>
      <c r="DFR32" s="427"/>
      <c r="DFS32" s="427"/>
      <c r="DFT32" s="427"/>
      <c r="DFU32" s="427"/>
      <c r="DFV32" s="427"/>
      <c r="DFW32" s="427"/>
      <c r="DFX32" s="427"/>
      <c r="DFY32" s="427"/>
      <c r="DFZ32" s="427"/>
      <c r="DGA32" s="427"/>
      <c r="DGB32" s="427"/>
      <c r="DGC32" s="427"/>
      <c r="DGD32" s="427"/>
      <c r="DGE32" s="427"/>
      <c r="DGF32" s="427"/>
      <c r="DGG32" s="427"/>
      <c r="DGH32" s="427"/>
      <c r="DGI32" s="427"/>
      <c r="DGJ32" s="427"/>
      <c r="DGK32" s="427"/>
      <c r="DGL32" s="427"/>
      <c r="DGM32" s="427"/>
      <c r="DGN32" s="427"/>
      <c r="DGO32" s="427"/>
      <c r="DGP32" s="427"/>
      <c r="DGQ32" s="427"/>
      <c r="DGR32" s="427"/>
      <c r="DGS32" s="427"/>
      <c r="DGT32" s="427"/>
      <c r="DGU32" s="427"/>
      <c r="DGV32" s="427"/>
      <c r="DGW32" s="427"/>
      <c r="DGX32" s="427"/>
      <c r="DGY32" s="427"/>
      <c r="DGZ32" s="427"/>
      <c r="DHA32" s="427"/>
      <c r="DHB32" s="427"/>
      <c r="DHC32" s="427"/>
      <c r="DHD32" s="427"/>
      <c r="DHE32" s="427"/>
      <c r="DHF32" s="427"/>
      <c r="DHG32" s="427"/>
      <c r="DHH32" s="427"/>
      <c r="DHI32" s="427"/>
      <c r="DHJ32" s="427"/>
      <c r="DHK32" s="427"/>
      <c r="DHL32" s="427"/>
      <c r="DHM32" s="427"/>
      <c r="DHN32" s="427"/>
      <c r="DHO32" s="427"/>
      <c r="DHP32" s="427"/>
      <c r="DHQ32" s="427"/>
      <c r="DHR32" s="427"/>
      <c r="DHS32" s="427"/>
      <c r="DHT32" s="427"/>
      <c r="DHU32" s="427"/>
      <c r="DHV32" s="427"/>
      <c r="DHW32" s="427"/>
      <c r="DHX32" s="427"/>
      <c r="DHY32" s="427"/>
      <c r="DHZ32" s="427"/>
      <c r="DIA32" s="427"/>
      <c r="DIB32" s="427"/>
      <c r="DIC32" s="427"/>
      <c r="DID32" s="427"/>
      <c r="DIE32" s="427"/>
      <c r="DIF32" s="427"/>
      <c r="DIG32" s="427"/>
      <c r="DIH32" s="427"/>
      <c r="DII32" s="427"/>
      <c r="DIJ32" s="427"/>
      <c r="DIK32" s="427"/>
      <c r="DIL32" s="427"/>
      <c r="DIM32" s="427"/>
      <c r="DIN32" s="427"/>
      <c r="DIO32" s="427"/>
      <c r="DIP32" s="427"/>
      <c r="DIQ32" s="427"/>
      <c r="DIR32" s="427"/>
      <c r="DIS32" s="427"/>
      <c r="DIT32" s="427"/>
      <c r="DIU32" s="427"/>
      <c r="DIV32" s="427"/>
      <c r="DIW32" s="427"/>
      <c r="DIX32" s="427"/>
      <c r="DIY32" s="427"/>
      <c r="DIZ32" s="427"/>
      <c r="DJA32" s="427"/>
      <c r="DJB32" s="427"/>
      <c r="DJC32" s="427"/>
      <c r="DJD32" s="427"/>
      <c r="DJE32" s="427"/>
      <c r="DJF32" s="427"/>
      <c r="DJG32" s="427"/>
      <c r="DJH32" s="427"/>
      <c r="DJI32" s="427"/>
      <c r="DJJ32" s="427"/>
      <c r="DJK32" s="427"/>
      <c r="DJL32" s="427"/>
      <c r="DJM32" s="427"/>
      <c r="DJN32" s="427"/>
      <c r="DJO32" s="427"/>
      <c r="DJP32" s="427"/>
      <c r="DJQ32" s="427"/>
      <c r="DJR32" s="427"/>
      <c r="DJS32" s="427"/>
      <c r="DJT32" s="427"/>
      <c r="DJU32" s="427"/>
      <c r="DJV32" s="427"/>
      <c r="DJW32" s="427"/>
      <c r="DJX32" s="427"/>
      <c r="DJY32" s="427"/>
      <c r="DJZ32" s="427"/>
      <c r="DKA32" s="427"/>
      <c r="DKB32" s="427"/>
      <c r="DKC32" s="427"/>
      <c r="DKD32" s="427"/>
      <c r="DKE32" s="427"/>
      <c r="DKF32" s="427"/>
      <c r="DKG32" s="427"/>
      <c r="DKH32" s="427"/>
      <c r="DKI32" s="427"/>
      <c r="DKJ32" s="427"/>
      <c r="DKK32" s="427"/>
      <c r="DKL32" s="427"/>
      <c r="DKM32" s="427"/>
      <c r="DKN32" s="427"/>
      <c r="DKO32" s="427"/>
      <c r="DKP32" s="427"/>
      <c r="DKQ32" s="427"/>
      <c r="DKR32" s="427"/>
      <c r="DKS32" s="427"/>
      <c r="DKT32" s="427"/>
      <c r="DKU32" s="427"/>
      <c r="DKV32" s="427"/>
      <c r="DKW32" s="427"/>
      <c r="DKX32" s="427"/>
      <c r="DKY32" s="427"/>
      <c r="DKZ32" s="427"/>
      <c r="DLA32" s="427"/>
      <c r="DLB32" s="427"/>
      <c r="DLC32" s="427"/>
      <c r="DLD32" s="427"/>
      <c r="DLE32" s="427"/>
      <c r="DLF32" s="427"/>
      <c r="DLG32" s="427"/>
      <c r="DLH32" s="427"/>
      <c r="DLI32" s="427"/>
      <c r="DLJ32" s="427"/>
      <c r="DLK32" s="427"/>
      <c r="DLL32" s="427"/>
      <c r="DLM32" s="427"/>
      <c r="DLN32" s="427"/>
      <c r="DLO32" s="427"/>
      <c r="DLP32" s="427"/>
      <c r="DLQ32" s="427"/>
      <c r="DLR32" s="427"/>
      <c r="DLS32" s="427"/>
      <c r="DLT32" s="427"/>
      <c r="DLU32" s="427"/>
      <c r="DLV32" s="427"/>
      <c r="DLW32" s="427"/>
      <c r="DLX32" s="427"/>
      <c r="DLY32" s="427"/>
      <c r="DLZ32" s="427"/>
      <c r="DMA32" s="427"/>
      <c r="DMB32" s="427"/>
      <c r="DMC32" s="427"/>
      <c r="DMD32" s="427"/>
      <c r="DME32" s="427"/>
      <c r="DMF32" s="427"/>
      <c r="DMG32" s="427"/>
      <c r="DMH32" s="427"/>
      <c r="DMI32" s="427"/>
      <c r="DMJ32" s="427"/>
      <c r="DMK32" s="427"/>
      <c r="DML32" s="427"/>
      <c r="DMM32" s="427"/>
      <c r="DMN32" s="427"/>
      <c r="DMO32" s="427"/>
      <c r="DMP32" s="427"/>
      <c r="DMQ32" s="427"/>
      <c r="DMR32" s="427"/>
      <c r="DMS32" s="427"/>
      <c r="DMT32" s="427"/>
      <c r="DMU32" s="427"/>
      <c r="DMV32" s="427"/>
      <c r="DMW32" s="427"/>
      <c r="DMX32" s="427"/>
      <c r="DMY32" s="427"/>
      <c r="DMZ32" s="427"/>
      <c r="DNA32" s="427"/>
      <c r="DNB32" s="427"/>
      <c r="DNC32" s="427"/>
      <c r="DND32" s="427"/>
      <c r="DNE32" s="427"/>
      <c r="DNF32" s="427"/>
      <c r="DNG32" s="427"/>
      <c r="DNH32" s="427"/>
      <c r="DNI32" s="427"/>
      <c r="DNJ32" s="427"/>
      <c r="DNK32" s="427"/>
      <c r="DNL32" s="427"/>
      <c r="DNM32" s="427"/>
      <c r="DNN32" s="427"/>
      <c r="DNO32" s="427"/>
      <c r="DNP32" s="427"/>
      <c r="DNQ32" s="427"/>
      <c r="DNR32" s="427"/>
      <c r="DNS32" s="427"/>
      <c r="DNT32" s="427"/>
      <c r="DNU32" s="427"/>
      <c r="DNV32" s="427"/>
      <c r="DNW32" s="427"/>
      <c r="DNX32" s="427"/>
      <c r="DNY32" s="427"/>
      <c r="DNZ32" s="427"/>
      <c r="DOA32" s="427"/>
      <c r="DOB32" s="427"/>
      <c r="DOC32" s="427"/>
      <c r="DOD32" s="427"/>
      <c r="DOE32" s="427"/>
      <c r="DOF32" s="427"/>
      <c r="DOG32" s="427"/>
      <c r="DOH32" s="427"/>
      <c r="DOI32" s="427"/>
      <c r="DOJ32" s="427"/>
      <c r="DOK32" s="427"/>
      <c r="DOL32" s="427"/>
      <c r="DOM32" s="427"/>
      <c r="DON32" s="427"/>
      <c r="DOO32" s="427"/>
      <c r="DOP32" s="427"/>
      <c r="DOQ32" s="427"/>
      <c r="DOR32" s="427"/>
      <c r="DOS32" s="427"/>
      <c r="DOT32" s="427"/>
      <c r="DOU32" s="427"/>
      <c r="DOV32" s="427"/>
      <c r="DOW32" s="427"/>
      <c r="DOX32" s="427"/>
      <c r="DOY32" s="427"/>
      <c r="DOZ32" s="427"/>
      <c r="DPA32" s="427"/>
      <c r="DPB32" s="427"/>
      <c r="DPC32" s="427"/>
      <c r="DPD32" s="427"/>
      <c r="DPE32" s="427"/>
      <c r="DPF32" s="427"/>
      <c r="DPG32" s="427"/>
      <c r="DPH32" s="427"/>
      <c r="DPI32" s="427"/>
      <c r="DPJ32" s="427"/>
      <c r="DPK32" s="427"/>
      <c r="DPL32" s="427"/>
      <c r="DPM32" s="427"/>
      <c r="DPN32" s="427"/>
      <c r="DPO32" s="427"/>
      <c r="DPP32" s="427"/>
      <c r="DPQ32" s="427"/>
      <c r="DPR32" s="427"/>
      <c r="DPS32" s="427"/>
      <c r="DPT32" s="427"/>
      <c r="DPU32" s="427"/>
      <c r="DPV32" s="427"/>
      <c r="DPW32" s="427"/>
      <c r="DPX32" s="427"/>
      <c r="DPY32" s="427"/>
      <c r="DPZ32" s="427"/>
      <c r="DQA32" s="427"/>
      <c r="DQB32" s="427"/>
      <c r="DQC32" s="427"/>
      <c r="DQD32" s="427"/>
      <c r="DQE32" s="427"/>
      <c r="DQF32" s="427"/>
      <c r="DQG32" s="427"/>
      <c r="DQH32" s="427"/>
      <c r="DQI32" s="427"/>
      <c r="DQJ32" s="427"/>
      <c r="DQK32" s="427"/>
      <c r="DQL32" s="427"/>
      <c r="DQM32" s="427"/>
      <c r="DQN32" s="427"/>
      <c r="DQO32" s="427"/>
      <c r="DQP32" s="427"/>
      <c r="DQQ32" s="427"/>
      <c r="DQR32" s="427"/>
      <c r="DQS32" s="427"/>
      <c r="DQT32" s="427"/>
      <c r="DQU32" s="427"/>
      <c r="DQV32" s="427"/>
      <c r="DQW32" s="427"/>
      <c r="DQX32" s="427"/>
      <c r="DQY32" s="427"/>
      <c r="DQZ32" s="427"/>
      <c r="DRA32" s="427"/>
      <c r="DRB32" s="427"/>
      <c r="DRC32" s="427"/>
      <c r="DRD32" s="427"/>
      <c r="DRE32" s="427"/>
      <c r="DRF32" s="427"/>
      <c r="DRG32" s="427"/>
      <c r="DRH32" s="427"/>
      <c r="DRI32" s="427"/>
      <c r="DRJ32" s="427"/>
      <c r="DRK32" s="427"/>
      <c r="DRL32" s="427"/>
      <c r="DRM32" s="427"/>
      <c r="DRN32" s="427"/>
      <c r="DRO32" s="427"/>
      <c r="DRP32" s="427"/>
      <c r="DRQ32" s="427"/>
      <c r="DRR32" s="427"/>
      <c r="DRS32" s="427"/>
      <c r="DRT32" s="427"/>
      <c r="DRU32" s="427"/>
      <c r="DRV32" s="427"/>
      <c r="DRW32" s="427"/>
      <c r="DRX32" s="427"/>
      <c r="DRY32" s="427"/>
      <c r="DRZ32" s="427"/>
      <c r="DSA32" s="427"/>
      <c r="DSB32" s="427"/>
      <c r="DSC32" s="427"/>
      <c r="DSD32" s="427"/>
      <c r="DSE32" s="427"/>
      <c r="DSF32" s="427"/>
      <c r="DSG32" s="427"/>
      <c r="DSH32" s="427"/>
      <c r="DSI32" s="427"/>
      <c r="DSJ32" s="427"/>
      <c r="DSK32" s="427"/>
      <c r="DSL32" s="427"/>
      <c r="DSM32" s="427"/>
      <c r="DSN32" s="427"/>
      <c r="DSO32" s="427"/>
      <c r="DSP32" s="427"/>
      <c r="DSQ32" s="427"/>
      <c r="DSR32" s="427"/>
      <c r="DSS32" s="427"/>
      <c r="DST32" s="427"/>
      <c r="DSU32" s="427"/>
      <c r="DSV32" s="427"/>
      <c r="DSW32" s="427"/>
      <c r="DSX32" s="427"/>
      <c r="DSY32" s="427"/>
      <c r="DSZ32" s="427"/>
      <c r="DTA32" s="427"/>
      <c r="DTB32" s="427"/>
      <c r="DTC32" s="427"/>
      <c r="DTD32" s="427"/>
      <c r="DTE32" s="427"/>
      <c r="DTF32" s="427"/>
      <c r="DTG32" s="427"/>
      <c r="DTH32" s="427"/>
      <c r="DTI32" s="427"/>
      <c r="DTJ32" s="427"/>
      <c r="DTK32" s="427"/>
      <c r="DTL32" s="427"/>
      <c r="DTM32" s="427"/>
      <c r="DTN32" s="427"/>
      <c r="DTO32" s="427"/>
      <c r="DTP32" s="427"/>
      <c r="DTQ32" s="427"/>
      <c r="DTR32" s="427"/>
      <c r="DTS32" s="427"/>
      <c r="DTT32" s="427"/>
      <c r="DTU32" s="427"/>
      <c r="DTV32" s="427"/>
      <c r="DTW32" s="427"/>
      <c r="DTX32" s="427"/>
      <c r="DTY32" s="427"/>
      <c r="DTZ32" s="427"/>
      <c r="DUA32" s="427"/>
      <c r="DUB32" s="427"/>
      <c r="DUC32" s="427"/>
      <c r="DUD32" s="427"/>
      <c r="DUE32" s="427"/>
      <c r="DUF32" s="427"/>
      <c r="DUG32" s="427"/>
      <c r="DUH32" s="427"/>
      <c r="DUI32" s="427"/>
      <c r="DUJ32" s="427"/>
      <c r="DUK32" s="427"/>
      <c r="DUL32" s="427"/>
      <c r="DUM32" s="427"/>
      <c r="DUN32" s="427"/>
      <c r="DUO32" s="427"/>
      <c r="DUP32" s="427"/>
      <c r="DUQ32" s="427"/>
      <c r="DUR32" s="427"/>
      <c r="DUS32" s="427"/>
      <c r="DUT32" s="427"/>
      <c r="DUU32" s="427"/>
      <c r="DUV32" s="427"/>
      <c r="DUW32" s="427"/>
      <c r="DUX32" s="427"/>
      <c r="DUY32" s="427"/>
      <c r="DUZ32" s="427"/>
      <c r="DVA32" s="427"/>
      <c r="DVB32" s="427"/>
      <c r="DVC32" s="427"/>
      <c r="DVD32" s="427"/>
      <c r="DVE32" s="427"/>
      <c r="DVF32" s="427"/>
      <c r="DVG32" s="427"/>
      <c r="DVH32" s="427"/>
      <c r="DVI32" s="427"/>
      <c r="DVJ32" s="427"/>
      <c r="DVK32" s="427"/>
      <c r="DVL32" s="427"/>
      <c r="DVM32" s="427"/>
      <c r="DVN32" s="427"/>
      <c r="DVO32" s="427"/>
      <c r="DVP32" s="427"/>
      <c r="DVQ32" s="427"/>
      <c r="DVR32" s="427"/>
      <c r="DVS32" s="427"/>
      <c r="DVT32" s="427"/>
      <c r="DVU32" s="427"/>
      <c r="DVV32" s="427"/>
      <c r="DVW32" s="427"/>
      <c r="DVX32" s="427"/>
      <c r="DVY32" s="427"/>
      <c r="DVZ32" s="427"/>
      <c r="DWA32" s="427"/>
      <c r="DWB32" s="427"/>
      <c r="DWC32" s="427"/>
      <c r="DWD32" s="427"/>
      <c r="DWE32" s="427"/>
      <c r="DWF32" s="427"/>
      <c r="DWG32" s="427"/>
      <c r="DWH32" s="427"/>
      <c r="DWI32" s="427"/>
      <c r="DWJ32" s="427"/>
      <c r="DWK32" s="427"/>
      <c r="DWL32" s="427"/>
      <c r="DWM32" s="427"/>
      <c r="DWN32" s="427"/>
      <c r="DWO32" s="427"/>
      <c r="DWP32" s="427"/>
      <c r="DWQ32" s="427"/>
      <c r="DWR32" s="427"/>
      <c r="DWS32" s="427"/>
      <c r="DWT32" s="427"/>
      <c r="DWU32" s="427"/>
      <c r="DWV32" s="427"/>
      <c r="DWW32" s="427"/>
      <c r="DWX32" s="427"/>
      <c r="DWY32" s="427"/>
      <c r="DWZ32" s="427"/>
      <c r="DXA32" s="427"/>
      <c r="DXB32" s="427"/>
      <c r="DXC32" s="427"/>
      <c r="DXD32" s="427"/>
      <c r="DXE32" s="427"/>
      <c r="DXF32" s="427"/>
      <c r="DXG32" s="427"/>
      <c r="DXH32" s="427"/>
      <c r="DXI32" s="427"/>
      <c r="DXJ32" s="427"/>
      <c r="DXK32" s="427"/>
      <c r="DXL32" s="427"/>
      <c r="DXM32" s="427"/>
      <c r="DXN32" s="427"/>
      <c r="DXO32" s="427"/>
      <c r="DXP32" s="427"/>
      <c r="DXQ32" s="427"/>
      <c r="DXR32" s="427"/>
      <c r="DXS32" s="427"/>
      <c r="DXT32" s="427"/>
      <c r="DXU32" s="427"/>
      <c r="DXV32" s="427"/>
      <c r="DXW32" s="427"/>
      <c r="DXX32" s="427"/>
      <c r="DXY32" s="427"/>
      <c r="DXZ32" s="427"/>
      <c r="DYA32" s="427"/>
      <c r="DYB32" s="427"/>
      <c r="DYC32" s="427"/>
      <c r="DYD32" s="427"/>
      <c r="DYE32" s="427"/>
      <c r="DYF32" s="427"/>
      <c r="DYG32" s="427"/>
      <c r="DYH32" s="427"/>
      <c r="DYI32" s="427"/>
      <c r="DYJ32" s="427"/>
      <c r="DYK32" s="427"/>
      <c r="DYL32" s="427"/>
      <c r="DYM32" s="427"/>
      <c r="DYN32" s="427"/>
      <c r="DYO32" s="427"/>
      <c r="DYP32" s="427"/>
      <c r="DYQ32" s="427"/>
      <c r="DYR32" s="427"/>
      <c r="DYS32" s="427"/>
      <c r="DYT32" s="427"/>
      <c r="DYU32" s="427"/>
      <c r="DYV32" s="427"/>
      <c r="DYW32" s="427"/>
      <c r="DYX32" s="427"/>
      <c r="DYY32" s="427"/>
      <c r="DYZ32" s="427"/>
      <c r="DZA32" s="427"/>
      <c r="DZB32" s="427"/>
      <c r="DZC32" s="427"/>
      <c r="DZD32" s="427"/>
      <c r="DZE32" s="427"/>
      <c r="DZF32" s="427"/>
      <c r="DZG32" s="427"/>
      <c r="DZH32" s="427"/>
      <c r="DZI32" s="427"/>
      <c r="DZJ32" s="427"/>
      <c r="DZK32" s="427"/>
      <c r="DZL32" s="427"/>
      <c r="DZM32" s="427"/>
      <c r="DZN32" s="427"/>
      <c r="DZO32" s="427"/>
      <c r="DZP32" s="427"/>
      <c r="DZQ32" s="427"/>
      <c r="DZR32" s="427"/>
      <c r="DZS32" s="427"/>
      <c r="DZT32" s="427"/>
      <c r="DZU32" s="427"/>
      <c r="DZV32" s="427"/>
      <c r="DZW32" s="427"/>
      <c r="DZX32" s="427"/>
      <c r="DZY32" s="427"/>
      <c r="DZZ32" s="427"/>
      <c r="EAA32" s="427"/>
      <c r="EAB32" s="427"/>
      <c r="EAC32" s="427"/>
      <c r="EAD32" s="427"/>
      <c r="EAE32" s="427"/>
      <c r="EAF32" s="427"/>
      <c r="EAG32" s="427"/>
      <c r="EAH32" s="427"/>
      <c r="EAI32" s="427"/>
      <c r="EAJ32" s="427"/>
      <c r="EAK32" s="427"/>
      <c r="EAL32" s="427"/>
      <c r="EAM32" s="427"/>
      <c r="EAN32" s="427"/>
      <c r="EAO32" s="427"/>
      <c r="EAP32" s="427"/>
      <c r="EAQ32" s="427"/>
      <c r="EAR32" s="427"/>
      <c r="EAS32" s="427"/>
      <c r="EAT32" s="427"/>
      <c r="EAU32" s="427"/>
      <c r="EAV32" s="427"/>
      <c r="EAW32" s="427"/>
      <c r="EAX32" s="427"/>
      <c r="EAY32" s="427"/>
      <c r="EAZ32" s="427"/>
      <c r="EBA32" s="427"/>
      <c r="EBB32" s="427"/>
      <c r="EBC32" s="427"/>
      <c r="EBD32" s="427"/>
      <c r="EBE32" s="427"/>
      <c r="EBF32" s="427"/>
      <c r="EBG32" s="427"/>
      <c r="EBH32" s="427"/>
      <c r="EBI32" s="427"/>
      <c r="EBJ32" s="427"/>
      <c r="EBK32" s="427"/>
      <c r="EBL32" s="427"/>
      <c r="EBM32" s="427"/>
      <c r="EBN32" s="427"/>
      <c r="EBO32" s="427"/>
      <c r="EBP32" s="427"/>
      <c r="EBQ32" s="427"/>
      <c r="EBR32" s="427"/>
      <c r="EBS32" s="427"/>
      <c r="EBT32" s="427"/>
      <c r="EBU32" s="427"/>
      <c r="EBV32" s="427"/>
      <c r="EBW32" s="427"/>
      <c r="EBX32" s="427"/>
      <c r="EBY32" s="427"/>
      <c r="EBZ32" s="427"/>
      <c r="ECA32" s="427"/>
      <c r="ECB32" s="427"/>
      <c r="ECC32" s="427"/>
      <c r="ECD32" s="427"/>
      <c r="ECE32" s="427"/>
      <c r="ECF32" s="427"/>
      <c r="ECG32" s="427"/>
      <c r="ECH32" s="427"/>
      <c r="ECI32" s="427"/>
      <c r="ECJ32" s="427"/>
      <c r="ECK32" s="427"/>
      <c r="ECL32" s="427"/>
      <c r="ECM32" s="427"/>
      <c r="ECN32" s="427"/>
      <c r="ECO32" s="427"/>
      <c r="ECP32" s="427"/>
      <c r="ECQ32" s="427"/>
      <c r="ECR32" s="427"/>
      <c r="ECS32" s="427"/>
      <c r="ECT32" s="427"/>
      <c r="ECU32" s="427"/>
      <c r="ECV32" s="427"/>
      <c r="ECW32" s="427"/>
      <c r="ECX32" s="427"/>
      <c r="ECY32" s="427"/>
      <c r="ECZ32" s="427"/>
      <c r="EDA32" s="427"/>
      <c r="EDB32" s="427"/>
      <c r="EDC32" s="427"/>
      <c r="EDD32" s="427"/>
      <c r="EDE32" s="427"/>
      <c r="EDF32" s="427"/>
      <c r="EDG32" s="427"/>
      <c r="EDH32" s="427"/>
      <c r="EDI32" s="427"/>
      <c r="EDJ32" s="427"/>
      <c r="EDK32" s="427"/>
      <c r="EDL32" s="427"/>
      <c r="EDM32" s="427"/>
      <c r="EDN32" s="427"/>
      <c r="EDO32" s="427"/>
      <c r="EDP32" s="427"/>
      <c r="EDQ32" s="427"/>
      <c r="EDR32" s="427"/>
      <c r="EDS32" s="427"/>
      <c r="EDT32" s="427"/>
      <c r="EDU32" s="427"/>
      <c r="EDV32" s="427"/>
      <c r="EDW32" s="427"/>
      <c r="EDX32" s="427"/>
      <c r="EDY32" s="427"/>
      <c r="EDZ32" s="427"/>
      <c r="EEA32" s="427"/>
      <c r="EEB32" s="427"/>
      <c r="EEC32" s="427"/>
      <c r="EED32" s="427"/>
      <c r="EEE32" s="427"/>
      <c r="EEF32" s="427"/>
      <c r="EEG32" s="427"/>
      <c r="EEH32" s="427"/>
      <c r="EEI32" s="427"/>
      <c r="EEJ32" s="427"/>
      <c r="EEK32" s="427"/>
      <c r="EEL32" s="427"/>
      <c r="EEM32" s="427"/>
      <c r="EEN32" s="427"/>
      <c r="EEO32" s="427"/>
      <c r="EEP32" s="427"/>
      <c r="EEQ32" s="427"/>
      <c r="EER32" s="427"/>
      <c r="EES32" s="427"/>
      <c r="EET32" s="427"/>
      <c r="EEU32" s="427"/>
      <c r="EEV32" s="427"/>
      <c r="EEW32" s="427"/>
      <c r="EEX32" s="427"/>
      <c r="EEY32" s="427"/>
      <c r="EEZ32" s="427"/>
      <c r="EFA32" s="427"/>
      <c r="EFB32" s="427"/>
      <c r="EFC32" s="427"/>
      <c r="EFD32" s="427"/>
      <c r="EFE32" s="427"/>
      <c r="EFF32" s="427"/>
      <c r="EFG32" s="427"/>
      <c r="EFH32" s="427"/>
      <c r="EFI32" s="427"/>
      <c r="EFJ32" s="427"/>
      <c r="EFK32" s="427"/>
      <c r="EFL32" s="427"/>
      <c r="EFM32" s="427"/>
      <c r="EFN32" s="427"/>
      <c r="EFO32" s="427"/>
      <c r="EFP32" s="427"/>
      <c r="EFQ32" s="427"/>
      <c r="EFR32" s="427"/>
      <c r="EFS32" s="427"/>
      <c r="EFT32" s="427"/>
      <c r="EFU32" s="427"/>
      <c r="EFV32" s="427"/>
      <c r="EFW32" s="427"/>
      <c r="EFX32" s="427"/>
      <c r="EFY32" s="427"/>
      <c r="EFZ32" s="427"/>
      <c r="EGA32" s="427"/>
      <c r="EGB32" s="427"/>
      <c r="EGC32" s="427"/>
      <c r="EGD32" s="427"/>
      <c r="EGE32" s="427"/>
      <c r="EGF32" s="427"/>
      <c r="EGG32" s="427"/>
      <c r="EGH32" s="427"/>
      <c r="EGI32" s="427"/>
      <c r="EGJ32" s="427"/>
      <c r="EGK32" s="427"/>
      <c r="EGL32" s="427"/>
      <c r="EGM32" s="427"/>
      <c r="EGN32" s="427"/>
      <c r="EGO32" s="427"/>
      <c r="EGP32" s="427"/>
      <c r="EGQ32" s="427"/>
      <c r="EGR32" s="427"/>
      <c r="EGS32" s="427"/>
      <c r="EGT32" s="427"/>
      <c r="EGU32" s="427"/>
      <c r="EGV32" s="427"/>
      <c r="EGW32" s="427"/>
      <c r="EGX32" s="427"/>
      <c r="EGY32" s="427"/>
      <c r="EGZ32" s="427"/>
      <c r="EHA32" s="427"/>
      <c r="EHB32" s="427"/>
      <c r="EHC32" s="427"/>
      <c r="EHD32" s="427"/>
      <c r="EHE32" s="427"/>
      <c r="EHF32" s="427"/>
      <c r="EHG32" s="427"/>
      <c r="EHH32" s="427"/>
      <c r="EHI32" s="427"/>
      <c r="EHJ32" s="427"/>
      <c r="EHK32" s="427"/>
      <c r="EHL32" s="427"/>
      <c r="EHM32" s="427"/>
      <c r="EHN32" s="427"/>
      <c r="EHO32" s="427"/>
      <c r="EHP32" s="427"/>
      <c r="EHQ32" s="427"/>
      <c r="EHR32" s="427"/>
      <c r="EHS32" s="427"/>
      <c r="EHT32" s="427"/>
      <c r="EHU32" s="427"/>
      <c r="EHV32" s="427"/>
      <c r="EHW32" s="427"/>
      <c r="EHX32" s="427"/>
      <c r="EHY32" s="427"/>
      <c r="EHZ32" s="427"/>
      <c r="EIA32" s="427"/>
      <c r="EIB32" s="427"/>
      <c r="EIC32" s="427"/>
      <c r="EID32" s="427"/>
      <c r="EIE32" s="427"/>
      <c r="EIF32" s="427"/>
      <c r="EIG32" s="427"/>
      <c r="EIH32" s="427"/>
      <c r="EII32" s="427"/>
      <c r="EIJ32" s="427"/>
      <c r="EIK32" s="427"/>
      <c r="EIL32" s="427"/>
      <c r="EIM32" s="427"/>
      <c r="EIN32" s="427"/>
      <c r="EIO32" s="427"/>
      <c r="EIP32" s="427"/>
      <c r="EIQ32" s="427"/>
      <c r="EIR32" s="427"/>
      <c r="EIS32" s="427"/>
      <c r="EIT32" s="427"/>
      <c r="EIU32" s="427"/>
      <c r="EIV32" s="427"/>
      <c r="EIW32" s="427"/>
      <c r="EIX32" s="427"/>
      <c r="EIY32" s="427"/>
      <c r="EIZ32" s="427"/>
      <c r="EJA32" s="427"/>
      <c r="EJB32" s="427"/>
      <c r="EJC32" s="427"/>
      <c r="EJD32" s="427"/>
      <c r="EJE32" s="427"/>
      <c r="EJF32" s="427"/>
      <c r="EJG32" s="427"/>
      <c r="EJH32" s="427"/>
      <c r="EJI32" s="427"/>
      <c r="EJJ32" s="427"/>
      <c r="EJK32" s="427"/>
      <c r="EJL32" s="427"/>
      <c r="EJM32" s="427"/>
      <c r="EJN32" s="427"/>
      <c r="EJO32" s="427"/>
      <c r="EJP32" s="427"/>
      <c r="EJQ32" s="427"/>
      <c r="EJR32" s="427"/>
      <c r="EJS32" s="427"/>
      <c r="EJT32" s="427"/>
      <c r="EJU32" s="427"/>
      <c r="EJV32" s="427"/>
      <c r="EJW32" s="427"/>
      <c r="EJX32" s="427"/>
      <c r="EJY32" s="427"/>
      <c r="EJZ32" s="427"/>
      <c r="EKA32" s="427"/>
      <c r="EKB32" s="427"/>
      <c r="EKC32" s="427"/>
      <c r="EKD32" s="427"/>
      <c r="EKE32" s="427"/>
      <c r="EKF32" s="427"/>
      <c r="EKG32" s="427"/>
      <c r="EKH32" s="427"/>
      <c r="EKI32" s="427"/>
      <c r="EKJ32" s="427"/>
      <c r="EKK32" s="427"/>
      <c r="EKL32" s="427"/>
      <c r="EKM32" s="427"/>
      <c r="EKN32" s="427"/>
      <c r="EKO32" s="427"/>
      <c r="EKP32" s="427"/>
      <c r="EKQ32" s="427"/>
      <c r="EKR32" s="427"/>
      <c r="EKS32" s="427"/>
      <c r="EKT32" s="427"/>
      <c r="EKU32" s="427"/>
      <c r="EKV32" s="427"/>
      <c r="EKW32" s="427"/>
      <c r="EKX32" s="427"/>
      <c r="EKY32" s="427"/>
      <c r="EKZ32" s="427"/>
      <c r="ELA32" s="427"/>
      <c r="ELB32" s="427"/>
      <c r="ELC32" s="427"/>
      <c r="ELD32" s="427"/>
      <c r="ELE32" s="427"/>
      <c r="ELF32" s="427"/>
      <c r="ELG32" s="427"/>
      <c r="ELH32" s="427"/>
      <c r="ELI32" s="427"/>
      <c r="ELJ32" s="427"/>
      <c r="ELK32" s="427"/>
      <c r="ELL32" s="427"/>
      <c r="ELM32" s="427"/>
      <c r="ELN32" s="427"/>
      <c r="ELO32" s="427"/>
      <c r="ELP32" s="427"/>
      <c r="ELQ32" s="427"/>
      <c r="ELR32" s="427"/>
      <c r="ELS32" s="427"/>
      <c r="ELT32" s="427"/>
      <c r="ELU32" s="427"/>
      <c r="ELV32" s="427"/>
      <c r="ELW32" s="427"/>
      <c r="ELX32" s="427"/>
      <c r="ELY32" s="427"/>
      <c r="ELZ32" s="427"/>
      <c r="EMA32" s="427"/>
      <c r="EMB32" s="427"/>
      <c r="EMC32" s="427"/>
      <c r="EMD32" s="427"/>
      <c r="EME32" s="427"/>
      <c r="EMF32" s="427"/>
      <c r="EMG32" s="427"/>
      <c r="EMH32" s="427"/>
      <c r="EMI32" s="427"/>
      <c r="EMJ32" s="427"/>
      <c r="EMK32" s="427"/>
      <c r="EML32" s="427"/>
      <c r="EMM32" s="427"/>
      <c r="EMN32" s="427"/>
      <c r="EMO32" s="427"/>
      <c r="EMP32" s="427"/>
      <c r="EMQ32" s="427"/>
      <c r="EMR32" s="427"/>
      <c r="EMS32" s="427"/>
      <c r="EMT32" s="427"/>
      <c r="EMU32" s="427"/>
      <c r="EMV32" s="427"/>
      <c r="EMW32" s="427"/>
      <c r="EMX32" s="427"/>
      <c r="EMY32" s="427"/>
      <c r="EMZ32" s="427"/>
      <c r="ENA32" s="427"/>
      <c r="ENB32" s="427"/>
      <c r="ENC32" s="427"/>
      <c r="END32" s="427"/>
      <c r="ENE32" s="427"/>
      <c r="ENF32" s="427"/>
      <c r="ENG32" s="427"/>
      <c r="ENH32" s="427"/>
      <c r="ENI32" s="427"/>
      <c r="ENJ32" s="427"/>
      <c r="ENK32" s="427"/>
      <c r="ENL32" s="427"/>
      <c r="ENM32" s="427"/>
      <c r="ENN32" s="427"/>
      <c r="ENO32" s="427"/>
      <c r="ENP32" s="427"/>
      <c r="ENQ32" s="427"/>
      <c r="ENR32" s="427"/>
      <c r="ENS32" s="427"/>
      <c r="ENT32" s="427"/>
      <c r="ENU32" s="427"/>
      <c r="ENV32" s="427"/>
      <c r="ENW32" s="427"/>
      <c r="ENX32" s="427"/>
      <c r="ENY32" s="427"/>
      <c r="ENZ32" s="427"/>
      <c r="EOA32" s="427"/>
      <c r="EOB32" s="427"/>
      <c r="EOC32" s="427"/>
      <c r="EOD32" s="427"/>
      <c r="EOE32" s="427"/>
      <c r="EOF32" s="427"/>
      <c r="EOG32" s="427"/>
      <c r="EOH32" s="427"/>
      <c r="EOI32" s="427"/>
      <c r="EOJ32" s="427"/>
      <c r="EOK32" s="427"/>
      <c r="EOL32" s="427"/>
      <c r="EOM32" s="427"/>
      <c r="EON32" s="427"/>
      <c r="EOO32" s="427"/>
      <c r="EOP32" s="427"/>
      <c r="EOQ32" s="427"/>
      <c r="EOR32" s="427"/>
      <c r="EOS32" s="427"/>
      <c r="EOT32" s="427"/>
      <c r="EOU32" s="427"/>
      <c r="EOV32" s="427"/>
      <c r="EOW32" s="427"/>
      <c r="EOX32" s="427"/>
      <c r="EOY32" s="427"/>
      <c r="EOZ32" s="427"/>
      <c r="EPA32" s="427"/>
      <c r="EPB32" s="427"/>
      <c r="EPC32" s="427"/>
      <c r="EPD32" s="427"/>
      <c r="EPE32" s="427"/>
      <c r="EPF32" s="427"/>
      <c r="EPG32" s="427"/>
      <c r="EPH32" s="427"/>
      <c r="EPI32" s="427"/>
      <c r="EPJ32" s="427"/>
      <c r="EPK32" s="427"/>
      <c r="EPL32" s="427"/>
      <c r="EPM32" s="427"/>
      <c r="EPN32" s="427"/>
      <c r="EPO32" s="427"/>
      <c r="EPP32" s="427"/>
      <c r="EPQ32" s="427"/>
      <c r="EPR32" s="427"/>
      <c r="EPS32" s="427"/>
      <c r="EPT32" s="427"/>
      <c r="EPU32" s="427"/>
      <c r="EPV32" s="427"/>
      <c r="EPW32" s="427"/>
      <c r="EPX32" s="427"/>
      <c r="EPY32" s="427"/>
      <c r="EPZ32" s="427"/>
      <c r="EQA32" s="427"/>
      <c r="EQB32" s="427"/>
      <c r="EQC32" s="427"/>
      <c r="EQD32" s="427"/>
      <c r="EQE32" s="427"/>
      <c r="EQF32" s="427"/>
      <c r="EQG32" s="427"/>
      <c r="EQH32" s="427"/>
      <c r="EQI32" s="427"/>
      <c r="EQJ32" s="427"/>
      <c r="EQK32" s="427"/>
      <c r="EQL32" s="427"/>
      <c r="EQM32" s="427"/>
      <c r="EQN32" s="427"/>
      <c r="EQO32" s="427"/>
      <c r="EQP32" s="427"/>
      <c r="EQQ32" s="427"/>
      <c r="EQR32" s="427"/>
      <c r="EQS32" s="427"/>
      <c r="EQT32" s="427"/>
      <c r="EQU32" s="427"/>
      <c r="EQV32" s="427"/>
      <c r="EQW32" s="427"/>
      <c r="EQX32" s="427"/>
      <c r="EQY32" s="427"/>
      <c r="EQZ32" s="427"/>
      <c r="ERA32" s="427"/>
      <c r="ERB32" s="427"/>
      <c r="ERC32" s="427"/>
      <c r="ERD32" s="427"/>
      <c r="ERE32" s="427"/>
      <c r="ERF32" s="427"/>
      <c r="ERG32" s="427"/>
      <c r="ERH32" s="427"/>
      <c r="ERI32" s="427"/>
      <c r="ERJ32" s="427"/>
      <c r="ERK32" s="427"/>
      <c r="ERL32" s="427"/>
      <c r="ERM32" s="427"/>
      <c r="ERN32" s="427"/>
      <c r="ERO32" s="427"/>
      <c r="ERP32" s="427"/>
      <c r="ERQ32" s="427"/>
      <c r="ERR32" s="427"/>
      <c r="ERS32" s="427"/>
      <c r="ERT32" s="427"/>
      <c r="ERU32" s="427"/>
      <c r="ERV32" s="427"/>
      <c r="ERW32" s="427"/>
      <c r="ERX32" s="427"/>
      <c r="ERY32" s="427"/>
      <c r="ERZ32" s="427"/>
      <c r="ESA32" s="427"/>
      <c r="ESB32" s="427"/>
      <c r="ESC32" s="427"/>
      <c r="ESD32" s="427"/>
      <c r="ESE32" s="427"/>
      <c r="ESF32" s="427"/>
      <c r="ESG32" s="427"/>
      <c r="ESH32" s="427"/>
      <c r="ESI32" s="427"/>
      <c r="ESJ32" s="427"/>
      <c r="ESK32" s="427"/>
      <c r="ESL32" s="427"/>
      <c r="ESM32" s="427"/>
      <c r="ESN32" s="427"/>
      <c r="ESO32" s="427"/>
      <c r="ESP32" s="427"/>
      <c r="ESQ32" s="427"/>
      <c r="ESR32" s="427"/>
      <c r="ESS32" s="427"/>
      <c r="EST32" s="427"/>
      <c r="ESU32" s="427"/>
      <c r="ESV32" s="427"/>
      <c r="ESW32" s="427"/>
      <c r="ESX32" s="427"/>
      <c r="ESY32" s="427"/>
      <c r="ESZ32" s="427"/>
      <c r="ETA32" s="427"/>
      <c r="ETB32" s="427"/>
      <c r="ETC32" s="427"/>
      <c r="ETD32" s="427"/>
      <c r="ETE32" s="427"/>
      <c r="ETF32" s="427"/>
      <c r="ETG32" s="427"/>
      <c r="ETH32" s="427"/>
      <c r="ETI32" s="427"/>
      <c r="ETJ32" s="427"/>
      <c r="ETK32" s="427"/>
      <c r="ETL32" s="427"/>
      <c r="ETM32" s="427"/>
      <c r="ETN32" s="427"/>
      <c r="ETO32" s="427"/>
      <c r="ETP32" s="427"/>
      <c r="ETQ32" s="427"/>
      <c r="ETR32" s="427"/>
      <c r="ETS32" s="427"/>
      <c r="ETT32" s="427"/>
      <c r="ETU32" s="427"/>
      <c r="ETV32" s="427"/>
      <c r="ETW32" s="427"/>
      <c r="ETX32" s="427"/>
      <c r="ETY32" s="427"/>
      <c r="ETZ32" s="427"/>
      <c r="EUA32" s="427"/>
      <c r="EUB32" s="427"/>
      <c r="EUC32" s="427"/>
      <c r="EUD32" s="427"/>
      <c r="EUE32" s="427"/>
      <c r="EUF32" s="427"/>
      <c r="EUG32" s="427"/>
      <c r="EUH32" s="427"/>
      <c r="EUI32" s="427"/>
      <c r="EUJ32" s="427"/>
      <c r="EUK32" s="427"/>
      <c r="EUL32" s="427"/>
      <c r="EUM32" s="427"/>
      <c r="EUN32" s="427"/>
      <c r="EUO32" s="427"/>
      <c r="EUP32" s="427"/>
      <c r="EUQ32" s="427"/>
      <c r="EUR32" s="427"/>
      <c r="EUS32" s="427"/>
      <c r="EUT32" s="427"/>
      <c r="EUU32" s="427"/>
      <c r="EUV32" s="427"/>
      <c r="EUW32" s="427"/>
      <c r="EUX32" s="427"/>
      <c r="EUY32" s="427"/>
      <c r="EUZ32" s="427"/>
      <c r="EVA32" s="427"/>
      <c r="EVB32" s="427"/>
      <c r="EVC32" s="427"/>
      <c r="EVD32" s="427"/>
      <c r="EVE32" s="427"/>
      <c r="EVF32" s="427"/>
      <c r="EVG32" s="427"/>
      <c r="EVH32" s="427"/>
      <c r="EVI32" s="427"/>
      <c r="EVJ32" s="427"/>
      <c r="EVK32" s="427"/>
      <c r="EVL32" s="427"/>
      <c r="EVM32" s="427"/>
      <c r="EVN32" s="427"/>
      <c r="EVO32" s="427"/>
      <c r="EVP32" s="427"/>
      <c r="EVQ32" s="427"/>
      <c r="EVR32" s="427"/>
      <c r="EVS32" s="427"/>
      <c r="EVT32" s="427"/>
      <c r="EVU32" s="427"/>
      <c r="EVV32" s="427"/>
      <c r="EVW32" s="427"/>
      <c r="EVX32" s="427"/>
      <c r="EVY32" s="427"/>
      <c r="EVZ32" s="427"/>
      <c r="EWA32" s="427"/>
      <c r="EWB32" s="427"/>
      <c r="EWC32" s="427"/>
      <c r="EWD32" s="427"/>
      <c r="EWE32" s="427"/>
      <c r="EWF32" s="427"/>
      <c r="EWG32" s="427"/>
      <c r="EWH32" s="427"/>
      <c r="EWI32" s="427"/>
      <c r="EWJ32" s="427"/>
      <c r="EWK32" s="427"/>
      <c r="EWL32" s="427"/>
      <c r="EWM32" s="427"/>
      <c r="EWN32" s="427"/>
      <c r="EWO32" s="427"/>
      <c r="EWP32" s="427"/>
      <c r="EWQ32" s="427"/>
      <c r="EWR32" s="427"/>
      <c r="EWS32" s="427"/>
      <c r="EWT32" s="427"/>
      <c r="EWU32" s="427"/>
      <c r="EWV32" s="427"/>
      <c r="EWW32" s="427"/>
      <c r="EWX32" s="427"/>
      <c r="EWY32" s="427"/>
      <c r="EWZ32" s="427"/>
      <c r="EXA32" s="427"/>
      <c r="EXB32" s="427"/>
      <c r="EXC32" s="427"/>
      <c r="EXD32" s="427"/>
      <c r="EXE32" s="427"/>
      <c r="EXF32" s="427"/>
      <c r="EXG32" s="427"/>
      <c r="EXH32" s="427"/>
      <c r="EXI32" s="427"/>
      <c r="EXJ32" s="427"/>
      <c r="EXK32" s="427"/>
      <c r="EXL32" s="427"/>
      <c r="EXM32" s="427"/>
      <c r="EXN32" s="427"/>
      <c r="EXO32" s="427"/>
      <c r="EXP32" s="427"/>
      <c r="EXQ32" s="427"/>
      <c r="EXR32" s="427"/>
      <c r="EXS32" s="427"/>
      <c r="EXT32" s="427"/>
      <c r="EXU32" s="427"/>
      <c r="EXV32" s="427"/>
      <c r="EXW32" s="427"/>
      <c r="EXX32" s="427"/>
      <c r="EXY32" s="427"/>
      <c r="EXZ32" s="427"/>
      <c r="EYA32" s="427"/>
      <c r="EYB32" s="427"/>
      <c r="EYC32" s="427"/>
      <c r="EYD32" s="427"/>
      <c r="EYE32" s="427"/>
      <c r="EYF32" s="427"/>
      <c r="EYG32" s="427"/>
      <c r="EYH32" s="427"/>
      <c r="EYI32" s="427"/>
      <c r="EYJ32" s="427"/>
      <c r="EYK32" s="427"/>
      <c r="EYL32" s="427"/>
      <c r="EYM32" s="427"/>
      <c r="EYN32" s="427"/>
      <c r="EYO32" s="427"/>
      <c r="EYP32" s="427"/>
      <c r="EYQ32" s="427"/>
      <c r="EYR32" s="427"/>
      <c r="EYS32" s="427"/>
      <c r="EYT32" s="427"/>
      <c r="EYU32" s="427"/>
      <c r="EYV32" s="427"/>
      <c r="EYW32" s="427"/>
      <c r="EYX32" s="427"/>
      <c r="EYY32" s="427"/>
      <c r="EYZ32" s="427"/>
      <c r="EZA32" s="427"/>
      <c r="EZB32" s="427"/>
      <c r="EZC32" s="427"/>
      <c r="EZD32" s="427"/>
      <c r="EZE32" s="427"/>
      <c r="EZF32" s="427"/>
      <c r="EZG32" s="427"/>
      <c r="EZH32" s="427"/>
      <c r="EZI32" s="427"/>
      <c r="EZJ32" s="427"/>
      <c r="EZK32" s="427"/>
      <c r="EZL32" s="427"/>
      <c r="EZM32" s="427"/>
      <c r="EZN32" s="427"/>
      <c r="EZO32" s="427"/>
      <c r="EZP32" s="427"/>
      <c r="EZQ32" s="427"/>
      <c r="EZR32" s="427"/>
      <c r="EZS32" s="427"/>
      <c r="EZT32" s="427"/>
      <c r="EZU32" s="427"/>
      <c r="EZV32" s="427"/>
      <c r="EZW32" s="427"/>
      <c r="EZX32" s="427"/>
      <c r="EZY32" s="427"/>
      <c r="EZZ32" s="427"/>
      <c r="FAA32" s="427"/>
      <c r="FAB32" s="427"/>
      <c r="FAC32" s="427"/>
      <c r="FAD32" s="427"/>
      <c r="FAE32" s="427"/>
      <c r="FAF32" s="427"/>
      <c r="FAG32" s="427"/>
      <c r="FAH32" s="427"/>
      <c r="FAI32" s="427"/>
      <c r="FAJ32" s="427"/>
      <c r="FAK32" s="427"/>
      <c r="FAL32" s="427"/>
      <c r="FAM32" s="427"/>
      <c r="FAN32" s="427"/>
      <c r="FAO32" s="427"/>
      <c r="FAP32" s="427"/>
      <c r="FAQ32" s="427"/>
      <c r="FAR32" s="427"/>
      <c r="FAS32" s="427"/>
      <c r="FAT32" s="427"/>
      <c r="FAU32" s="427"/>
      <c r="FAV32" s="427"/>
      <c r="FAW32" s="427"/>
      <c r="FAX32" s="427"/>
      <c r="FAY32" s="427"/>
      <c r="FAZ32" s="427"/>
      <c r="FBA32" s="427"/>
      <c r="FBB32" s="427"/>
      <c r="FBC32" s="427"/>
      <c r="FBD32" s="427"/>
      <c r="FBE32" s="427"/>
      <c r="FBF32" s="427"/>
      <c r="FBG32" s="427"/>
      <c r="FBH32" s="427"/>
      <c r="FBI32" s="427"/>
      <c r="FBJ32" s="427"/>
      <c r="FBK32" s="427"/>
      <c r="FBL32" s="427"/>
      <c r="FBM32" s="427"/>
      <c r="FBN32" s="427"/>
      <c r="FBO32" s="427"/>
      <c r="FBP32" s="427"/>
      <c r="FBQ32" s="427"/>
      <c r="FBR32" s="427"/>
      <c r="FBS32" s="427"/>
      <c r="FBT32" s="427"/>
      <c r="FBU32" s="427"/>
      <c r="FBV32" s="427"/>
      <c r="FBW32" s="427"/>
      <c r="FBX32" s="427"/>
      <c r="FBY32" s="427"/>
      <c r="FBZ32" s="427"/>
      <c r="FCA32" s="427"/>
      <c r="FCB32" s="427"/>
      <c r="FCC32" s="427"/>
      <c r="FCD32" s="427"/>
      <c r="FCE32" s="427"/>
      <c r="FCF32" s="427"/>
      <c r="FCG32" s="427"/>
      <c r="FCH32" s="427"/>
      <c r="FCI32" s="427"/>
      <c r="FCJ32" s="427"/>
      <c r="FCK32" s="427"/>
      <c r="FCL32" s="427"/>
      <c r="FCM32" s="427"/>
      <c r="FCN32" s="427"/>
      <c r="FCO32" s="427"/>
      <c r="FCP32" s="427"/>
      <c r="FCQ32" s="427"/>
      <c r="FCR32" s="427"/>
      <c r="FCS32" s="427"/>
      <c r="FCT32" s="427"/>
      <c r="FCU32" s="427"/>
      <c r="FCV32" s="427"/>
      <c r="FCW32" s="427"/>
      <c r="FCX32" s="427"/>
      <c r="FCY32" s="427"/>
      <c r="FCZ32" s="427"/>
      <c r="FDA32" s="427"/>
      <c r="FDB32" s="427"/>
      <c r="FDC32" s="427"/>
      <c r="FDD32" s="427"/>
      <c r="FDE32" s="427"/>
      <c r="FDF32" s="427"/>
      <c r="FDG32" s="427"/>
      <c r="FDH32" s="427"/>
      <c r="FDI32" s="427"/>
      <c r="FDJ32" s="427"/>
      <c r="FDK32" s="427"/>
      <c r="FDL32" s="427"/>
      <c r="FDM32" s="427"/>
      <c r="FDN32" s="427"/>
      <c r="FDO32" s="427"/>
      <c r="FDP32" s="427"/>
      <c r="FDQ32" s="427"/>
      <c r="FDR32" s="427"/>
      <c r="FDS32" s="427"/>
      <c r="FDT32" s="427"/>
      <c r="FDU32" s="427"/>
      <c r="FDV32" s="427"/>
      <c r="FDW32" s="427"/>
      <c r="FDX32" s="427"/>
      <c r="FDY32" s="427"/>
      <c r="FDZ32" s="427"/>
      <c r="FEA32" s="427"/>
      <c r="FEB32" s="427"/>
      <c r="FEC32" s="427"/>
      <c r="FED32" s="427"/>
      <c r="FEE32" s="427"/>
      <c r="FEF32" s="427"/>
      <c r="FEG32" s="427"/>
      <c r="FEH32" s="427"/>
      <c r="FEI32" s="427"/>
      <c r="FEJ32" s="427"/>
      <c r="FEK32" s="427"/>
      <c r="FEL32" s="427"/>
      <c r="FEM32" s="427"/>
      <c r="FEN32" s="427"/>
      <c r="FEO32" s="427"/>
      <c r="FEP32" s="427"/>
      <c r="FEQ32" s="427"/>
      <c r="FER32" s="427"/>
      <c r="FES32" s="427"/>
      <c r="FET32" s="427"/>
      <c r="FEU32" s="427"/>
      <c r="FEV32" s="427"/>
      <c r="FEW32" s="427"/>
      <c r="FEX32" s="427"/>
      <c r="FEY32" s="427"/>
      <c r="FEZ32" s="427"/>
      <c r="FFA32" s="427"/>
      <c r="FFB32" s="427"/>
      <c r="FFC32" s="427"/>
      <c r="FFD32" s="427"/>
      <c r="FFE32" s="427"/>
      <c r="FFF32" s="427"/>
      <c r="FFG32" s="427"/>
      <c r="FFH32" s="427"/>
      <c r="FFI32" s="427"/>
      <c r="FFJ32" s="427"/>
      <c r="FFK32" s="427"/>
      <c r="FFL32" s="427"/>
      <c r="FFM32" s="427"/>
      <c r="FFN32" s="427"/>
      <c r="FFO32" s="427"/>
      <c r="FFP32" s="427"/>
      <c r="FFQ32" s="427"/>
      <c r="FFR32" s="427"/>
      <c r="FFS32" s="427"/>
      <c r="FFT32" s="427"/>
      <c r="FFU32" s="427"/>
      <c r="FFV32" s="427"/>
      <c r="FFW32" s="427"/>
      <c r="FFX32" s="427"/>
      <c r="FFY32" s="427"/>
      <c r="FFZ32" s="427"/>
      <c r="FGA32" s="427"/>
      <c r="FGB32" s="427"/>
      <c r="FGC32" s="427"/>
      <c r="FGD32" s="427"/>
      <c r="FGE32" s="427"/>
      <c r="FGF32" s="427"/>
      <c r="FGG32" s="427"/>
      <c r="FGH32" s="427"/>
      <c r="FGI32" s="427"/>
      <c r="FGJ32" s="427"/>
      <c r="FGK32" s="427"/>
      <c r="FGL32" s="427"/>
      <c r="FGM32" s="427"/>
      <c r="FGN32" s="427"/>
      <c r="FGO32" s="427"/>
      <c r="FGP32" s="427"/>
      <c r="FGQ32" s="427"/>
      <c r="FGR32" s="427"/>
      <c r="FGS32" s="427"/>
      <c r="FGT32" s="427"/>
      <c r="FGU32" s="427"/>
      <c r="FGV32" s="427"/>
      <c r="FGW32" s="427"/>
      <c r="FGX32" s="427"/>
      <c r="FGY32" s="427"/>
      <c r="FGZ32" s="427"/>
      <c r="FHA32" s="427"/>
      <c r="FHB32" s="427"/>
      <c r="FHC32" s="427"/>
      <c r="FHD32" s="427"/>
      <c r="FHE32" s="427"/>
      <c r="FHF32" s="427"/>
      <c r="FHG32" s="427"/>
      <c r="FHH32" s="427"/>
      <c r="FHI32" s="427"/>
      <c r="FHJ32" s="427"/>
      <c r="FHK32" s="427"/>
      <c r="FHL32" s="427"/>
      <c r="FHM32" s="427"/>
      <c r="FHN32" s="427"/>
      <c r="FHO32" s="427"/>
      <c r="FHP32" s="427"/>
      <c r="FHQ32" s="427"/>
      <c r="FHR32" s="427"/>
      <c r="FHS32" s="427"/>
      <c r="FHT32" s="427"/>
      <c r="FHU32" s="427"/>
      <c r="FHV32" s="427"/>
      <c r="FHW32" s="427"/>
      <c r="FHX32" s="427"/>
      <c r="FHY32" s="427"/>
      <c r="FHZ32" s="427"/>
      <c r="FIA32" s="427"/>
      <c r="FIB32" s="427"/>
      <c r="FIC32" s="427"/>
      <c r="FID32" s="427"/>
      <c r="FIE32" s="427"/>
      <c r="FIF32" s="427"/>
      <c r="FIG32" s="427"/>
      <c r="FIH32" s="427"/>
      <c r="FII32" s="427"/>
      <c r="FIJ32" s="427"/>
      <c r="FIK32" s="427"/>
      <c r="FIL32" s="427"/>
      <c r="FIM32" s="427"/>
      <c r="FIN32" s="427"/>
      <c r="FIO32" s="427"/>
      <c r="FIP32" s="427"/>
      <c r="FIQ32" s="427"/>
      <c r="FIR32" s="427"/>
      <c r="FIS32" s="427"/>
      <c r="FIT32" s="427"/>
      <c r="FIU32" s="427"/>
      <c r="FIV32" s="427"/>
      <c r="FIW32" s="427"/>
      <c r="FIX32" s="427"/>
      <c r="FIY32" s="427"/>
      <c r="FIZ32" s="427"/>
      <c r="FJA32" s="427"/>
      <c r="FJB32" s="427"/>
      <c r="FJC32" s="427"/>
      <c r="FJD32" s="427"/>
      <c r="FJE32" s="427"/>
      <c r="FJF32" s="427"/>
      <c r="FJG32" s="427"/>
      <c r="FJH32" s="427"/>
      <c r="FJI32" s="427"/>
      <c r="FJJ32" s="427"/>
      <c r="FJK32" s="427"/>
      <c r="FJL32" s="427"/>
      <c r="FJM32" s="427"/>
      <c r="FJN32" s="427"/>
      <c r="FJO32" s="427"/>
      <c r="FJP32" s="427"/>
      <c r="FJQ32" s="427"/>
      <c r="FJR32" s="427"/>
      <c r="FJS32" s="427"/>
      <c r="FJT32" s="427"/>
      <c r="FJU32" s="427"/>
      <c r="FJV32" s="427"/>
      <c r="FJW32" s="427"/>
      <c r="FJX32" s="427"/>
      <c r="FJY32" s="427"/>
      <c r="FJZ32" s="427"/>
      <c r="FKA32" s="427"/>
      <c r="FKB32" s="427"/>
      <c r="FKC32" s="427"/>
      <c r="FKD32" s="427"/>
      <c r="FKE32" s="427"/>
      <c r="FKF32" s="427"/>
      <c r="FKG32" s="427"/>
      <c r="FKH32" s="427"/>
      <c r="FKI32" s="427"/>
      <c r="FKJ32" s="427"/>
      <c r="FKK32" s="427"/>
      <c r="FKL32" s="427"/>
      <c r="FKM32" s="427"/>
      <c r="FKN32" s="427"/>
      <c r="FKO32" s="427"/>
      <c r="FKP32" s="427"/>
      <c r="FKQ32" s="427"/>
      <c r="FKR32" s="427"/>
      <c r="FKS32" s="427"/>
      <c r="FKT32" s="427"/>
      <c r="FKU32" s="427"/>
      <c r="FKV32" s="427"/>
      <c r="FKW32" s="427"/>
      <c r="FKX32" s="427"/>
      <c r="FKY32" s="427"/>
      <c r="FKZ32" s="427"/>
      <c r="FLA32" s="427"/>
      <c r="FLB32" s="427"/>
      <c r="FLC32" s="427"/>
      <c r="FLD32" s="427"/>
      <c r="FLE32" s="427"/>
      <c r="FLF32" s="427"/>
      <c r="FLG32" s="427"/>
      <c r="FLH32" s="427"/>
      <c r="FLI32" s="427"/>
      <c r="FLJ32" s="427"/>
      <c r="FLK32" s="427"/>
      <c r="FLL32" s="427"/>
      <c r="FLM32" s="427"/>
      <c r="FLN32" s="427"/>
      <c r="FLO32" s="427"/>
      <c r="FLP32" s="427"/>
      <c r="FLQ32" s="427"/>
      <c r="FLR32" s="427"/>
      <c r="FLS32" s="427"/>
      <c r="FLT32" s="427"/>
      <c r="FLU32" s="427"/>
      <c r="FLV32" s="427"/>
      <c r="FLW32" s="427"/>
      <c r="FLX32" s="427"/>
      <c r="FLY32" s="427"/>
      <c r="FLZ32" s="427"/>
      <c r="FMA32" s="427"/>
      <c r="FMB32" s="427"/>
      <c r="FMC32" s="427"/>
      <c r="FMD32" s="427"/>
      <c r="FME32" s="427"/>
      <c r="FMF32" s="427"/>
      <c r="FMG32" s="427"/>
      <c r="FMH32" s="427"/>
      <c r="FMI32" s="427"/>
      <c r="FMJ32" s="427"/>
      <c r="FMK32" s="427"/>
      <c r="FML32" s="427"/>
      <c r="FMM32" s="427"/>
      <c r="FMN32" s="427"/>
      <c r="FMO32" s="427"/>
      <c r="FMP32" s="427"/>
      <c r="FMQ32" s="427"/>
      <c r="FMR32" s="427"/>
      <c r="FMS32" s="427"/>
      <c r="FMT32" s="427"/>
      <c r="FMU32" s="427"/>
      <c r="FMV32" s="427"/>
      <c r="FMW32" s="427"/>
      <c r="FMX32" s="427"/>
      <c r="FMY32" s="427"/>
      <c r="FMZ32" s="427"/>
      <c r="FNA32" s="427"/>
      <c r="FNB32" s="427"/>
      <c r="FNC32" s="427"/>
      <c r="FND32" s="427"/>
      <c r="FNE32" s="427"/>
      <c r="FNF32" s="427"/>
      <c r="FNG32" s="427"/>
      <c r="FNH32" s="427"/>
      <c r="FNI32" s="427"/>
      <c r="FNJ32" s="427"/>
      <c r="FNK32" s="427"/>
      <c r="FNL32" s="427"/>
      <c r="FNM32" s="427"/>
      <c r="FNN32" s="427"/>
      <c r="FNO32" s="427"/>
      <c r="FNP32" s="427"/>
      <c r="FNQ32" s="427"/>
      <c r="FNR32" s="427"/>
      <c r="FNS32" s="427"/>
      <c r="FNT32" s="427"/>
      <c r="FNU32" s="427"/>
      <c r="FNV32" s="427"/>
      <c r="FNW32" s="427"/>
      <c r="FNX32" s="427"/>
      <c r="FNY32" s="427"/>
      <c r="FNZ32" s="427"/>
      <c r="FOA32" s="427"/>
      <c r="FOB32" s="427"/>
      <c r="FOC32" s="427"/>
      <c r="FOD32" s="427"/>
      <c r="FOE32" s="427"/>
      <c r="FOF32" s="427"/>
      <c r="FOG32" s="427"/>
      <c r="FOH32" s="427"/>
      <c r="FOI32" s="427"/>
      <c r="FOJ32" s="427"/>
      <c r="FOK32" s="427"/>
      <c r="FOL32" s="427"/>
      <c r="FOM32" s="427"/>
      <c r="FON32" s="427"/>
      <c r="FOO32" s="427"/>
      <c r="FOP32" s="427"/>
      <c r="FOQ32" s="427"/>
      <c r="FOR32" s="427"/>
      <c r="FOS32" s="427"/>
      <c r="FOT32" s="427"/>
      <c r="FOU32" s="427"/>
      <c r="FOV32" s="427"/>
      <c r="FOW32" s="427"/>
      <c r="FOX32" s="427"/>
      <c r="FOY32" s="427"/>
      <c r="FOZ32" s="427"/>
      <c r="FPA32" s="427"/>
      <c r="FPB32" s="427"/>
      <c r="FPC32" s="427"/>
      <c r="FPD32" s="427"/>
      <c r="FPE32" s="427"/>
      <c r="FPF32" s="427"/>
      <c r="FPG32" s="427"/>
      <c r="FPH32" s="427"/>
      <c r="FPI32" s="427"/>
      <c r="FPJ32" s="427"/>
      <c r="FPK32" s="427"/>
      <c r="FPL32" s="427"/>
      <c r="FPM32" s="427"/>
      <c r="FPN32" s="427"/>
      <c r="FPO32" s="427"/>
      <c r="FPP32" s="427"/>
      <c r="FPQ32" s="427"/>
      <c r="FPR32" s="427"/>
      <c r="FPS32" s="427"/>
      <c r="FPT32" s="427"/>
      <c r="FPU32" s="427"/>
      <c r="FPV32" s="427"/>
      <c r="FPW32" s="427"/>
      <c r="FPX32" s="427"/>
      <c r="FPY32" s="427"/>
      <c r="FPZ32" s="427"/>
      <c r="FQA32" s="427"/>
      <c r="FQB32" s="427"/>
      <c r="FQC32" s="427"/>
      <c r="FQD32" s="427"/>
      <c r="FQE32" s="427"/>
      <c r="FQF32" s="427"/>
      <c r="FQG32" s="427"/>
      <c r="FQH32" s="427"/>
      <c r="FQI32" s="427"/>
      <c r="FQJ32" s="427"/>
      <c r="FQK32" s="427"/>
      <c r="FQL32" s="427"/>
      <c r="FQM32" s="427"/>
      <c r="FQN32" s="427"/>
      <c r="FQO32" s="427"/>
      <c r="FQP32" s="427"/>
      <c r="FQQ32" s="427"/>
      <c r="FQR32" s="427"/>
      <c r="FQS32" s="427"/>
      <c r="FQT32" s="427"/>
      <c r="FQU32" s="427"/>
      <c r="FQV32" s="427"/>
      <c r="FQW32" s="427"/>
      <c r="FQX32" s="427"/>
      <c r="FQY32" s="427"/>
      <c r="FQZ32" s="427"/>
      <c r="FRA32" s="427"/>
      <c r="FRB32" s="427"/>
      <c r="FRC32" s="427"/>
      <c r="FRD32" s="427"/>
      <c r="FRE32" s="427"/>
      <c r="FRF32" s="427"/>
      <c r="FRG32" s="427"/>
      <c r="FRH32" s="427"/>
      <c r="FRI32" s="427"/>
      <c r="FRJ32" s="427"/>
      <c r="FRK32" s="427"/>
      <c r="FRL32" s="427"/>
      <c r="FRM32" s="427"/>
      <c r="FRN32" s="427"/>
      <c r="FRO32" s="427"/>
      <c r="FRP32" s="427"/>
      <c r="FRQ32" s="427"/>
      <c r="FRR32" s="427"/>
      <c r="FRS32" s="427"/>
      <c r="FRT32" s="427"/>
      <c r="FRU32" s="427"/>
      <c r="FRV32" s="427"/>
      <c r="FRW32" s="427"/>
      <c r="FRX32" s="427"/>
      <c r="FRY32" s="427"/>
      <c r="FRZ32" s="427"/>
      <c r="FSA32" s="427"/>
      <c r="FSB32" s="427"/>
      <c r="FSC32" s="427"/>
      <c r="FSD32" s="427"/>
      <c r="FSE32" s="427"/>
      <c r="FSF32" s="427"/>
      <c r="FSG32" s="427"/>
      <c r="FSH32" s="427"/>
      <c r="FSI32" s="427"/>
      <c r="FSJ32" s="427"/>
      <c r="FSK32" s="427"/>
      <c r="FSL32" s="427"/>
      <c r="FSM32" s="427"/>
      <c r="FSN32" s="427"/>
      <c r="FSO32" s="427"/>
      <c r="FSP32" s="427"/>
      <c r="FSQ32" s="427"/>
      <c r="FSR32" s="427"/>
      <c r="FSS32" s="427"/>
      <c r="FST32" s="427"/>
      <c r="FSU32" s="427"/>
      <c r="FSV32" s="427"/>
      <c r="FSW32" s="427"/>
      <c r="FSX32" s="427"/>
      <c r="FSY32" s="427"/>
      <c r="FSZ32" s="427"/>
      <c r="FTA32" s="427"/>
      <c r="FTB32" s="427"/>
      <c r="FTC32" s="427"/>
      <c r="FTD32" s="427"/>
      <c r="FTE32" s="427"/>
      <c r="FTF32" s="427"/>
      <c r="FTG32" s="427"/>
      <c r="FTH32" s="427"/>
      <c r="FTI32" s="427"/>
      <c r="FTJ32" s="427"/>
      <c r="FTK32" s="427"/>
      <c r="FTL32" s="427"/>
      <c r="FTM32" s="427"/>
      <c r="FTN32" s="427"/>
      <c r="FTO32" s="427"/>
      <c r="FTP32" s="427"/>
      <c r="FTQ32" s="427"/>
      <c r="FTR32" s="427"/>
      <c r="FTS32" s="427"/>
      <c r="FTT32" s="427"/>
      <c r="FTU32" s="427"/>
      <c r="FTV32" s="427"/>
      <c r="FTW32" s="427"/>
      <c r="FTX32" s="427"/>
      <c r="FTY32" s="427"/>
      <c r="FTZ32" s="427"/>
      <c r="FUA32" s="427"/>
      <c r="FUB32" s="427"/>
      <c r="FUC32" s="427"/>
      <c r="FUD32" s="427"/>
      <c r="FUE32" s="427"/>
      <c r="FUF32" s="427"/>
      <c r="FUG32" s="427"/>
      <c r="FUH32" s="427"/>
      <c r="FUI32" s="427"/>
      <c r="FUJ32" s="427"/>
      <c r="FUK32" s="427"/>
      <c r="FUL32" s="427"/>
      <c r="FUM32" s="427"/>
      <c r="FUN32" s="427"/>
      <c r="FUO32" s="427"/>
      <c r="FUP32" s="427"/>
      <c r="FUQ32" s="427"/>
      <c r="FUR32" s="427"/>
      <c r="FUS32" s="427"/>
      <c r="FUT32" s="427"/>
      <c r="FUU32" s="427"/>
      <c r="FUV32" s="427"/>
      <c r="FUW32" s="427"/>
      <c r="FUX32" s="427"/>
      <c r="FUY32" s="427"/>
      <c r="FUZ32" s="427"/>
      <c r="FVA32" s="427"/>
      <c r="FVB32" s="427"/>
      <c r="FVC32" s="427"/>
      <c r="FVD32" s="427"/>
      <c r="FVE32" s="427"/>
      <c r="FVF32" s="427"/>
      <c r="FVG32" s="427"/>
      <c r="FVH32" s="427"/>
      <c r="FVI32" s="427"/>
      <c r="FVJ32" s="427"/>
      <c r="FVK32" s="427"/>
      <c r="FVL32" s="427"/>
      <c r="FVM32" s="427"/>
      <c r="FVN32" s="427"/>
      <c r="FVO32" s="427"/>
      <c r="FVP32" s="427"/>
      <c r="FVQ32" s="427"/>
      <c r="FVR32" s="427"/>
      <c r="FVS32" s="427"/>
      <c r="FVT32" s="427"/>
      <c r="FVU32" s="427"/>
      <c r="FVV32" s="427"/>
      <c r="FVW32" s="427"/>
      <c r="FVX32" s="427"/>
      <c r="FVY32" s="427"/>
      <c r="FVZ32" s="427"/>
      <c r="FWA32" s="427"/>
      <c r="FWB32" s="427"/>
      <c r="FWC32" s="427"/>
      <c r="FWD32" s="427"/>
      <c r="FWE32" s="427"/>
      <c r="FWF32" s="427"/>
      <c r="FWG32" s="427"/>
      <c r="FWH32" s="427"/>
      <c r="FWI32" s="427"/>
      <c r="FWJ32" s="427"/>
      <c r="FWK32" s="427"/>
      <c r="FWL32" s="427"/>
      <c r="FWM32" s="427"/>
      <c r="FWN32" s="427"/>
      <c r="FWO32" s="427"/>
      <c r="FWP32" s="427"/>
      <c r="FWQ32" s="427"/>
      <c r="FWR32" s="427"/>
      <c r="FWS32" s="427"/>
      <c r="FWT32" s="427"/>
      <c r="FWU32" s="427"/>
      <c r="FWV32" s="427"/>
      <c r="FWW32" s="427"/>
      <c r="FWX32" s="427"/>
      <c r="FWY32" s="427"/>
      <c r="FWZ32" s="427"/>
      <c r="FXA32" s="427"/>
      <c r="FXB32" s="427"/>
      <c r="FXC32" s="427"/>
      <c r="FXD32" s="427"/>
      <c r="FXE32" s="427"/>
      <c r="FXF32" s="427"/>
      <c r="FXG32" s="427"/>
      <c r="FXH32" s="427"/>
      <c r="FXI32" s="427"/>
      <c r="FXJ32" s="427"/>
      <c r="FXK32" s="427"/>
      <c r="FXL32" s="427"/>
      <c r="FXM32" s="427"/>
      <c r="FXN32" s="427"/>
      <c r="FXO32" s="427"/>
      <c r="FXP32" s="427"/>
      <c r="FXQ32" s="427"/>
      <c r="FXR32" s="427"/>
      <c r="FXS32" s="427"/>
      <c r="FXT32" s="427"/>
      <c r="FXU32" s="427"/>
      <c r="FXV32" s="427"/>
      <c r="FXW32" s="427"/>
      <c r="FXX32" s="427"/>
      <c r="FXY32" s="427"/>
      <c r="FXZ32" s="427"/>
      <c r="FYA32" s="427"/>
      <c r="FYB32" s="427"/>
      <c r="FYC32" s="427"/>
      <c r="FYD32" s="427"/>
      <c r="FYE32" s="427"/>
      <c r="FYF32" s="427"/>
      <c r="FYG32" s="427"/>
      <c r="FYH32" s="427"/>
      <c r="FYI32" s="427"/>
      <c r="FYJ32" s="427"/>
      <c r="FYK32" s="427"/>
      <c r="FYL32" s="427"/>
      <c r="FYM32" s="427"/>
      <c r="FYN32" s="427"/>
      <c r="FYO32" s="427"/>
      <c r="FYP32" s="427"/>
      <c r="FYQ32" s="427"/>
      <c r="FYR32" s="427"/>
      <c r="FYS32" s="427"/>
      <c r="FYT32" s="427"/>
      <c r="FYU32" s="427"/>
      <c r="FYV32" s="427"/>
      <c r="FYW32" s="427"/>
      <c r="FYX32" s="427"/>
      <c r="FYY32" s="427"/>
      <c r="FYZ32" s="427"/>
      <c r="FZA32" s="427"/>
      <c r="FZB32" s="427"/>
      <c r="FZC32" s="427"/>
      <c r="FZD32" s="427"/>
      <c r="FZE32" s="427"/>
      <c r="FZF32" s="427"/>
      <c r="FZG32" s="427"/>
      <c r="FZH32" s="427"/>
      <c r="FZI32" s="427"/>
      <c r="FZJ32" s="427"/>
      <c r="FZK32" s="427"/>
      <c r="FZL32" s="427"/>
      <c r="FZM32" s="427"/>
      <c r="FZN32" s="427"/>
      <c r="FZO32" s="427"/>
      <c r="FZP32" s="427"/>
      <c r="FZQ32" s="427"/>
      <c r="FZR32" s="427"/>
      <c r="FZS32" s="427"/>
      <c r="FZT32" s="427"/>
      <c r="FZU32" s="427"/>
      <c r="FZV32" s="427"/>
      <c r="FZW32" s="427"/>
      <c r="FZX32" s="427"/>
      <c r="FZY32" s="427"/>
      <c r="FZZ32" s="427"/>
      <c r="GAA32" s="427"/>
      <c r="GAB32" s="427"/>
      <c r="GAC32" s="427"/>
      <c r="GAD32" s="427"/>
      <c r="GAE32" s="427"/>
      <c r="GAF32" s="427"/>
      <c r="GAG32" s="427"/>
      <c r="GAH32" s="427"/>
      <c r="GAI32" s="427"/>
      <c r="GAJ32" s="427"/>
      <c r="GAK32" s="427"/>
      <c r="GAL32" s="427"/>
      <c r="GAM32" s="427"/>
      <c r="GAN32" s="427"/>
      <c r="GAO32" s="427"/>
      <c r="GAP32" s="427"/>
      <c r="GAQ32" s="427"/>
      <c r="GAR32" s="427"/>
      <c r="GAS32" s="427"/>
      <c r="GAT32" s="427"/>
      <c r="GAU32" s="427"/>
      <c r="GAV32" s="427"/>
      <c r="GAW32" s="427"/>
      <c r="GAX32" s="427"/>
      <c r="GAY32" s="427"/>
      <c r="GAZ32" s="427"/>
      <c r="GBA32" s="427"/>
      <c r="GBB32" s="427"/>
      <c r="GBC32" s="427"/>
      <c r="GBD32" s="427"/>
      <c r="GBE32" s="427"/>
      <c r="GBF32" s="427"/>
      <c r="GBG32" s="427"/>
      <c r="GBH32" s="427"/>
      <c r="GBI32" s="427"/>
      <c r="GBJ32" s="427"/>
      <c r="GBK32" s="427"/>
      <c r="GBL32" s="427"/>
      <c r="GBM32" s="427"/>
      <c r="GBN32" s="427"/>
      <c r="GBO32" s="427"/>
      <c r="GBP32" s="427"/>
      <c r="GBQ32" s="427"/>
      <c r="GBR32" s="427"/>
      <c r="GBS32" s="427"/>
      <c r="GBT32" s="427"/>
      <c r="GBU32" s="427"/>
      <c r="GBV32" s="427"/>
      <c r="GBW32" s="427"/>
      <c r="GBX32" s="427"/>
      <c r="GBY32" s="427"/>
      <c r="GBZ32" s="427"/>
      <c r="GCA32" s="427"/>
      <c r="GCB32" s="427"/>
      <c r="GCC32" s="427"/>
      <c r="GCD32" s="427"/>
      <c r="GCE32" s="427"/>
      <c r="GCF32" s="427"/>
      <c r="GCG32" s="427"/>
      <c r="GCH32" s="427"/>
      <c r="GCI32" s="427"/>
      <c r="GCJ32" s="427"/>
      <c r="GCK32" s="427"/>
      <c r="GCL32" s="427"/>
      <c r="GCM32" s="427"/>
      <c r="GCN32" s="427"/>
      <c r="GCO32" s="427"/>
      <c r="GCP32" s="427"/>
      <c r="GCQ32" s="427"/>
      <c r="GCR32" s="427"/>
      <c r="GCS32" s="427"/>
      <c r="GCT32" s="427"/>
      <c r="GCU32" s="427"/>
      <c r="GCV32" s="427"/>
      <c r="GCW32" s="427"/>
      <c r="GCX32" s="427"/>
      <c r="GCY32" s="427"/>
      <c r="GCZ32" s="427"/>
      <c r="GDA32" s="427"/>
      <c r="GDB32" s="427"/>
      <c r="GDC32" s="427"/>
      <c r="GDD32" s="427"/>
      <c r="GDE32" s="427"/>
      <c r="GDF32" s="427"/>
      <c r="GDG32" s="427"/>
      <c r="GDH32" s="427"/>
      <c r="GDI32" s="427"/>
      <c r="GDJ32" s="427"/>
      <c r="GDK32" s="427"/>
      <c r="GDL32" s="427"/>
      <c r="GDM32" s="427"/>
      <c r="GDN32" s="427"/>
      <c r="GDO32" s="427"/>
      <c r="GDP32" s="427"/>
      <c r="GDQ32" s="427"/>
      <c r="GDR32" s="427"/>
      <c r="GDS32" s="427"/>
      <c r="GDT32" s="427"/>
      <c r="GDU32" s="427"/>
      <c r="GDV32" s="427"/>
      <c r="GDW32" s="427"/>
      <c r="GDX32" s="427"/>
      <c r="GDY32" s="427"/>
      <c r="GDZ32" s="427"/>
      <c r="GEA32" s="427"/>
      <c r="GEB32" s="427"/>
      <c r="GEC32" s="427"/>
      <c r="GED32" s="427"/>
      <c r="GEE32" s="427"/>
      <c r="GEF32" s="427"/>
      <c r="GEG32" s="427"/>
      <c r="GEH32" s="427"/>
      <c r="GEI32" s="427"/>
      <c r="GEJ32" s="427"/>
      <c r="GEK32" s="427"/>
      <c r="GEL32" s="427"/>
      <c r="GEM32" s="427"/>
      <c r="GEN32" s="427"/>
      <c r="GEO32" s="427"/>
      <c r="GEP32" s="427"/>
      <c r="GEQ32" s="427"/>
      <c r="GER32" s="427"/>
      <c r="GES32" s="427"/>
      <c r="GET32" s="427"/>
      <c r="GEU32" s="427"/>
      <c r="GEV32" s="427"/>
      <c r="GEW32" s="427"/>
      <c r="GEX32" s="427"/>
      <c r="GEY32" s="427"/>
      <c r="GEZ32" s="427"/>
      <c r="GFA32" s="427"/>
      <c r="GFB32" s="427"/>
      <c r="GFC32" s="427"/>
      <c r="GFD32" s="427"/>
      <c r="GFE32" s="427"/>
      <c r="GFF32" s="427"/>
      <c r="GFG32" s="427"/>
      <c r="GFH32" s="427"/>
      <c r="GFI32" s="427"/>
      <c r="GFJ32" s="427"/>
      <c r="GFK32" s="427"/>
      <c r="GFL32" s="427"/>
      <c r="GFM32" s="427"/>
      <c r="GFN32" s="427"/>
      <c r="GFO32" s="427"/>
      <c r="GFP32" s="427"/>
      <c r="GFQ32" s="427"/>
      <c r="GFR32" s="427"/>
      <c r="GFS32" s="427"/>
      <c r="GFT32" s="427"/>
      <c r="GFU32" s="427"/>
      <c r="GFV32" s="427"/>
      <c r="GFW32" s="427"/>
      <c r="GFX32" s="427"/>
      <c r="GFY32" s="427"/>
      <c r="GFZ32" s="427"/>
      <c r="GGA32" s="427"/>
      <c r="GGB32" s="427"/>
      <c r="GGC32" s="427"/>
      <c r="GGD32" s="427"/>
      <c r="GGE32" s="427"/>
      <c r="GGF32" s="427"/>
      <c r="GGG32" s="427"/>
      <c r="GGH32" s="427"/>
      <c r="GGI32" s="427"/>
      <c r="GGJ32" s="427"/>
      <c r="GGK32" s="427"/>
      <c r="GGL32" s="427"/>
      <c r="GGM32" s="427"/>
      <c r="GGN32" s="427"/>
      <c r="GGO32" s="427"/>
      <c r="GGP32" s="427"/>
      <c r="GGQ32" s="427"/>
      <c r="GGR32" s="427"/>
      <c r="GGS32" s="427"/>
      <c r="GGT32" s="427"/>
      <c r="GGU32" s="427"/>
      <c r="GGV32" s="427"/>
      <c r="GGW32" s="427"/>
      <c r="GGX32" s="427"/>
      <c r="GGY32" s="427"/>
      <c r="GGZ32" s="427"/>
      <c r="GHA32" s="427"/>
      <c r="GHB32" s="427"/>
      <c r="GHC32" s="427"/>
      <c r="GHD32" s="427"/>
      <c r="GHE32" s="427"/>
      <c r="GHF32" s="427"/>
      <c r="GHG32" s="427"/>
      <c r="GHH32" s="427"/>
      <c r="GHI32" s="427"/>
      <c r="GHJ32" s="427"/>
      <c r="GHK32" s="427"/>
      <c r="GHL32" s="427"/>
      <c r="GHM32" s="427"/>
      <c r="GHN32" s="427"/>
      <c r="GHO32" s="427"/>
      <c r="GHP32" s="427"/>
      <c r="GHQ32" s="427"/>
      <c r="GHR32" s="427"/>
      <c r="GHS32" s="427"/>
      <c r="GHT32" s="427"/>
      <c r="GHU32" s="427"/>
      <c r="GHV32" s="427"/>
      <c r="GHW32" s="427"/>
      <c r="GHX32" s="427"/>
      <c r="GHY32" s="427"/>
      <c r="GHZ32" s="427"/>
      <c r="GIA32" s="427"/>
      <c r="GIB32" s="427"/>
      <c r="GIC32" s="427"/>
      <c r="GID32" s="427"/>
      <c r="GIE32" s="427"/>
      <c r="GIF32" s="427"/>
      <c r="GIG32" s="427"/>
      <c r="GIH32" s="427"/>
      <c r="GII32" s="427"/>
      <c r="GIJ32" s="427"/>
      <c r="GIK32" s="427"/>
      <c r="GIL32" s="427"/>
      <c r="GIM32" s="427"/>
      <c r="GIN32" s="427"/>
      <c r="GIO32" s="427"/>
      <c r="GIP32" s="427"/>
      <c r="GIQ32" s="427"/>
      <c r="GIR32" s="427"/>
      <c r="GIS32" s="427"/>
      <c r="GIT32" s="427"/>
      <c r="GIU32" s="427"/>
      <c r="GIV32" s="427"/>
      <c r="GIW32" s="427"/>
      <c r="GIX32" s="427"/>
      <c r="GIY32" s="427"/>
      <c r="GIZ32" s="427"/>
      <c r="GJA32" s="427"/>
      <c r="GJB32" s="427"/>
      <c r="GJC32" s="427"/>
      <c r="GJD32" s="427"/>
      <c r="GJE32" s="427"/>
      <c r="GJF32" s="427"/>
      <c r="GJG32" s="427"/>
      <c r="GJH32" s="427"/>
      <c r="GJI32" s="427"/>
      <c r="GJJ32" s="427"/>
      <c r="GJK32" s="427"/>
      <c r="GJL32" s="427"/>
      <c r="GJM32" s="427"/>
      <c r="GJN32" s="427"/>
      <c r="GJO32" s="427"/>
      <c r="GJP32" s="427"/>
      <c r="GJQ32" s="427"/>
      <c r="GJR32" s="427"/>
      <c r="GJS32" s="427"/>
      <c r="GJT32" s="427"/>
      <c r="GJU32" s="427"/>
      <c r="GJV32" s="427"/>
      <c r="GJW32" s="427"/>
      <c r="GJX32" s="427"/>
      <c r="GJY32" s="427"/>
      <c r="GJZ32" s="427"/>
      <c r="GKA32" s="427"/>
      <c r="GKB32" s="427"/>
      <c r="GKC32" s="427"/>
      <c r="GKD32" s="427"/>
      <c r="GKE32" s="427"/>
      <c r="GKF32" s="427"/>
      <c r="GKG32" s="427"/>
      <c r="GKH32" s="427"/>
      <c r="GKI32" s="427"/>
      <c r="GKJ32" s="427"/>
      <c r="GKK32" s="427"/>
      <c r="GKL32" s="427"/>
      <c r="GKM32" s="427"/>
      <c r="GKN32" s="427"/>
      <c r="GKO32" s="427"/>
      <c r="GKP32" s="427"/>
      <c r="GKQ32" s="427"/>
      <c r="GKR32" s="427"/>
      <c r="GKS32" s="427"/>
      <c r="GKT32" s="427"/>
      <c r="GKU32" s="427"/>
      <c r="GKV32" s="427"/>
      <c r="GKW32" s="427"/>
      <c r="GKX32" s="427"/>
      <c r="GKY32" s="427"/>
      <c r="GKZ32" s="427"/>
      <c r="GLA32" s="427"/>
      <c r="GLB32" s="427"/>
      <c r="GLC32" s="427"/>
      <c r="GLD32" s="427"/>
      <c r="GLE32" s="427"/>
      <c r="GLF32" s="427"/>
      <c r="GLG32" s="427"/>
      <c r="GLH32" s="427"/>
      <c r="GLI32" s="427"/>
      <c r="GLJ32" s="427"/>
      <c r="GLK32" s="427"/>
      <c r="GLL32" s="427"/>
      <c r="GLM32" s="427"/>
      <c r="GLN32" s="427"/>
      <c r="GLO32" s="427"/>
      <c r="GLP32" s="427"/>
      <c r="GLQ32" s="427"/>
      <c r="GLR32" s="427"/>
      <c r="GLS32" s="427"/>
      <c r="GLT32" s="427"/>
      <c r="GLU32" s="427"/>
      <c r="GLV32" s="427"/>
      <c r="GLW32" s="427"/>
      <c r="GLX32" s="427"/>
      <c r="GLY32" s="427"/>
      <c r="GLZ32" s="427"/>
      <c r="GMA32" s="427"/>
      <c r="GMB32" s="427"/>
      <c r="GMC32" s="427"/>
      <c r="GMD32" s="427"/>
      <c r="GME32" s="427"/>
      <c r="GMF32" s="427"/>
      <c r="GMG32" s="427"/>
      <c r="GMH32" s="427"/>
      <c r="GMI32" s="427"/>
      <c r="GMJ32" s="427"/>
      <c r="GMK32" s="427"/>
      <c r="GML32" s="427"/>
      <c r="GMM32" s="427"/>
      <c r="GMN32" s="427"/>
      <c r="GMO32" s="427"/>
      <c r="GMP32" s="427"/>
      <c r="GMQ32" s="427"/>
      <c r="GMR32" s="427"/>
      <c r="GMS32" s="427"/>
      <c r="GMT32" s="427"/>
      <c r="GMU32" s="427"/>
      <c r="GMV32" s="427"/>
      <c r="GMW32" s="427"/>
      <c r="GMX32" s="427"/>
      <c r="GMY32" s="427"/>
      <c r="GMZ32" s="427"/>
      <c r="GNA32" s="427"/>
      <c r="GNB32" s="427"/>
      <c r="GNC32" s="427"/>
      <c r="GND32" s="427"/>
      <c r="GNE32" s="427"/>
      <c r="GNF32" s="427"/>
      <c r="GNG32" s="427"/>
      <c r="GNH32" s="427"/>
      <c r="GNI32" s="427"/>
      <c r="GNJ32" s="427"/>
      <c r="GNK32" s="427"/>
      <c r="GNL32" s="427"/>
      <c r="GNM32" s="427"/>
      <c r="GNN32" s="427"/>
      <c r="GNO32" s="427"/>
      <c r="GNP32" s="427"/>
      <c r="GNQ32" s="427"/>
      <c r="GNR32" s="427"/>
      <c r="GNS32" s="427"/>
      <c r="GNT32" s="427"/>
      <c r="GNU32" s="427"/>
      <c r="GNV32" s="427"/>
      <c r="GNW32" s="427"/>
      <c r="GNX32" s="427"/>
      <c r="GNY32" s="427"/>
      <c r="GNZ32" s="427"/>
      <c r="GOA32" s="427"/>
      <c r="GOB32" s="427"/>
      <c r="GOC32" s="427"/>
      <c r="GOD32" s="427"/>
      <c r="GOE32" s="427"/>
      <c r="GOF32" s="427"/>
      <c r="GOG32" s="427"/>
      <c r="GOH32" s="427"/>
      <c r="GOI32" s="427"/>
      <c r="GOJ32" s="427"/>
      <c r="GOK32" s="427"/>
      <c r="GOL32" s="427"/>
      <c r="GOM32" s="427"/>
      <c r="GON32" s="427"/>
      <c r="GOO32" s="427"/>
      <c r="GOP32" s="427"/>
      <c r="GOQ32" s="427"/>
      <c r="GOR32" s="427"/>
      <c r="GOS32" s="427"/>
      <c r="GOT32" s="427"/>
      <c r="GOU32" s="427"/>
      <c r="GOV32" s="427"/>
      <c r="GOW32" s="427"/>
      <c r="GOX32" s="427"/>
      <c r="GOY32" s="427"/>
      <c r="GOZ32" s="427"/>
      <c r="GPA32" s="427"/>
      <c r="GPB32" s="427"/>
      <c r="GPC32" s="427"/>
      <c r="GPD32" s="427"/>
      <c r="GPE32" s="427"/>
      <c r="GPF32" s="427"/>
      <c r="GPG32" s="427"/>
      <c r="GPH32" s="427"/>
      <c r="GPI32" s="427"/>
      <c r="GPJ32" s="427"/>
      <c r="GPK32" s="427"/>
      <c r="GPL32" s="427"/>
      <c r="GPM32" s="427"/>
      <c r="GPN32" s="427"/>
      <c r="GPO32" s="427"/>
      <c r="GPP32" s="427"/>
      <c r="GPQ32" s="427"/>
      <c r="GPR32" s="427"/>
      <c r="GPS32" s="427"/>
      <c r="GPT32" s="427"/>
      <c r="GPU32" s="427"/>
      <c r="GPV32" s="427"/>
      <c r="GPW32" s="427"/>
      <c r="GPX32" s="427"/>
      <c r="GPY32" s="427"/>
      <c r="GPZ32" s="427"/>
      <c r="GQA32" s="427"/>
      <c r="GQB32" s="427"/>
      <c r="GQC32" s="427"/>
      <c r="GQD32" s="427"/>
      <c r="GQE32" s="427"/>
      <c r="GQF32" s="427"/>
      <c r="GQG32" s="427"/>
      <c r="GQH32" s="427"/>
      <c r="GQI32" s="427"/>
      <c r="GQJ32" s="427"/>
      <c r="GQK32" s="427"/>
      <c r="GQL32" s="427"/>
      <c r="GQM32" s="427"/>
      <c r="GQN32" s="427"/>
      <c r="GQO32" s="427"/>
      <c r="GQP32" s="427"/>
      <c r="GQQ32" s="427"/>
      <c r="GQR32" s="427"/>
      <c r="GQS32" s="427"/>
      <c r="GQT32" s="427"/>
      <c r="GQU32" s="427"/>
      <c r="GQV32" s="427"/>
      <c r="GQW32" s="427"/>
      <c r="GQX32" s="427"/>
      <c r="GQY32" s="427"/>
      <c r="GQZ32" s="427"/>
      <c r="GRA32" s="427"/>
      <c r="GRB32" s="427"/>
      <c r="GRC32" s="427"/>
      <c r="GRD32" s="427"/>
      <c r="GRE32" s="427"/>
      <c r="GRF32" s="427"/>
      <c r="GRG32" s="427"/>
      <c r="GRH32" s="427"/>
      <c r="GRI32" s="427"/>
      <c r="GRJ32" s="427"/>
      <c r="GRK32" s="427"/>
      <c r="GRL32" s="427"/>
      <c r="GRM32" s="427"/>
      <c r="GRN32" s="427"/>
      <c r="GRO32" s="427"/>
      <c r="GRP32" s="427"/>
      <c r="GRQ32" s="427"/>
      <c r="GRR32" s="427"/>
      <c r="GRS32" s="427"/>
      <c r="GRT32" s="427"/>
      <c r="GRU32" s="427"/>
      <c r="GRV32" s="427"/>
      <c r="GRW32" s="427"/>
      <c r="GRX32" s="427"/>
      <c r="GRY32" s="427"/>
      <c r="GRZ32" s="427"/>
      <c r="GSA32" s="427"/>
      <c r="GSB32" s="427"/>
      <c r="GSC32" s="427"/>
      <c r="GSD32" s="427"/>
      <c r="GSE32" s="427"/>
      <c r="GSF32" s="427"/>
      <c r="GSG32" s="427"/>
      <c r="GSH32" s="427"/>
      <c r="GSI32" s="427"/>
      <c r="GSJ32" s="427"/>
      <c r="GSK32" s="427"/>
      <c r="GSL32" s="427"/>
      <c r="GSM32" s="427"/>
      <c r="GSN32" s="427"/>
      <c r="GSO32" s="427"/>
      <c r="GSP32" s="427"/>
      <c r="GSQ32" s="427"/>
      <c r="GSR32" s="427"/>
      <c r="GSS32" s="427"/>
      <c r="GST32" s="427"/>
      <c r="GSU32" s="427"/>
      <c r="GSV32" s="427"/>
      <c r="GSW32" s="427"/>
      <c r="GSX32" s="427"/>
      <c r="GSY32" s="427"/>
      <c r="GSZ32" s="427"/>
      <c r="GTA32" s="427"/>
      <c r="GTB32" s="427"/>
      <c r="GTC32" s="427"/>
      <c r="GTD32" s="427"/>
      <c r="GTE32" s="427"/>
      <c r="GTF32" s="427"/>
      <c r="GTG32" s="427"/>
      <c r="GTH32" s="427"/>
      <c r="GTI32" s="427"/>
      <c r="GTJ32" s="427"/>
      <c r="GTK32" s="427"/>
      <c r="GTL32" s="427"/>
      <c r="GTM32" s="427"/>
      <c r="GTN32" s="427"/>
      <c r="GTO32" s="427"/>
      <c r="GTP32" s="427"/>
      <c r="GTQ32" s="427"/>
      <c r="GTR32" s="427"/>
      <c r="GTS32" s="427"/>
      <c r="GTT32" s="427"/>
      <c r="GTU32" s="427"/>
      <c r="GTV32" s="427"/>
      <c r="GTW32" s="427"/>
      <c r="GTX32" s="427"/>
      <c r="GTY32" s="427"/>
      <c r="GTZ32" s="427"/>
      <c r="GUA32" s="427"/>
      <c r="GUB32" s="427"/>
      <c r="GUC32" s="427"/>
      <c r="GUD32" s="427"/>
      <c r="GUE32" s="427"/>
      <c r="GUF32" s="427"/>
      <c r="GUG32" s="427"/>
      <c r="GUH32" s="427"/>
      <c r="GUI32" s="427"/>
      <c r="GUJ32" s="427"/>
      <c r="GUK32" s="427"/>
      <c r="GUL32" s="427"/>
      <c r="GUM32" s="427"/>
      <c r="GUN32" s="427"/>
      <c r="GUO32" s="427"/>
      <c r="GUP32" s="427"/>
      <c r="GUQ32" s="427"/>
      <c r="GUR32" s="427"/>
      <c r="GUS32" s="427"/>
      <c r="GUT32" s="427"/>
      <c r="GUU32" s="427"/>
      <c r="GUV32" s="427"/>
      <c r="GUW32" s="427"/>
      <c r="GUX32" s="427"/>
      <c r="GUY32" s="427"/>
      <c r="GUZ32" s="427"/>
      <c r="GVA32" s="427"/>
      <c r="GVB32" s="427"/>
      <c r="GVC32" s="427"/>
      <c r="GVD32" s="427"/>
      <c r="GVE32" s="427"/>
      <c r="GVF32" s="427"/>
      <c r="GVG32" s="427"/>
      <c r="GVH32" s="427"/>
      <c r="GVI32" s="427"/>
      <c r="GVJ32" s="427"/>
      <c r="GVK32" s="427"/>
      <c r="GVL32" s="427"/>
      <c r="GVM32" s="427"/>
      <c r="GVN32" s="427"/>
      <c r="GVO32" s="427"/>
      <c r="GVP32" s="427"/>
      <c r="GVQ32" s="427"/>
      <c r="GVR32" s="427"/>
      <c r="GVS32" s="427"/>
      <c r="GVT32" s="427"/>
      <c r="GVU32" s="427"/>
      <c r="GVV32" s="427"/>
      <c r="GVW32" s="427"/>
      <c r="GVX32" s="427"/>
      <c r="GVY32" s="427"/>
      <c r="GVZ32" s="427"/>
      <c r="GWA32" s="427"/>
      <c r="GWB32" s="427"/>
      <c r="GWC32" s="427"/>
      <c r="GWD32" s="427"/>
      <c r="GWE32" s="427"/>
      <c r="GWF32" s="427"/>
      <c r="GWG32" s="427"/>
      <c r="GWH32" s="427"/>
      <c r="GWI32" s="427"/>
      <c r="GWJ32" s="427"/>
      <c r="GWK32" s="427"/>
      <c r="GWL32" s="427"/>
      <c r="GWM32" s="427"/>
      <c r="GWN32" s="427"/>
      <c r="GWO32" s="427"/>
      <c r="GWP32" s="427"/>
      <c r="GWQ32" s="427"/>
      <c r="GWR32" s="427"/>
      <c r="GWS32" s="427"/>
      <c r="GWT32" s="427"/>
      <c r="GWU32" s="427"/>
      <c r="GWV32" s="427"/>
      <c r="GWW32" s="427"/>
      <c r="GWX32" s="427"/>
      <c r="GWY32" s="427"/>
      <c r="GWZ32" s="427"/>
      <c r="GXA32" s="427"/>
      <c r="GXB32" s="427"/>
      <c r="GXC32" s="427"/>
      <c r="GXD32" s="427"/>
      <c r="GXE32" s="427"/>
      <c r="GXF32" s="427"/>
      <c r="GXG32" s="427"/>
      <c r="GXH32" s="427"/>
      <c r="GXI32" s="427"/>
      <c r="GXJ32" s="427"/>
      <c r="GXK32" s="427"/>
      <c r="GXL32" s="427"/>
      <c r="GXM32" s="427"/>
      <c r="GXN32" s="427"/>
      <c r="GXO32" s="427"/>
      <c r="GXP32" s="427"/>
      <c r="GXQ32" s="427"/>
      <c r="GXR32" s="427"/>
      <c r="GXS32" s="427"/>
      <c r="GXT32" s="427"/>
      <c r="GXU32" s="427"/>
      <c r="GXV32" s="427"/>
      <c r="GXW32" s="427"/>
      <c r="GXX32" s="427"/>
      <c r="GXY32" s="427"/>
      <c r="GXZ32" s="427"/>
      <c r="GYA32" s="427"/>
      <c r="GYB32" s="427"/>
      <c r="GYC32" s="427"/>
      <c r="GYD32" s="427"/>
      <c r="GYE32" s="427"/>
      <c r="GYF32" s="427"/>
      <c r="GYG32" s="427"/>
      <c r="GYH32" s="427"/>
      <c r="GYI32" s="427"/>
      <c r="GYJ32" s="427"/>
      <c r="GYK32" s="427"/>
      <c r="GYL32" s="427"/>
      <c r="GYM32" s="427"/>
      <c r="GYN32" s="427"/>
      <c r="GYO32" s="427"/>
      <c r="GYP32" s="427"/>
      <c r="GYQ32" s="427"/>
      <c r="GYR32" s="427"/>
      <c r="GYS32" s="427"/>
      <c r="GYT32" s="427"/>
      <c r="GYU32" s="427"/>
      <c r="GYV32" s="427"/>
      <c r="GYW32" s="427"/>
      <c r="GYX32" s="427"/>
      <c r="GYY32" s="427"/>
      <c r="GYZ32" s="427"/>
      <c r="GZA32" s="427"/>
      <c r="GZB32" s="427"/>
      <c r="GZC32" s="427"/>
      <c r="GZD32" s="427"/>
      <c r="GZE32" s="427"/>
      <c r="GZF32" s="427"/>
      <c r="GZG32" s="427"/>
      <c r="GZH32" s="427"/>
      <c r="GZI32" s="427"/>
      <c r="GZJ32" s="427"/>
      <c r="GZK32" s="427"/>
      <c r="GZL32" s="427"/>
      <c r="GZM32" s="427"/>
      <c r="GZN32" s="427"/>
      <c r="GZO32" s="427"/>
      <c r="GZP32" s="427"/>
      <c r="GZQ32" s="427"/>
      <c r="GZR32" s="427"/>
      <c r="GZS32" s="427"/>
      <c r="GZT32" s="427"/>
      <c r="GZU32" s="427"/>
      <c r="GZV32" s="427"/>
      <c r="GZW32" s="427"/>
      <c r="GZX32" s="427"/>
      <c r="GZY32" s="427"/>
      <c r="GZZ32" s="427"/>
      <c r="HAA32" s="427"/>
      <c r="HAB32" s="427"/>
      <c r="HAC32" s="427"/>
      <c r="HAD32" s="427"/>
      <c r="HAE32" s="427"/>
      <c r="HAF32" s="427"/>
      <c r="HAG32" s="427"/>
      <c r="HAH32" s="427"/>
      <c r="HAI32" s="427"/>
      <c r="HAJ32" s="427"/>
      <c r="HAK32" s="427"/>
      <c r="HAL32" s="427"/>
      <c r="HAM32" s="427"/>
      <c r="HAN32" s="427"/>
      <c r="HAO32" s="427"/>
      <c r="HAP32" s="427"/>
      <c r="HAQ32" s="427"/>
      <c r="HAR32" s="427"/>
      <c r="HAS32" s="427"/>
      <c r="HAT32" s="427"/>
      <c r="HAU32" s="427"/>
      <c r="HAV32" s="427"/>
      <c r="HAW32" s="427"/>
      <c r="HAX32" s="427"/>
      <c r="HAY32" s="427"/>
      <c r="HAZ32" s="427"/>
      <c r="HBA32" s="427"/>
      <c r="HBB32" s="427"/>
      <c r="HBC32" s="427"/>
      <c r="HBD32" s="427"/>
      <c r="HBE32" s="427"/>
      <c r="HBF32" s="427"/>
      <c r="HBG32" s="427"/>
      <c r="HBH32" s="427"/>
      <c r="HBI32" s="427"/>
      <c r="HBJ32" s="427"/>
      <c r="HBK32" s="427"/>
      <c r="HBL32" s="427"/>
      <c r="HBM32" s="427"/>
      <c r="HBN32" s="427"/>
      <c r="HBO32" s="427"/>
      <c r="HBP32" s="427"/>
      <c r="HBQ32" s="427"/>
      <c r="HBR32" s="427"/>
      <c r="HBS32" s="427"/>
      <c r="HBT32" s="427"/>
      <c r="HBU32" s="427"/>
      <c r="HBV32" s="427"/>
      <c r="HBW32" s="427"/>
      <c r="HBX32" s="427"/>
      <c r="HBY32" s="427"/>
      <c r="HBZ32" s="427"/>
      <c r="HCA32" s="427"/>
      <c r="HCB32" s="427"/>
      <c r="HCC32" s="427"/>
      <c r="HCD32" s="427"/>
      <c r="HCE32" s="427"/>
      <c r="HCF32" s="427"/>
      <c r="HCG32" s="427"/>
      <c r="HCH32" s="427"/>
      <c r="HCI32" s="427"/>
      <c r="HCJ32" s="427"/>
      <c r="HCK32" s="427"/>
      <c r="HCL32" s="427"/>
      <c r="HCM32" s="427"/>
      <c r="HCN32" s="427"/>
      <c r="HCO32" s="427"/>
      <c r="HCP32" s="427"/>
      <c r="HCQ32" s="427"/>
      <c r="HCR32" s="427"/>
      <c r="HCS32" s="427"/>
      <c r="HCT32" s="427"/>
      <c r="HCU32" s="427"/>
      <c r="HCV32" s="427"/>
      <c r="HCW32" s="427"/>
      <c r="HCX32" s="427"/>
      <c r="HCY32" s="427"/>
      <c r="HCZ32" s="427"/>
      <c r="HDA32" s="427"/>
      <c r="HDB32" s="427"/>
      <c r="HDC32" s="427"/>
      <c r="HDD32" s="427"/>
      <c r="HDE32" s="427"/>
      <c r="HDF32" s="427"/>
      <c r="HDG32" s="427"/>
      <c r="HDH32" s="427"/>
      <c r="HDI32" s="427"/>
      <c r="HDJ32" s="427"/>
      <c r="HDK32" s="427"/>
      <c r="HDL32" s="427"/>
      <c r="HDM32" s="427"/>
      <c r="HDN32" s="427"/>
      <c r="HDO32" s="427"/>
      <c r="HDP32" s="427"/>
      <c r="HDQ32" s="427"/>
      <c r="HDR32" s="427"/>
      <c r="HDS32" s="427"/>
      <c r="HDT32" s="427"/>
      <c r="HDU32" s="427"/>
      <c r="HDV32" s="427"/>
      <c r="HDW32" s="427"/>
      <c r="HDX32" s="427"/>
      <c r="HDY32" s="427"/>
      <c r="HDZ32" s="427"/>
      <c r="HEA32" s="427"/>
      <c r="HEB32" s="427"/>
      <c r="HEC32" s="427"/>
      <c r="HED32" s="427"/>
      <c r="HEE32" s="427"/>
      <c r="HEF32" s="427"/>
      <c r="HEG32" s="427"/>
      <c r="HEH32" s="427"/>
      <c r="HEI32" s="427"/>
      <c r="HEJ32" s="427"/>
      <c r="HEK32" s="427"/>
      <c r="HEL32" s="427"/>
      <c r="HEM32" s="427"/>
      <c r="HEN32" s="427"/>
      <c r="HEO32" s="427"/>
      <c r="HEP32" s="427"/>
      <c r="HEQ32" s="427"/>
      <c r="HER32" s="427"/>
      <c r="HES32" s="427"/>
      <c r="HET32" s="427"/>
      <c r="HEU32" s="427"/>
      <c r="HEV32" s="427"/>
      <c r="HEW32" s="427"/>
      <c r="HEX32" s="427"/>
      <c r="HEY32" s="427"/>
      <c r="HEZ32" s="427"/>
      <c r="HFA32" s="427"/>
      <c r="HFB32" s="427"/>
      <c r="HFC32" s="427"/>
      <c r="HFD32" s="427"/>
      <c r="HFE32" s="427"/>
      <c r="HFF32" s="427"/>
      <c r="HFG32" s="427"/>
      <c r="HFH32" s="427"/>
      <c r="HFI32" s="427"/>
      <c r="HFJ32" s="427"/>
      <c r="HFK32" s="427"/>
      <c r="HFL32" s="427"/>
      <c r="HFM32" s="427"/>
      <c r="HFN32" s="427"/>
      <c r="HFO32" s="427"/>
      <c r="HFP32" s="427"/>
      <c r="HFQ32" s="427"/>
      <c r="HFR32" s="427"/>
      <c r="HFS32" s="427"/>
      <c r="HFT32" s="427"/>
      <c r="HFU32" s="427"/>
      <c r="HFV32" s="427"/>
      <c r="HFW32" s="427"/>
      <c r="HFX32" s="427"/>
      <c r="HFY32" s="427"/>
      <c r="HFZ32" s="427"/>
      <c r="HGA32" s="427"/>
      <c r="HGB32" s="427"/>
      <c r="HGC32" s="427"/>
      <c r="HGD32" s="427"/>
      <c r="HGE32" s="427"/>
      <c r="HGF32" s="427"/>
      <c r="HGG32" s="427"/>
      <c r="HGH32" s="427"/>
      <c r="HGI32" s="427"/>
      <c r="HGJ32" s="427"/>
      <c r="HGK32" s="427"/>
      <c r="HGL32" s="427"/>
      <c r="HGM32" s="427"/>
      <c r="HGN32" s="427"/>
      <c r="HGO32" s="427"/>
      <c r="HGP32" s="427"/>
      <c r="HGQ32" s="427"/>
      <c r="HGR32" s="427"/>
      <c r="HGS32" s="427"/>
      <c r="HGT32" s="427"/>
      <c r="HGU32" s="427"/>
      <c r="HGV32" s="427"/>
      <c r="HGW32" s="427"/>
      <c r="HGX32" s="427"/>
      <c r="HGY32" s="427"/>
      <c r="HGZ32" s="427"/>
      <c r="HHA32" s="427"/>
      <c r="HHB32" s="427"/>
      <c r="HHC32" s="427"/>
      <c r="HHD32" s="427"/>
      <c r="HHE32" s="427"/>
      <c r="HHF32" s="427"/>
      <c r="HHG32" s="427"/>
      <c r="HHH32" s="427"/>
      <c r="HHI32" s="427"/>
      <c r="HHJ32" s="427"/>
      <c r="HHK32" s="427"/>
      <c r="HHL32" s="427"/>
      <c r="HHM32" s="427"/>
      <c r="HHN32" s="427"/>
      <c r="HHO32" s="427"/>
      <c r="HHP32" s="427"/>
      <c r="HHQ32" s="427"/>
      <c r="HHR32" s="427"/>
      <c r="HHS32" s="427"/>
      <c r="HHT32" s="427"/>
      <c r="HHU32" s="427"/>
      <c r="HHV32" s="427"/>
      <c r="HHW32" s="427"/>
      <c r="HHX32" s="427"/>
      <c r="HHY32" s="427"/>
      <c r="HHZ32" s="427"/>
      <c r="HIA32" s="427"/>
      <c r="HIB32" s="427"/>
      <c r="HIC32" s="427"/>
      <c r="HID32" s="427"/>
      <c r="HIE32" s="427"/>
      <c r="HIF32" s="427"/>
      <c r="HIG32" s="427"/>
      <c r="HIH32" s="427"/>
      <c r="HII32" s="427"/>
      <c r="HIJ32" s="427"/>
      <c r="HIK32" s="427"/>
      <c r="HIL32" s="427"/>
      <c r="HIM32" s="427"/>
      <c r="HIN32" s="427"/>
      <c r="HIO32" s="427"/>
      <c r="HIP32" s="427"/>
      <c r="HIQ32" s="427"/>
      <c r="HIR32" s="427"/>
      <c r="HIS32" s="427"/>
      <c r="HIT32" s="427"/>
      <c r="HIU32" s="427"/>
      <c r="HIV32" s="427"/>
      <c r="HIW32" s="427"/>
      <c r="HIX32" s="427"/>
      <c r="HIY32" s="427"/>
      <c r="HIZ32" s="427"/>
      <c r="HJA32" s="427"/>
      <c r="HJB32" s="427"/>
      <c r="HJC32" s="427"/>
      <c r="HJD32" s="427"/>
      <c r="HJE32" s="427"/>
      <c r="HJF32" s="427"/>
      <c r="HJG32" s="427"/>
      <c r="HJH32" s="427"/>
      <c r="HJI32" s="427"/>
      <c r="HJJ32" s="427"/>
      <c r="HJK32" s="427"/>
      <c r="HJL32" s="427"/>
      <c r="HJM32" s="427"/>
      <c r="HJN32" s="427"/>
      <c r="HJO32" s="427"/>
      <c r="HJP32" s="427"/>
      <c r="HJQ32" s="427"/>
      <c r="HJR32" s="427"/>
      <c r="HJS32" s="427"/>
      <c r="HJT32" s="427"/>
      <c r="HJU32" s="427"/>
      <c r="HJV32" s="427"/>
      <c r="HJW32" s="427"/>
      <c r="HJX32" s="427"/>
      <c r="HJY32" s="427"/>
      <c r="HJZ32" s="427"/>
      <c r="HKA32" s="427"/>
      <c r="HKB32" s="427"/>
      <c r="HKC32" s="427"/>
      <c r="HKD32" s="427"/>
      <c r="HKE32" s="427"/>
      <c r="HKF32" s="427"/>
      <c r="HKG32" s="427"/>
      <c r="HKH32" s="427"/>
      <c r="HKI32" s="427"/>
      <c r="HKJ32" s="427"/>
      <c r="HKK32" s="427"/>
      <c r="HKL32" s="427"/>
      <c r="HKM32" s="427"/>
      <c r="HKN32" s="427"/>
      <c r="HKO32" s="427"/>
      <c r="HKP32" s="427"/>
      <c r="HKQ32" s="427"/>
      <c r="HKR32" s="427"/>
      <c r="HKS32" s="427"/>
      <c r="HKT32" s="427"/>
      <c r="HKU32" s="427"/>
      <c r="HKV32" s="427"/>
      <c r="HKW32" s="427"/>
      <c r="HKX32" s="427"/>
      <c r="HKY32" s="427"/>
      <c r="HKZ32" s="427"/>
      <c r="HLA32" s="427"/>
      <c r="HLB32" s="427"/>
      <c r="HLC32" s="427"/>
      <c r="HLD32" s="427"/>
      <c r="HLE32" s="427"/>
      <c r="HLF32" s="427"/>
      <c r="HLG32" s="427"/>
      <c r="HLH32" s="427"/>
      <c r="HLI32" s="427"/>
      <c r="HLJ32" s="427"/>
      <c r="HLK32" s="427"/>
      <c r="HLL32" s="427"/>
      <c r="HLM32" s="427"/>
      <c r="HLN32" s="427"/>
      <c r="HLO32" s="427"/>
      <c r="HLP32" s="427"/>
      <c r="HLQ32" s="427"/>
      <c r="HLR32" s="427"/>
      <c r="HLS32" s="427"/>
      <c r="HLT32" s="427"/>
      <c r="HLU32" s="427"/>
      <c r="HLV32" s="427"/>
      <c r="HLW32" s="427"/>
      <c r="HLX32" s="427"/>
      <c r="HLY32" s="427"/>
      <c r="HLZ32" s="427"/>
      <c r="HMA32" s="427"/>
      <c r="HMB32" s="427"/>
      <c r="HMC32" s="427"/>
      <c r="HMD32" s="427"/>
      <c r="HME32" s="427"/>
      <c r="HMF32" s="427"/>
      <c r="HMG32" s="427"/>
      <c r="HMH32" s="427"/>
      <c r="HMI32" s="427"/>
      <c r="HMJ32" s="427"/>
      <c r="HMK32" s="427"/>
      <c r="HML32" s="427"/>
      <c r="HMM32" s="427"/>
      <c r="HMN32" s="427"/>
      <c r="HMO32" s="427"/>
      <c r="HMP32" s="427"/>
      <c r="HMQ32" s="427"/>
      <c r="HMR32" s="427"/>
      <c r="HMS32" s="427"/>
      <c r="HMT32" s="427"/>
      <c r="HMU32" s="427"/>
      <c r="HMV32" s="427"/>
      <c r="HMW32" s="427"/>
      <c r="HMX32" s="427"/>
      <c r="HMY32" s="427"/>
      <c r="HMZ32" s="427"/>
      <c r="HNA32" s="427"/>
      <c r="HNB32" s="427"/>
      <c r="HNC32" s="427"/>
      <c r="HND32" s="427"/>
      <c r="HNE32" s="427"/>
      <c r="HNF32" s="427"/>
      <c r="HNG32" s="427"/>
      <c r="HNH32" s="427"/>
      <c r="HNI32" s="427"/>
      <c r="HNJ32" s="427"/>
      <c r="HNK32" s="427"/>
      <c r="HNL32" s="427"/>
      <c r="HNM32" s="427"/>
      <c r="HNN32" s="427"/>
      <c r="HNO32" s="427"/>
      <c r="HNP32" s="427"/>
      <c r="HNQ32" s="427"/>
      <c r="HNR32" s="427"/>
      <c r="HNS32" s="427"/>
      <c r="HNT32" s="427"/>
      <c r="HNU32" s="427"/>
      <c r="HNV32" s="427"/>
      <c r="HNW32" s="427"/>
      <c r="HNX32" s="427"/>
      <c r="HNY32" s="427"/>
      <c r="HNZ32" s="427"/>
      <c r="HOA32" s="427"/>
      <c r="HOB32" s="427"/>
      <c r="HOC32" s="427"/>
      <c r="HOD32" s="427"/>
      <c r="HOE32" s="427"/>
      <c r="HOF32" s="427"/>
      <c r="HOG32" s="427"/>
      <c r="HOH32" s="427"/>
      <c r="HOI32" s="427"/>
      <c r="HOJ32" s="427"/>
      <c r="HOK32" s="427"/>
      <c r="HOL32" s="427"/>
      <c r="HOM32" s="427"/>
      <c r="HON32" s="427"/>
      <c r="HOO32" s="427"/>
      <c r="HOP32" s="427"/>
      <c r="HOQ32" s="427"/>
      <c r="HOR32" s="427"/>
      <c r="HOS32" s="427"/>
      <c r="HOT32" s="427"/>
      <c r="HOU32" s="427"/>
      <c r="HOV32" s="427"/>
      <c r="HOW32" s="427"/>
      <c r="HOX32" s="427"/>
      <c r="HOY32" s="427"/>
      <c r="HOZ32" s="427"/>
      <c r="HPA32" s="427"/>
      <c r="HPB32" s="427"/>
      <c r="HPC32" s="427"/>
      <c r="HPD32" s="427"/>
      <c r="HPE32" s="427"/>
      <c r="HPF32" s="427"/>
      <c r="HPG32" s="427"/>
      <c r="HPH32" s="427"/>
      <c r="HPI32" s="427"/>
      <c r="HPJ32" s="427"/>
      <c r="HPK32" s="427"/>
      <c r="HPL32" s="427"/>
      <c r="HPM32" s="427"/>
      <c r="HPN32" s="427"/>
      <c r="HPO32" s="427"/>
      <c r="HPP32" s="427"/>
      <c r="HPQ32" s="427"/>
      <c r="HPR32" s="427"/>
      <c r="HPS32" s="427"/>
      <c r="HPT32" s="427"/>
      <c r="HPU32" s="427"/>
      <c r="HPV32" s="427"/>
      <c r="HPW32" s="427"/>
      <c r="HPX32" s="427"/>
      <c r="HPY32" s="427"/>
      <c r="HPZ32" s="427"/>
      <c r="HQA32" s="427"/>
      <c r="HQB32" s="427"/>
      <c r="HQC32" s="427"/>
      <c r="HQD32" s="427"/>
      <c r="HQE32" s="427"/>
      <c r="HQF32" s="427"/>
      <c r="HQG32" s="427"/>
      <c r="HQH32" s="427"/>
      <c r="HQI32" s="427"/>
      <c r="HQJ32" s="427"/>
      <c r="HQK32" s="427"/>
      <c r="HQL32" s="427"/>
      <c r="HQM32" s="427"/>
      <c r="HQN32" s="427"/>
      <c r="HQO32" s="427"/>
      <c r="HQP32" s="427"/>
      <c r="HQQ32" s="427"/>
      <c r="HQR32" s="427"/>
      <c r="HQS32" s="427"/>
      <c r="HQT32" s="427"/>
      <c r="HQU32" s="427"/>
      <c r="HQV32" s="427"/>
      <c r="HQW32" s="427"/>
      <c r="HQX32" s="427"/>
      <c r="HQY32" s="427"/>
      <c r="HQZ32" s="427"/>
      <c r="HRA32" s="427"/>
      <c r="HRB32" s="427"/>
      <c r="HRC32" s="427"/>
      <c r="HRD32" s="427"/>
      <c r="HRE32" s="427"/>
      <c r="HRF32" s="427"/>
      <c r="HRG32" s="427"/>
      <c r="HRH32" s="427"/>
      <c r="HRI32" s="427"/>
      <c r="HRJ32" s="427"/>
      <c r="HRK32" s="427"/>
      <c r="HRL32" s="427"/>
      <c r="HRM32" s="427"/>
      <c r="HRN32" s="427"/>
      <c r="HRO32" s="427"/>
      <c r="HRP32" s="427"/>
      <c r="HRQ32" s="427"/>
      <c r="HRR32" s="427"/>
      <c r="HRS32" s="427"/>
      <c r="HRT32" s="427"/>
      <c r="HRU32" s="427"/>
      <c r="HRV32" s="427"/>
      <c r="HRW32" s="427"/>
      <c r="HRX32" s="427"/>
      <c r="HRY32" s="427"/>
      <c r="HRZ32" s="427"/>
      <c r="HSA32" s="427"/>
      <c r="HSB32" s="427"/>
      <c r="HSC32" s="427"/>
      <c r="HSD32" s="427"/>
      <c r="HSE32" s="427"/>
      <c r="HSF32" s="427"/>
      <c r="HSG32" s="427"/>
      <c r="HSH32" s="427"/>
      <c r="HSI32" s="427"/>
      <c r="HSJ32" s="427"/>
      <c r="HSK32" s="427"/>
      <c r="HSL32" s="427"/>
      <c r="HSM32" s="427"/>
      <c r="HSN32" s="427"/>
      <c r="HSO32" s="427"/>
      <c r="HSP32" s="427"/>
      <c r="HSQ32" s="427"/>
      <c r="HSR32" s="427"/>
      <c r="HSS32" s="427"/>
      <c r="HST32" s="427"/>
      <c r="HSU32" s="427"/>
      <c r="HSV32" s="427"/>
      <c r="HSW32" s="427"/>
      <c r="HSX32" s="427"/>
      <c r="HSY32" s="427"/>
      <c r="HSZ32" s="427"/>
      <c r="HTA32" s="427"/>
      <c r="HTB32" s="427"/>
      <c r="HTC32" s="427"/>
      <c r="HTD32" s="427"/>
      <c r="HTE32" s="427"/>
      <c r="HTF32" s="427"/>
      <c r="HTG32" s="427"/>
      <c r="HTH32" s="427"/>
      <c r="HTI32" s="427"/>
      <c r="HTJ32" s="427"/>
      <c r="HTK32" s="427"/>
      <c r="HTL32" s="427"/>
      <c r="HTM32" s="427"/>
      <c r="HTN32" s="427"/>
      <c r="HTO32" s="427"/>
      <c r="HTP32" s="427"/>
      <c r="HTQ32" s="427"/>
      <c r="HTR32" s="427"/>
      <c r="HTS32" s="427"/>
      <c r="HTT32" s="427"/>
      <c r="HTU32" s="427"/>
      <c r="HTV32" s="427"/>
      <c r="HTW32" s="427"/>
      <c r="HTX32" s="427"/>
      <c r="HTY32" s="427"/>
      <c r="HTZ32" s="427"/>
      <c r="HUA32" s="427"/>
      <c r="HUB32" s="427"/>
      <c r="HUC32" s="427"/>
      <c r="HUD32" s="427"/>
      <c r="HUE32" s="427"/>
      <c r="HUF32" s="427"/>
      <c r="HUG32" s="427"/>
      <c r="HUH32" s="427"/>
      <c r="HUI32" s="427"/>
      <c r="HUJ32" s="427"/>
      <c r="HUK32" s="427"/>
      <c r="HUL32" s="427"/>
      <c r="HUM32" s="427"/>
      <c r="HUN32" s="427"/>
      <c r="HUO32" s="427"/>
      <c r="HUP32" s="427"/>
      <c r="HUQ32" s="427"/>
      <c r="HUR32" s="427"/>
      <c r="HUS32" s="427"/>
      <c r="HUT32" s="427"/>
      <c r="HUU32" s="427"/>
      <c r="HUV32" s="427"/>
      <c r="HUW32" s="427"/>
      <c r="HUX32" s="427"/>
      <c r="HUY32" s="427"/>
      <c r="HUZ32" s="427"/>
      <c r="HVA32" s="427"/>
      <c r="HVB32" s="427"/>
      <c r="HVC32" s="427"/>
      <c r="HVD32" s="427"/>
      <c r="HVE32" s="427"/>
      <c r="HVF32" s="427"/>
      <c r="HVG32" s="427"/>
      <c r="HVH32" s="427"/>
      <c r="HVI32" s="427"/>
      <c r="HVJ32" s="427"/>
      <c r="HVK32" s="427"/>
      <c r="HVL32" s="427"/>
      <c r="HVM32" s="427"/>
      <c r="HVN32" s="427"/>
      <c r="HVO32" s="427"/>
      <c r="HVP32" s="427"/>
      <c r="HVQ32" s="427"/>
      <c r="HVR32" s="427"/>
      <c r="HVS32" s="427"/>
      <c r="HVT32" s="427"/>
      <c r="HVU32" s="427"/>
      <c r="HVV32" s="427"/>
      <c r="HVW32" s="427"/>
      <c r="HVX32" s="427"/>
      <c r="HVY32" s="427"/>
      <c r="HVZ32" s="427"/>
      <c r="HWA32" s="427"/>
      <c r="HWB32" s="427"/>
      <c r="HWC32" s="427"/>
      <c r="HWD32" s="427"/>
      <c r="HWE32" s="427"/>
      <c r="HWF32" s="427"/>
      <c r="HWG32" s="427"/>
      <c r="HWH32" s="427"/>
      <c r="HWI32" s="427"/>
      <c r="HWJ32" s="427"/>
      <c r="HWK32" s="427"/>
      <c r="HWL32" s="427"/>
      <c r="HWM32" s="427"/>
      <c r="HWN32" s="427"/>
      <c r="HWO32" s="427"/>
      <c r="HWP32" s="427"/>
      <c r="HWQ32" s="427"/>
      <c r="HWR32" s="427"/>
      <c r="HWS32" s="427"/>
      <c r="HWT32" s="427"/>
      <c r="HWU32" s="427"/>
      <c r="HWV32" s="427"/>
      <c r="HWW32" s="427"/>
      <c r="HWX32" s="427"/>
      <c r="HWY32" s="427"/>
      <c r="HWZ32" s="427"/>
      <c r="HXA32" s="427"/>
      <c r="HXB32" s="427"/>
      <c r="HXC32" s="427"/>
      <c r="HXD32" s="427"/>
      <c r="HXE32" s="427"/>
      <c r="HXF32" s="427"/>
      <c r="HXG32" s="427"/>
      <c r="HXH32" s="427"/>
      <c r="HXI32" s="427"/>
      <c r="HXJ32" s="427"/>
      <c r="HXK32" s="427"/>
      <c r="HXL32" s="427"/>
      <c r="HXM32" s="427"/>
      <c r="HXN32" s="427"/>
      <c r="HXO32" s="427"/>
    </row>
    <row r="33" spans="2:6047" s="417" customFormat="1" x14ac:dyDescent="0.25">
      <c r="B33" s="58"/>
      <c r="C33" s="58"/>
      <c r="D33" s="58"/>
      <c r="E33" s="58"/>
      <c r="F33" s="58"/>
      <c r="G33" s="58"/>
      <c r="H33" s="420"/>
      <c r="I33" s="420"/>
      <c r="J33" s="420"/>
      <c r="K33" s="58"/>
      <c r="L33" s="58"/>
      <c r="M33" s="58"/>
      <c r="N33" s="58"/>
      <c r="O33" s="58"/>
      <c r="P33" s="58"/>
      <c r="Q33" s="420"/>
      <c r="R33" s="420"/>
      <c r="S33" s="420"/>
      <c r="T33" s="58"/>
      <c r="U33" s="58"/>
      <c r="V33" s="58"/>
      <c r="W33" s="58"/>
      <c r="X33" s="58"/>
      <c r="Y33" s="58"/>
      <c r="Z33" s="420"/>
      <c r="AA33" s="420"/>
      <c r="AB33" s="420"/>
      <c r="AC33" s="58"/>
      <c r="AD33" s="58"/>
      <c r="AE33" s="58"/>
      <c r="AF33" s="58"/>
      <c r="AG33" s="58"/>
      <c r="AH33" s="58"/>
      <c r="AI33" s="420"/>
      <c r="AJ33" s="420"/>
      <c r="AK33" s="420"/>
      <c r="AL33" s="58"/>
      <c r="AM33" s="58"/>
      <c r="AN33" s="58"/>
      <c r="AO33" s="58"/>
      <c r="AP33" s="58"/>
      <c r="AQ33" s="58"/>
      <c r="AR33" s="420"/>
      <c r="AS33" s="420"/>
      <c r="AT33" s="420"/>
      <c r="AU33" s="58"/>
      <c r="AV33" s="58"/>
      <c r="AW33" s="420"/>
      <c r="AX33" s="58"/>
      <c r="AY33" s="58"/>
      <c r="AZ33" s="420"/>
      <c r="BA33" s="58"/>
      <c r="BB33" s="58"/>
      <c r="BC33" s="420"/>
      <c r="BD33" s="58"/>
      <c r="BE33" s="58"/>
      <c r="BF33" s="420"/>
      <c r="BG33" s="58"/>
      <c r="BH33" s="58"/>
      <c r="BI33" s="420"/>
      <c r="BJ33" s="58"/>
      <c r="BK33" s="58"/>
      <c r="BL33" s="420"/>
      <c r="BM33" s="58"/>
      <c r="BN33" s="58"/>
      <c r="BO33" s="420"/>
      <c r="BP33" s="58"/>
      <c r="BQ33" s="58"/>
      <c r="BR33" s="420"/>
      <c r="BS33" s="58"/>
      <c r="BT33" s="58"/>
      <c r="BU33" s="420"/>
      <c r="BV33" s="58"/>
      <c r="BW33" s="58"/>
      <c r="BX33" s="420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7"/>
      <c r="EW33" s="427"/>
      <c r="EX33" s="427"/>
      <c r="EY33" s="427"/>
      <c r="EZ33" s="427"/>
      <c r="FA33" s="427"/>
      <c r="FB33" s="427"/>
      <c r="FC33" s="427"/>
      <c r="FD33" s="427"/>
      <c r="FE33" s="427"/>
      <c r="FF33" s="427"/>
      <c r="FG33" s="427"/>
      <c r="FH33" s="427"/>
      <c r="FI33" s="427"/>
      <c r="FJ33" s="427"/>
      <c r="FK33" s="427"/>
      <c r="FL33" s="427"/>
      <c r="FM33" s="427"/>
      <c r="FN33" s="427"/>
      <c r="FO33" s="427"/>
      <c r="FP33" s="427"/>
      <c r="FQ33" s="427"/>
      <c r="FR33" s="427"/>
      <c r="FS33" s="427"/>
      <c r="FT33" s="427"/>
      <c r="FU33" s="427"/>
      <c r="FV33" s="427"/>
      <c r="FW33" s="427"/>
      <c r="FX33" s="427"/>
      <c r="FY33" s="427"/>
      <c r="FZ33" s="427"/>
      <c r="GA33" s="427"/>
      <c r="GB33" s="427"/>
      <c r="GC33" s="427"/>
      <c r="GD33" s="427"/>
      <c r="GE33" s="427"/>
      <c r="GF33" s="427"/>
      <c r="GG33" s="427"/>
      <c r="GH33" s="427"/>
      <c r="GI33" s="427"/>
      <c r="GJ33" s="427"/>
      <c r="GK33" s="427"/>
      <c r="GL33" s="427"/>
      <c r="GM33" s="427"/>
      <c r="GN33" s="427"/>
      <c r="GO33" s="427"/>
      <c r="GP33" s="427"/>
      <c r="GQ33" s="427"/>
      <c r="GR33" s="427"/>
      <c r="GS33" s="427"/>
      <c r="GT33" s="427"/>
      <c r="GU33" s="427"/>
      <c r="GV33" s="427"/>
      <c r="GW33" s="427"/>
      <c r="GX33" s="427"/>
      <c r="GY33" s="427"/>
      <c r="GZ33" s="427"/>
      <c r="HA33" s="427"/>
      <c r="HB33" s="427"/>
      <c r="HC33" s="427"/>
      <c r="HD33" s="427"/>
      <c r="HE33" s="427"/>
      <c r="HF33" s="427"/>
      <c r="HG33" s="427"/>
      <c r="HH33" s="427"/>
      <c r="HI33" s="427"/>
      <c r="HJ33" s="427"/>
      <c r="HK33" s="427"/>
      <c r="HL33" s="427"/>
      <c r="HM33" s="427"/>
      <c r="HN33" s="427"/>
      <c r="HO33" s="427"/>
      <c r="HP33" s="427"/>
      <c r="HQ33" s="427"/>
      <c r="HR33" s="427"/>
      <c r="HS33" s="427"/>
      <c r="HT33" s="427"/>
      <c r="HU33" s="427"/>
      <c r="HV33" s="427"/>
      <c r="HW33" s="427"/>
      <c r="HX33" s="427"/>
      <c r="HY33" s="427"/>
      <c r="HZ33" s="427"/>
      <c r="IA33" s="427"/>
      <c r="IB33" s="427"/>
      <c r="IC33" s="427"/>
      <c r="ID33" s="427"/>
      <c r="IE33" s="427"/>
      <c r="IF33" s="427"/>
      <c r="IG33" s="427"/>
      <c r="IH33" s="427"/>
      <c r="II33" s="427"/>
      <c r="IJ33" s="427"/>
      <c r="IK33" s="427"/>
      <c r="IL33" s="427"/>
      <c r="IM33" s="427"/>
      <c r="IN33" s="427"/>
      <c r="IO33" s="427"/>
      <c r="IP33" s="427"/>
      <c r="IQ33" s="427"/>
      <c r="IR33" s="427"/>
      <c r="IS33" s="427"/>
      <c r="IT33" s="427"/>
      <c r="IU33" s="427"/>
      <c r="IV33" s="427"/>
      <c r="IW33" s="427"/>
      <c r="IX33" s="427"/>
      <c r="IY33" s="427"/>
      <c r="IZ33" s="427"/>
      <c r="JA33" s="427"/>
      <c r="JB33" s="427"/>
      <c r="JC33" s="427"/>
      <c r="JD33" s="427"/>
      <c r="JE33" s="427"/>
      <c r="JF33" s="427"/>
      <c r="JG33" s="427"/>
      <c r="JH33" s="427"/>
      <c r="JI33" s="427"/>
      <c r="JJ33" s="427"/>
      <c r="JK33" s="427"/>
      <c r="JL33" s="427"/>
      <c r="JM33" s="427"/>
      <c r="JN33" s="427"/>
      <c r="JO33" s="427"/>
      <c r="JP33" s="427"/>
      <c r="JQ33" s="427"/>
      <c r="JR33" s="427"/>
      <c r="JS33" s="427"/>
      <c r="JT33" s="427"/>
      <c r="JU33" s="427"/>
      <c r="JV33" s="427"/>
      <c r="JW33" s="427"/>
      <c r="JX33" s="427"/>
      <c r="JY33" s="427"/>
      <c r="JZ33" s="427"/>
      <c r="KA33" s="427"/>
      <c r="KB33" s="427"/>
      <c r="KC33" s="427"/>
      <c r="KD33" s="427"/>
      <c r="KE33" s="427"/>
      <c r="KF33" s="427"/>
      <c r="KG33" s="427"/>
      <c r="KH33" s="427"/>
      <c r="KI33" s="427"/>
      <c r="KJ33" s="427"/>
      <c r="KK33" s="427"/>
      <c r="KL33" s="427"/>
      <c r="KM33" s="427"/>
      <c r="KN33" s="427"/>
      <c r="KO33" s="427"/>
      <c r="KP33" s="427"/>
      <c r="KQ33" s="427"/>
      <c r="KR33" s="427"/>
      <c r="KS33" s="427"/>
      <c r="KT33" s="427"/>
      <c r="KU33" s="427"/>
      <c r="KV33" s="427"/>
      <c r="KW33" s="427"/>
      <c r="KX33" s="427"/>
      <c r="KY33" s="427"/>
      <c r="KZ33" s="427"/>
      <c r="LA33" s="427"/>
      <c r="LB33" s="427"/>
      <c r="LC33" s="427"/>
      <c r="LD33" s="427"/>
      <c r="LE33" s="427"/>
      <c r="LF33" s="427"/>
      <c r="LG33" s="427"/>
      <c r="LH33" s="427"/>
      <c r="LI33" s="427"/>
      <c r="LJ33" s="427"/>
      <c r="LK33" s="427"/>
      <c r="LL33" s="427"/>
      <c r="LM33" s="427"/>
      <c r="LN33" s="427"/>
      <c r="LO33" s="427"/>
      <c r="LP33" s="427"/>
      <c r="LQ33" s="427"/>
      <c r="LR33" s="427"/>
      <c r="LS33" s="427"/>
      <c r="LT33" s="427"/>
      <c r="LU33" s="427"/>
      <c r="LV33" s="427"/>
      <c r="LW33" s="427"/>
      <c r="LX33" s="427"/>
      <c r="LY33" s="427"/>
      <c r="LZ33" s="427"/>
      <c r="MA33" s="427"/>
      <c r="MB33" s="427"/>
      <c r="MC33" s="427"/>
      <c r="MD33" s="427"/>
      <c r="ME33" s="427"/>
      <c r="MF33" s="427"/>
      <c r="MG33" s="427"/>
      <c r="MH33" s="427"/>
      <c r="MI33" s="427"/>
      <c r="MJ33" s="427"/>
      <c r="MK33" s="427"/>
      <c r="ML33" s="427"/>
      <c r="MM33" s="427"/>
      <c r="MN33" s="427"/>
      <c r="MO33" s="427"/>
      <c r="MP33" s="427"/>
      <c r="MQ33" s="427"/>
      <c r="MR33" s="427"/>
      <c r="MS33" s="427"/>
      <c r="MT33" s="427"/>
      <c r="MU33" s="427"/>
      <c r="MV33" s="427"/>
      <c r="MW33" s="427"/>
      <c r="MX33" s="427"/>
      <c r="MY33" s="427"/>
      <c r="MZ33" s="427"/>
      <c r="NA33" s="427"/>
      <c r="NB33" s="427"/>
      <c r="NC33" s="427"/>
      <c r="ND33" s="427"/>
      <c r="NE33" s="427"/>
      <c r="NF33" s="427"/>
      <c r="NG33" s="427"/>
      <c r="NH33" s="427"/>
      <c r="NI33" s="427"/>
      <c r="NJ33" s="427"/>
      <c r="NK33" s="427"/>
      <c r="NL33" s="427"/>
      <c r="NM33" s="427"/>
      <c r="NN33" s="427"/>
      <c r="NO33" s="427"/>
      <c r="NP33" s="427"/>
      <c r="NQ33" s="427"/>
      <c r="NR33" s="427"/>
      <c r="NS33" s="427"/>
      <c r="NT33" s="427"/>
      <c r="NU33" s="427"/>
      <c r="NV33" s="427"/>
      <c r="NW33" s="427"/>
      <c r="NX33" s="427"/>
      <c r="NY33" s="427"/>
      <c r="NZ33" s="427"/>
      <c r="OA33" s="427"/>
      <c r="OB33" s="427"/>
      <c r="OC33" s="427"/>
      <c r="OD33" s="427"/>
      <c r="OE33" s="427"/>
      <c r="OF33" s="427"/>
      <c r="OG33" s="427"/>
      <c r="OH33" s="427"/>
      <c r="OI33" s="427"/>
      <c r="OJ33" s="427"/>
      <c r="OK33" s="427"/>
      <c r="OL33" s="427"/>
      <c r="OM33" s="427"/>
      <c r="ON33" s="427"/>
      <c r="OO33" s="427"/>
      <c r="OP33" s="427"/>
      <c r="OQ33" s="427"/>
      <c r="OR33" s="427"/>
      <c r="OS33" s="427"/>
      <c r="OT33" s="427"/>
      <c r="OU33" s="427"/>
      <c r="OV33" s="427"/>
      <c r="OW33" s="427"/>
      <c r="OX33" s="427"/>
      <c r="OY33" s="427"/>
      <c r="OZ33" s="427"/>
      <c r="PA33" s="427"/>
      <c r="PB33" s="427"/>
      <c r="PC33" s="427"/>
      <c r="PD33" s="427"/>
      <c r="PE33" s="427"/>
      <c r="PF33" s="427"/>
      <c r="PG33" s="427"/>
      <c r="PH33" s="427"/>
      <c r="PI33" s="427"/>
      <c r="PJ33" s="427"/>
      <c r="PK33" s="427"/>
      <c r="PL33" s="427"/>
      <c r="PM33" s="427"/>
      <c r="PN33" s="427"/>
      <c r="PO33" s="427"/>
      <c r="PP33" s="427"/>
      <c r="PQ33" s="427"/>
      <c r="PR33" s="427"/>
      <c r="PS33" s="427"/>
      <c r="PT33" s="427"/>
      <c r="PU33" s="427"/>
      <c r="PV33" s="427"/>
      <c r="PW33" s="427"/>
      <c r="PX33" s="427"/>
      <c r="PY33" s="427"/>
      <c r="PZ33" s="427"/>
      <c r="QA33" s="427"/>
      <c r="QB33" s="427"/>
      <c r="QC33" s="427"/>
      <c r="QD33" s="427"/>
      <c r="QE33" s="427"/>
      <c r="QF33" s="427"/>
      <c r="QG33" s="427"/>
      <c r="QH33" s="427"/>
      <c r="QI33" s="427"/>
      <c r="QJ33" s="427"/>
      <c r="QK33" s="427"/>
      <c r="QL33" s="427"/>
      <c r="QM33" s="427"/>
      <c r="QN33" s="427"/>
      <c r="QO33" s="427"/>
      <c r="QP33" s="427"/>
      <c r="QQ33" s="427"/>
      <c r="QR33" s="427"/>
      <c r="QS33" s="427"/>
      <c r="QT33" s="427"/>
      <c r="QU33" s="427"/>
      <c r="QV33" s="427"/>
      <c r="QW33" s="427"/>
      <c r="QX33" s="427"/>
      <c r="QY33" s="427"/>
      <c r="QZ33" s="427"/>
      <c r="RA33" s="427"/>
      <c r="RB33" s="427"/>
      <c r="RC33" s="427"/>
      <c r="RD33" s="427"/>
      <c r="RE33" s="427"/>
      <c r="RF33" s="427"/>
      <c r="RG33" s="427"/>
      <c r="RH33" s="427"/>
      <c r="RI33" s="427"/>
      <c r="RJ33" s="427"/>
      <c r="RK33" s="427"/>
      <c r="RL33" s="427"/>
      <c r="RM33" s="427"/>
      <c r="RN33" s="427"/>
      <c r="RO33" s="427"/>
      <c r="RP33" s="427"/>
      <c r="RQ33" s="427"/>
      <c r="RR33" s="427"/>
      <c r="RS33" s="427"/>
      <c r="RT33" s="427"/>
      <c r="RU33" s="427"/>
      <c r="RV33" s="427"/>
      <c r="RW33" s="427"/>
      <c r="RX33" s="427"/>
      <c r="RY33" s="427"/>
      <c r="RZ33" s="427"/>
      <c r="SA33" s="427"/>
      <c r="SB33" s="427"/>
      <c r="SC33" s="427"/>
      <c r="SD33" s="427"/>
      <c r="SE33" s="427"/>
      <c r="SF33" s="427"/>
      <c r="SG33" s="427"/>
      <c r="SH33" s="427"/>
      <c r="SI33" s="427"/>
      <c r="SJ33" s="427"/>
      <c r="SK33" s="427"/>
      <c r="SL33" s="427"/>
      <c r="SM33" s="427"/>
      <c r="SN33" s="427"/>
      <c r="SO33" s="427"/>
      <c r="SP33" s="427"/>
      <c r="SQ33" s="427"/>
      <c r="SR33" s="427"/>
      <c r="SS33" s="427"/>
      <c r="ST33" s="427"/>
      <c r="SU33" s="427"/>
      <c r="SV33" s="427"/>
      <c r="SW33" s="427"/>
      <c r="SX33" s="427"/>
      <c r="SY33" s="427"/>
      <c r="SZ33" s="427"/>
      <c r="TA33" s="427"/>
      <c r="TB33" s="427"/>
      <c r="TC33" s="427"/>
      <c r="TD33" s="427"/>
      <c r="TE33" s="427"/>
      <c r="TF33" s="427"/>
      <c r="TG33" s="427"/>
      <c r="TH33" s="427"/>
      <c r="TI33" s="427"/>
      <c r="TJ33" s="427"/>
      <c r="TK33" s="427"/>
      <c r="TL33" s="427"/>
      <c r="TM33" s="427"/>
      <c r="TN33" s="427"/>
      <c r="TO33" s="427"/>
      <c r="TP33" s="427"/>
      <c r="TQ33" s="427"/>
      <c r="TR33" s="427"/>
      <c r="TS33" s="427"/>
      <c r="TT33" s="427"/>
      <c r="TU33" s="427"/>
      <c r="TV33" s="427"/>
      <c r="TW33" s="427"/>
      <c r="TX33" s="427"/>
      <c r="TY33" s="427"/>
      <c r="TZ33" s="427"/>
      <c r="UA33" s="427"/>
      <c r="UB33" s="427"/>
      <c r="UC33" s="427"/>
      <c r="UD33" s="427"/>
      <c r="UE33" s="427"/>
      <c r="UF33" s="427"/>
      <c r="UG33" s="427"/>
      <c r="UH33" s="427"/>
      <c r="UI33" s="427"/>
      <c r="UJ33" s="427"/>
      <c r="UK33" s="427"/>
      <c r="UL33" s="427"/>
      <c r="UM33" s="427"/>
      <c r="UN33" s="427"/>
      <c r="UO33" s="427"/>
      <c r="UP33" s="427"/>
      <c r="UQ33" s="427"/>
      <c r="UR33" s="427"/>
      <c r="US33" s="427"/>
      <c r="UT33" s="427"/>
      <c r="UU33" s="427"/>
      <c r="UV33" s="427"/>
      <c r="UW33" s="427"/>
      <c r="UX33" s="427"/>
      <c r="UY33" s="427"/>
      <c r="UZ33" s="427"/>
      <c r="VA33" s="427"/>
      <c r="VB33" s="427"/>
      <c r="VC33" s="427"/>
      <c r="VD33" s="427"/>
      <c r="VE33" s="427"/>
      <c r="VF33" s="427"/>
      <c r="VG33" s="427"/>
      <c r="VH33" s="427"/>
      <c r="VI33" s="427"/>
      <c r="VJ33" s="427"/>
      <c r="VK33" s="427"/>
      <c r="VL33" s="427"/>
      <c r="VM33" s="427"/>
      <c r="VN33" s="427"/>
      <c r="VO33" s="427"/>
      <c r="VP33" s="427"/>
      <c r="VQ33" s="427"/>
      <c r="VR33" s="427"/>
      <c r="VS33" s="427"/>
      <c r="VT33" s="427"/>
      <c r="VU33" s="427"/>
      <c r="VV33" s="427"/>
      <c r="VW33" s="427"/>
      <c r="VX33" s="427"/>
      <c r="VY33" s="427"/>
      <c r="VZ33" s="427"/>
      <c r="WA33" s="427"/>
      <c r="WB33" s="427"/>
      <c r="WC33" s="427"/>
      <c r="WD33" s="427"/>
      <c r="WE33" s="427"/>
      <c r="WF33" s="427"/>
      <c r="WG33" s="427"/>
      <c r="WH33" s="427"/>
      <c r="WI33" s="427"/>
      <c r="WJ33" s="427"/>
      <c r="WK33" s="427"/>
      <c r="WL33" s="427"/>
      <c r="WM33" s="427"/>
      <c r="WN33" s="427"/>
      <c r="WO33" s="427"/>
      <c r="WP33" s="427"/>
      <c r="WQ33" s="427"/>
      <c r="WR33" s="427"/>
      <c r="WS33" s="427"/>
      <c r="WT33" s="427"/>
      <c r="WU33" s="427"/>
      <c r="WV33" s="427"/>
      <c r="WW33" s="427"/>
      <c r="WX33" s="427"/>
      <c r="WY33" s="427"/>
      <c r="WZ33" s="427"/>
      <c r="XA33" s="427"/>
      <c r="XB33" s="427"/>
      <c r="XC33" s="427"/>
      <c r="XD33" s="427"/>
      <c r="XE33" s="427"/>
      <c r="XF33" s="427"/>
      <c r="XG33" s="427"/>
      <c r="XH33" s="427"/>
      <c r="XI33" s="427"/>
      <c r="XJ33" s="427"/>
      <c r="XK33" s="427"/>
      <c r="XL33" s="427"/>
      <c r="XM33" s="427"/>
      <c r="XN33" s="427"/>
      <c r="XO33" s="427"/>
      <c r="XP33" s="427"/>
      <c r="XQ33" s="427"/>
      <c r="XR33" s="427"/>
      <c r="XS33" s="427"/>
      <c r="XT33" s="427"/>
      <c r="XU33" s="427"/>
      <c r="XV33" s="427"/>
      <c r="XW33" s="427"/>
      <c r="XX33" s="427"/>
      <c r="XY33" s="427"/>
      <c r="XZ33" s="427"/>
      <c r="YA33" s="427"/>
      <c r="YB33" s="427"/>
      <c r="YC33" s="427"/>
      <c r="YD33" s="427"/>
      <c r="YE33" s="427"/>
      <c r="YF33" s="427"/>
      <c r="YG33" s="427"/>
      <c r="YH33" s="427"/>
      <c r="YI33" s="427"/>
      <c r="YJ33" s="427"/>
      <c r="YK33" s="427"/>
      <c r="YL33" s="427"/>
      <c r="YM33" s="427"/>
      <c r="YN33" s="427"/>
      <c r="YO33" s="427"/>
      <c r="YP33" s="427"/>
      <c r="YQ33" s="427"/>
      <c r="YR33" s="427"/>
      <c r="YS33" s="427"/>
      <c r="YT33" s="427"/>
      <c r="YU33" s="427"/>
      <c r="YV33" s="427"/>
      <c r="YW33" s="427"/>
      <c r="YX33" s="427"/>
      <c r="YY33" s="427"/>
      <c r="YZ33" s="427"/>
      <c r="ZA33" s="427"/>
      <c r="ZB33" s="427"/>
      <c r="ZC33" s="427"/>
      <c r="ZD33" s="427"/>
      <c r="ZE33" s="427"/>
      <c r="ZF33" s="427"/>
      <c r="ZG33" s="427"/>
      <c r="ZH33" s="427"/>
      <c r="ZI33" s="427"/>
      <c r="ZJ33" s="427"/>
      <c r="ZK33" s="427"/>
      <c r="ZL33" s="427"/>
      <c r="ZM33" s="427"/>
      <c r="ZN33" s="427"/>
      <c r="ZO33" s="427"/>
      <c r="ZP33" s="427"/>
      <c r="ZQ33" s="427"/>
      <c r="ZR33" s="427"/>
      <c r="ZS33" s="427"/>
      <c r="ZT33" s="427"/>
      <c r="ZU33" s="427"/>
      <c r="ZV33" s="427"/>
      <c r="ZW33" s="427"/>
      <c r="ZX33" s="427"/>
      <c r="ZY33" s="427"/>
      <c r="ZZ33" s="427"/>
      <c r="AAA33" s="427"/>
      <c r="AAB33" s="427"/>
      <c r="AAC33" s="427"/>
      <c r="AAD33" s="427"/>
      <c r="AAE33" s="427"/>
      <c r="AAF33" s="427"/>
      <c r="AAG33" s="427"/>
      <c r="AAH33" s="427"/>
      <c r="AAI33" s="427"/>
      <c r="AAJ33" s="427"/>
      <c r="AAK33" s="427"/>
      <c r="AAL33" s="427"/>
      <c r="AAM33" s="427"/>
      <c r="AAN33" s="427"/>
      <c r="AAO33" s="427"/>
      <c r="AAP33" s="427"/>
      <c r="AAQ33" s="427"/>
      <c r="AAR33" s="427"/>
      <c r="AAS33" s="427"/>
      <c r="AAT33" s="427"/>
      <c r="AAU33" s="427"/>
      <c r="AAV33" s="427"/>
      <c r="AAW33" s="427"/>
      <c r="AAX33" s="427"/>
      <c r="AAY33" s="427"/>
      <c r="AAZ33" s="427"/>
      <c r="ABA33" s="427"/>
      <c r="ABB33" s="427"/>
      <c r="ABC33" s="427"/>
      <c r="ABD33" s="427"/>
      <c r="ABE33" s="427"/>
      <c r="ABF33" s="427"/>
      <c r="ABG33" s="427"/>
      <c r="ABH33" s="427"/>
      <c r="ABI33" s="427"/>
      <c r="ABJ33" s="427"/>
      <c r="ABK33" s="427"/>
      <c r="ABL33" s="427"/>
      <c r="ABM33" s="427"/>
      <c r="ABN33" s="427"/>
      <c r="ABO33" s="427"/>
      <c r="ABP33" s="427"/>
      <c r="ABQ33" s="427"/>
      <c r="ABR33" s="427"/>
      <c r="ABS33" s="427"/>
      <c r="ABT33" s="427"/>
      <c r="ABU33" s="427"/>
      <c r="ABV33" s="427"/>
      <c r="ABW33" s="427"/>
      <c r="ABX33" s="427"/>
      <c r="ABY33" s="427"/>
      <c r="ABZ33" s="427"/>
      <c r="ACA33" s="427"/>
      <c r="ACB33" s="427"/>
      <c r="ACC33" s="427"/>
      <c r="ACD33" s="427"/>
      <c r="ACE33" s="427"/>
      <c r="ACF33" s="427"/>
      <c r="ACG33" s="427"/>
      <c r="ACH33" s="427"/>
      <c r="ACI33" s="427"/>
      <c r="ACJ33" s="427"/>
      <c r="ACK33" s="427"/>
      <c r="ACL33" s="427"/>
      <c r="ACM33" s="427"/>
      <c r="ACN33" s="427"/>
      <c r="ACO33" s="427"/>
      <c r="ACP33" s="427"/>
      <c r="ACQ33" s="427"/>
      <c r="ACR33" s="427"/>
      <c r="ACS33" s="427"/>
      <c r="ACT33" s="427"/>
      <c r="ACU33" s="427"/>
      <c r="ACV33" s="427"/>
      <c r="ACW33" s="427"/>
      <c r="ACX33" s="427"/>
      <c r="ACY33" s="427"/>
      <c r="ACZ33" s="427"/>
      <c r="ADA33" s="427"/>
      <c r="ADB33" s="427"/>
      <c r="ADC33" s="427"/>
      <c r="ADD33" s="427"/>
      <c r="ADE33" s="427"/>
      <c r="ADF33" s="427"/>
      <c r="ADG33" s="427"/>
      <c r="ADH33" s="427"/>
      <c r="ADI33" s="427"/>
      <c r="ADJ33" s="427"/>
      <c r="ADK33" s="427"/>
      <c r="ADL33" s="427"/>
      <c r="ADM33" s="427"/>
      <c r="ADN33" s="427"/>
      <c r="ADO33" s="427"/>
      <c r="ADP33" s="427"/>
      <c r="ADQ33" s="427"/>
      <c r="ADR33" s="427"/>
      <c r="ADS33" s="427"/>
      <c r="ADT33" s="427"/>
      <c r="ADU33" s="427"/>
      <c r="ADV33" s="427"/>
      <c r="ADW33" s="427"/>
      <c r="ADX33" s="427"/>
      <c r="ADY33" s="427"/>
      <c r="ADZ33" s="427"/>
      <c r="AEA33" s="427"/>
      <c r="AEB33" s="427"/>
      <c r="AEC33" s="427"/>
      <c r="AED33" s="427"/>
      <c r="AEE33" s="427"/>
      <c r="AEF33" s="427"/>
      <c r="AEG33" s="427"/>
      <c r="AEH33" s="427"/>
      <c r="AEI33" s="427"/>
      <c r="AEJ33" s="427"/>
      <c r="AEK33" s="427"/>
      <c r="AEL33" s="427"/>
      <c r="AEM33" s="427"/>
      <c r="AEN33" s="427"/>
      <c r="AEO33" s="427"/>
      <c r="AEP33" s="427"/>
      <c r="AEQ33" s="427"/>
      <c r="AER33" s="427"/>
      <c r="AES33" s="427"/>
      <c r="AET33" s="427"/>
      <c r="AEU33" s="427"/>
      <c r="AEV33" s="427"/>
      <c r="AEW33" s="427"/>
      <c r="AEX33" s="427"/>
      <c r="AEY33" s="427"/>
      <c r="AEZ33" s="427"/>
      <c r="AFA33" s="427"/>
      <c r="AFB33" s="427"/>
      <c r="AFC33" s="427"/>
      <c r="AFD33" s="427"/>
      <c r="AFE33" s="427"/>
      <c r="AFF33" s="427"/>
      <c r="AFG33" s="427"/>
      <c r="AFH33" s="427"/>
      <c r="AFI33" s="427"/>
      <c r="AFJ33" s="427"/>
      <c r="AFK33" s="427"/>
      <c r="AFL33" s="427"/>
      <c r="AFM33" s="427"/>
      <c r="AFN33" s="427"/>
      <c r="AFO33" s="427"/>
      <c r="AFP33" s="427"/>
      <c r="AFQ33" s="427"/>
      <c r="AFR33" s="427"/>
      <c r="AFS33" s="427"/>
      <c r="AFT33" s="427"/>
      <c r="AFU33" s="427"/>
      <c r="AFV33" s="427"/>
      <c r="AFW33" s="427"/>
      <c r="AFX33" s="427"/>
      <c r="AFY33" s="427"/>
      <c r="AFZ33" s="427"/>
      <c r="AGA33" s="427"/>
      <c r="AGB33" s="427"/>
      <c r="AGC33" s="427"/>
      <c r="AGD33" s="427"/>
      <c r="AGE33" s="427"/>
      <c r="AGF33" s="427"/>
      <c r="AGG33" s="427"/>
      <c r="AGH33" s="427"/>
      <c r="AGI33" s="427"/>
      <c r="AGJ33" s="427"/>
      <c r="AGK33" s="427"/>
      <c r="AGL33" s="427"/>
      <c r="AGM33" s="427"/>
      <c r="AGN33" s="427"/>
      <c r="AGO33" s="427"/>
      <c r="AGP33" s="427"/>
      <c r="AGQ33" s="427"/>
      <c r="AGR33" s="427"/>
      <c r="AGS33" s="427"/>
      <c r="AGT33" s="427"/>
      <c r="AGU33" s="427"/>
      <c r="AGV33" s="427"/>
      <c r="AGW33" s="427"/>
      <c r="AGX33" s="427"/>
      <c r="AGY33" s="427"/>
      <c r="AGZ33" s="427"/>
      <c r="AHA33" s="427"/>
      <c r="AHB33" s="427"/>
      <c r="AHC33" s="427"/>
      <c r="AHD33" s="427"/>
      <c r="AHE33" s="427"/>
      <c r="AHF33" s="427"/>
      <c r="AHG33" s="427"/>
      <c r="AHH33" s="427"/>
      <c r="AHI33" s="427"/>
      <c r="AHJ33" s="427"/>
      <c r="AHK33" s="427"/>
      <c r="AHL33" s="427"/>
      <c r="AHM33" s="427"/>
      <c r="AHN33" s="427"/>
      <c r="AHO33" s="427"/>
      <c r="AHP33" s="427"/>
      <c r="AHQ33" s="427"/>
      <c r="AHR33" s="427"/>
      <c r="AHS33" s="427"/>
      <c r="AHT33" s="427"/>
      <c r="AHU33" s="427"/>
      <c r="AHV33" s="427"/>
      <c r="AHW33" s="427"/>
      <c r="AHX33" s="427"/>
      <c r="AHY33" s="427"/>
      <c r="AHZ33" s="427"/>
      <c r="AIA33" s="427"/>
      <c r="AIB33" s="427"/>
      <c r="AIC33" s="427"/>
      <c r="AID33" s="427"/>
      <c r="AIE33" s="427"/>
      <c r="AIF33" s="427"/>
      <c r="AIG33" s="427"/>
      <c r="AIH33" s="427"/>
      <c r="AII33" s="427"/>
      <c r="AIJ33" s="427"/>
      <c r="AIK33" s="427"/>
      <c r="AIL33" s="427"/>
      <c r="AIM33" s="427"/>
      <c r="AIN33" s="427"/>
      <c r="AIO33" s="427"/>
      <c r="AIP33" s="427"/>
      <c r="AIQ33" s="427"/>
      <c r="AIR33" s="427"/>
      <c r="AIS33" s="427"/>
      <c r="AIT33" s="427"/>
      <c r="AIU33" s="427"/>
      <c r="AIV33" s="427"/>
      <c r="AIW33" s="427"/>
      <c r="AIX33" s="427"/>
      <c r="AIY33" s="427"/>
      <c r="AIZ33" s="427"/>
      <c r="AJA33" s="427"/>
      <c r="AJB33" s="427"/>
      <c r="AJC33" s="427"/>
      <c r="AJD33" s="427"/>
      <c r="AJE33" s="427"/>
      <c r="AJF33" s="427"/>
      <c r="AJG33" s="427"/>
      <c r="AJH33" s="427"/>
      <c r="AJI33" s="427"/>
      <c r="AJJ33" s="427"/>
      <c r="AJK33" s="427"/>
      <c r="AJL33" s="427"/>
      <c r="AJM33" s="427"/>
      <c r="AJN33" s="427"/>
      <c r="AJO33" s="427"/>
      <c r="AJP33" s="427"/>
      <c r="AJQ33" s="427"/>
      <c r="AJR33" s="427"/>
      <c r="AJS33" s="427"/>
      <c r="AJT33" s="427"/>
      <c r="AJU33" s="427"/>
      <c r="AJV33" s="427"/>
      <c r="AJW33" s="427"/>
      <c r="AJX33" s="427"/>
      <c r="AJY33" s="427"/>
      <c r="AJZ33" s="427"/>
      <c r="AKA33" s="427"/>
      <c r="AKB33" s="427"/>
      <c r="AKC33" s="427"/>
      <c r="AKD33" s="427"/>
      <c r="AKE33" s="427"/>
      <c r="AKF33" s="427"/>
      <c r="AKG33" s="427"/>
      <c r="AKH33" s="427"/>
      <c r="AKI33" s="427"/>
      <c r="AKJ33" s="427"/>
      <c r="AKK33" s="427"/>
      <c r="AKL33" s="427"/>
      <c r="AKM33" s="427"/>
      <c r="AKN33" s="427"/>
      <c r="AKO33" s="427"/>
      <c r="AKP33" s="427"/>
      <c r="AKQ33" s="427"/>
      <c r="AKR33" s="427"/>
      <c r="AKS33" s="427"/>
      <c r="AKT33" s="427"/>
      <c r="AKU33" s="427"/>
      <c r="AKV33" s="427"/>
      <c r="AKW33" s="427"/>
      <c r="AKX33" s="427"/>
      <c r="AKY33" s="427"/>
      <c r="AKZ33" s="427"/>
      <c r="ALA33" s="427"/>
      <c r="ALB33" s="427"/>
      <c r="ALC33" s="427"/>
      <c r="ALD33" s="427"/>
      <c r="ALE33" s="427"/>
      <c r="ALF33" s="427"/>
      <c r="ALG33" s="427"/>
      <c r="ALH33" s="427"/>
      <c r="ALI33" s="427"/>
      <c r="ALJ33" s="427"/>
      <c r="ALK33" s="427"/>
      <c r="ALL33" s="427"/>
      <c r="ALM33" s="427"/>
      <c r="ALN33" s="427"/>
      <c r="ALO33" s="427"/>
      <c r="ALP33" s="427"/>
      <c r="ALQ33" s="427"/>
      <c r="ALR33" s="427"/>
      <c r="ALS33" s="427"/>
      <c r="ALT33" s="427"/>
      <c r="ALU33" s="427"/>
      <c r="ALV33" s="427"/>
      <c r="ALW33" s="427"/>
      <c r="ALX33" s="427"/>
      <c r="ALY33" s="427"/>
      <c r="ALZ33" s="427"/>
      <c r="AMA33" s="427"/>
      <c r="AMB33" s="427"/>
      <c r="AMC33" s="427"/>
      <c r="AMD33" s="427"/>
      <c r="AME33" s="427"/>
      <c r="AMF33" s="427"/>
      <c r="AMG33" s="427"/>
      <c r="AMH33" s="427"/>
      <c r="AMI33" s="427"/>
      <c r="AMJ33" s="427"/>
      <c r="AMK33" s="427"/>
      <c r="AML33" s="427"/>
      <c r="AMM33" s="427"/>
      <c r="AMN33" s="427"/>
      <c r="AMO33" s="427"/>
      <c r="AMP33" s="427"/>
      <c r="AMQ33" s="427"/>
      <c r="AMR33" s="427"/>
      <c r="AMS33" s="427"/>
      <c r="AMT33" s="427"/>
      <c r="AMU33" s="427"/>
      <c r="AMV33" s="427"/>
      <c r="AMW33" s="427"/>
      <c r="AMX33" s="427"/>
      <c r="AMY33" s="427"/>
      <c r="AMZ33" s="427"/>
      <c r="ANA33" s="427"/>
      <c r="ANB33" s="427"/>
      <c r="ANC33" s="427"/>
      <c r="AND33" s="427"/>
      <c r="ANE33" s="427"/>
      <c r="ANF33" s="427"/>
      <c r="ANG33" s="427"/>
      <c r="ANH33" s="427"/>
      <c r="ANI33" s="427"/>
      <c r="ANJ33" s="427"/>
      <c r="ANK33" s="427"/>
      <c r="ANL33" s="427"/>
      <c r="ANM33" s="427"/>
      <c r="ANN33" s="427"/>
      <c r="ANO33" s="427"/>
      <c r="ANP33" s="427"/>
      <c r="ANQ33" s="427"/>
      <c r="ANR33" s="427"/>
      <c r="ANS33" s="427"/>
      <c r="ANT33" s="427"/>
      <c r="ANU33" s="427"/>
      <c r="ANV33" s="427"/>
      <c r="ANW33" s="427"/>
      <c r="ANX33" s="427"/>
      <c r="ANY33" s="427"/>
      <c r="ANZ33" s="427"/>
      <c r="AOA33" s="427"/>
      <c r="AOB33" s="427"/>
      <c r="AOC33" s="427"/>
      <c r="AOD33" s="427"/>
      <c r="AOE33" s="427"/>
      <c r="AOF33" s="427"/>
      <c r="AOG33" s="427"/>
      <c r="AOH33" s="427"/>
      <c r="AOI33" s="427"/>
      <c r="AOJ33" s="427"/>
      <c r="AOK33" s="427"/>
      <c r="AOL33" s="427"/>
      <c r="AOM33" s="427"/>
      <c r="AON33" s="427"/>
      <c r="AOO33" s="427"/>
      <c r="AOP33" s="427"/>
      <c r="AOQ33" s="427"/>
      <c r="AOR33" s="427"/>
      <c r="AOS33" s="427"/>
      <c r="AOT33" s="427"/>
      <c r="AOU33" s="427"/>
      <c r="AOV33" s="427"/>
      <c r="AOW33" s="427"/>
      <c r="AOX33" s="427"/>
      <c r="AOY33" s="427"/>
      <c r="AOZ33" s="427"/>
      <c r="APA33" s="427"/>
      <c r="APB33" s="427"/>
      <c r="APC33" s="427"/>
      <c r="APD33" s="427"/>
      <c r="APE33" s="427"/>
      <c r="APF33" s="427"/>
      <c r="APG33" s="427"/>
      <c r="APH33" s="427"/>
      <c r="API33" s="427"/>
      <c r="APJ33" s="427"/>
      <c r="APK33" s="427"/>
      <c r="APL33" s="427"/>
      <c r="APM33" s="427"/>
      <c r="APN33" s="427"/>
      <c r="APO33" s="427"/>
      <c r="APP33" s="427"/>
      <c r="APQ33" s="427"/>
      <c r="APR33" s="427"/>
      <c r="APS33" s="427"/>
      <c r="APT33" s="427"/>
      <c r="APU33" s="427"/>
      <c r="APV33" s="427"/>
      <c r="APW33" s="427"/>
      <c r="APX33" s="427"/>
      <c r="APY33" s="427"/>
      <c r="APZ33" s="427"/>
      <c r="AQA33" s="427"/>
      <c r="AQB33" s="427"/>
      <c r="AQC33" s="427"/>
      <c r="AQD33" s="427"/>
      <c r="AQE33" s="427"/>
      <c r="AQF33" s="427"/>
      <c r="AQG33" s="427"/>
      <c r="AQH33" s="427"/>
      <c r="AQI33" s="427"/>
      <c r="AQJ33" s="427"/>
      <c r="AQK33" s="427"/>
      <c r="AQL33" s="427"/>
      <c r="AQM33" s="427"/>
      <c r="AQN33" s="427"/>
      <c r="AQO33" s="427"/>
      <c r="AQP33" s="427"/>
      <c r="AQQ33" s="427"/>
      <c r="AQR33" s="427"/>
      <c r="AQS33" s="427"/>
      <c r="AQT33" s="427"/>
      <c r="AQU33" s="427"/>
      <c r="AQV33" s="427"/>
      <c r="AQW33" s="427"/>
      <c r="AQX33" s="427"/>
      <c r="AQY33" s="427"/>
      <c r="AQZ33" s="427"/>
      <c r="ARA33" s="427"/>
      <c r="ARB33" s="427"/>
      <c r="ARC33" s="427"/>
      <c r="ARD33" s="427"/>
      <c r="ARE33" s="427"/>
      <c r="ARF33" s="427"/>
      <c r="ARG33" s="427"/>
      <c r="ARH33" s="427"/>
      <c r="ARI33" s="427"/>
      <c r="ARJ33" s="427"/>
      <c r="ARK33" s="427"/>
      <c r="ARL33" s="427"/>
      <c r="ARM33" s="427"/>
      <c r="ARN33" s="427"/>
      <c r="ARO33" s="427"/>
      <c r="ARP33" s="427"/>
      <c r="ARQ33" s="427"/>
      <c r="ARR33" s="427"/>
      <c r="ARS33" s="427"/>
      <c r="ART33" s="427"/>
      <c r="ARU33" s="427"/>
      <c r="ARV33" s="427"/>
      <c r="ARW33" s="427"/>
      <c r="ARX33" s="427"/>
      <c r="ARY33" s="427"/>
      <c r="ARZ33" s="427"/>
      <c r="ASA33" s="427"/>
      <c r="ASB33" s="427"/>
      <c r="ASC33" s="427"/>
      <c r="ASD33" s="427"/>
      <c r="ASE33" s="427"/>
      <c r="ASF33" s="427"/>
      <c r="ASG33" s="427"/>
      <c r="ASH33" s="427"/>
      <c r="ASI33" s="427"/>
      <c r="ASJ33" s="427"/>
      <c r="ASK33" s="427"/>
      <c r="ASL33" s="427"/>
      <c r="ASM33" s="427"/>
      <c r="ASN33" s="427"/>
      <c r="ASO33" s="427"/>
      <c r="ASP33" s="427"/>
      <c r="ASQ33" s="427"/>
      <c r="ASR33" s="427"/>
      <c r="ASS33" s="427"/>
      <c r="AST33" s="427"/>
      <c r="ASU33" s="427"/>
      <c r="ASV33" s="427"/>
      <c r="ASW33" s="427"/>
      <c r="ASX33" s="427"/>
      <c r="ASY33" s="427"/>
      <c r="ASZ33" s="427"/>
      <c r="ATA33" s="427"/>
      <c r="ATB33" s="427"/>
      <c r="ATC33" s="427"/>
      <c r="ATD33" s="427"/>
      <c r="ATE33" s="427"/>
      <c r="ATF33" s="427"/>
      <c r="ATG33" s="427"/>
      <c r="ATH33" s="427"/>
      <c r="ATI33" s="427"/>
      <c r="ATJ33" s="427"/>
      <c r="ATK33" s="427"/>
      <c r="ATL33" s="427"/>
      <c r="ATM33" s="427"/>
      <c r="ATN33" s="427"/>
      <c r="ATO33" s="427"/>
      <c r="ATP33" s="427"/>
      <c r="ATQ33" s="427"/>
      <c r="ATR33" s="427"/>
      <c r="ATS33" s="427"/>
      <c r="ATT33" s="427"/>
      <c r="ATU33" s="427"/>
      <c r="ATV33" s="427"/>
      <c r="ATW33" s="427"/>
      <c r="ATX33" s="427"/>
      <c r="ATY33" s="427"/>
      <c r="ATZ33" s="427"/>
      <c r="AUA33" s="427"/>
      <c r="AUB33" s="427"/>
      <c r="AUC33" s="427"/>
      <c r="AUD33" s="427"/>
      <c r="AUE33" s="427"/>
      <c r="AUF33" s="427"/>
      <c r="AUG33" s="427"/>
      <c r="AUH33" s="427"/>
      <c r="AUI33" s="427"/>
      <c r="AUJ33" s="427"/>
      <c r="AUK33" s="427"/>
      <c r="AUL33" s="427"/>
      <c r="AUM33" s="427"/>
      <c r="AUN33" s="427"/>
      <c r="AUO33" s="427"/>
      <c r="AUP33" s="427"/>
      <c r="AUQ33" s="427"/>
      <c r="AUR33" s="427"/>
      <c r="AUS33" s="427"/>
      <c r="AUT33" s="427"/>
      <c r="AUU33" s="427"/>
      <c r="AUV33" s="427"/>
      <c r="AUW33" s="427"/>
      <c r="AUX33" s="427"/>
      <c r="AUY33" s="427"/>
      <c r="AUZ33" s="427"/>
      <c r="AVA33" s="427"/>
      <c r="AVB33" s="427"/>
      <c r="AVC33" s="427"/>
      <c r="AVD33" s="427"/>
      <c r="AVE33" s="427"/>
      <c r="AVF33" s="427"/>
      <c r="AVG33" s="427"/>
      <c r="AVH33" s="427"/>
      <c r="AVI33" s="427"/>
      <c r="AVJ33" s="427"/>
      <c r="AVK33" s="427"/>
      <c r="AVL33" s="427"/>
      <c r="AVM33" s="427"/>
      <c r="AVN33" s="427"/>
      <c r="AVO33" s="427"/>
      <c r="AVP33" s="427"/>
      <c r="AVQ33" s="427"/>
      <c r="AVR33" s="427"/>
      <c r="AVS33" s="427"/>
      <c r="AVT33" s="427"/>
      <c r="AVU33" s="427"/>
      <c r="AVV33" s="427"/>
      <c r="AVW33" s="427"/>
      <c r="AVX33" s="427"/>
      <c r="AVY33" s="427"/>
      <c r="AVZ33" s="427"/>
      <c r="AWA33" s="427"/>
      <c r="AWB33" s="427"/>
      <c r="AWC33" s="427"/>
      <c r="AWD33" s="427"/>
      <c r="AWE33" s="427"/>
      <c r="AWF33" s="427"/>
      <c r="AWG33" s="427"/>
      <c r="AWH33" s="427"/>
      <c r="AWI33" s="427"/>
      <c r="AWJ33" s="427"/>
      <c r="AWK33" s="427"/>
      <c r="AWL33" s="427"/>
      <c r="AWM33" s="427"/>
      <c r="AWN33" s="427"/>
      <c r="AWO33" s="427"/>
      <c r="AWP33" s="427"/>
      <c r="AWQ33" s="427"/>
      <c r="AWR33" s="427"/>
      <c r="AWS33" s="427"/>
      <c r="AWT33" s="427"/>
      <c r="AWU33" s="427"/>
      <c r="AWV33" s="427"/>
      <c r="AWW33" s="427"/>
      <c r="AWX33" s="427"/>
      <c r="AWY33" s="427"/>
      <c r="AWZ33" s="427"/>
      <c r="AXA33" s="427"/>
      <c r="AXB33" s="427"/>
      <c r="AXC33" s="427"/>
      <c r="AXD33" s="427"/>
      <c r="AXE33" s="427"/>
      <c r="AXF33" s="427"/>
      <c r="AXG33" s="427"/>
      <c r="AXH33" s="427"/>
      <c r="AXI33" s="427"/>
      <c r="AXJ33" s="427"/>
      <c r="AXK33" s="427"/>
      <c r="AXL33" s="427"/>
      <c r="AXM33" s="427"/>
      <c r="AXN33" s="427"/>
      <c r="AXO33" s="427"/>
      <c r="AXP33" s="427"/>
      <c r="AXQ33" s="427"/>
      <c r="AXR33" s="427"/>
      <c r="AXS33" s="427"/>
      <c r="AXT33" s="427"/>
      <c r="AXU33" s="427"/>
      <c r="AXV33" s="427"/>
      <c r="AXW33" s="427"/>
      <c r="AXX33" s="427"/>
      <c r="AXY33" s="427"/>
      <c r="AXZ33" s="427"/>
      <c r="AYA33" s="427"/>
      <c r="AYB33" s="427"/>
      <c r="AYC33" s="427"/>
      <c r="AYD33" s="427"/>
      <c r="AYE33" s="427"/>
      <c r="AYF33" s="427"/>
      <c r="AYG33" s="427"/>
      <c r="AYH33" s="427"/>
      <c r="AYI33" s="427"/>
      <c r="AYJ33" s="427"/>
      <c r="AYK33" s="427"/>
      <c r="AYL33" s="427"/>
      <c r="AYM33" s="427"/>
      <c r="AYN33" s="427"/>
      <c r="AYO33" s="427"/>
      <c r="AYP33" s="427"/>
      <c r="AYQ33" s="427"/>
      <c r="AYR33" s="427"/>
      <c r="AYS33" s="427"/>
      <c r="AYT33" s="427"/>
      <c r="AYU33" s="427"/>
      <c r="AYV33" s="427"/>
      <c r="AYW33" s="427"/>
      <c r="AYX33" s="427"/>
      <c r="AYY33" s="427"/>
      <c r="AYZ33" s="427"/>
      <c r="AZA33" s="427"/>
      <c r="AZB33" s="427"/>
      <c r="AZC33" s="427"/>
      <c r="AZD33" s="427"/>
      <c r="AZE33" s="427"/>
      <c r="AZF33" s="427"/>
      <c r="AZG33" s="427"/>
      <c r="AZH33" s="427"/>
      <c r="AZI33" s="427"/>
      <c r="AZJ33" s="427"/>
      <c r="AZK33" s="427"/>
      <c r="AZL33" s="427"/>
      <c r="AZM33" s="427"/>
      <c r="AZN33" s="427"/>
      <c r="AZO33" s="427"/>
      <c r="AZP33" s="427"/>
      <c r="AZQ33" s="427"/>
      <c r="AZR33" s="427"/>
      <c r="AZS33" s="427"/>
      <c r="AZT33" s="427"/>
      <c r="AZU33" s="427"/>
      <c r="AZV33" s="427"/>
      <c r="AZW33" s="427"/>
      <c r="AZX33" s="427"/>
      <c r="AZY33" s="427"/>
      <c r="AZZ33" s="427"/>
      <c r="BAA33" s="427"/>
      <c r="BAB33" s="427"/>
      <c r="BAC33" s="427"/>
      <c r="BAD33" s="427"/>
      <c r="BAE33" s="427"/>
      <c r="BAF33" s="427"/>
      <c r="BAG33" s="427"/>
      <c r="BAH33" s="427"/>
      <c r="BAI33" s="427"/>
      <c r="BAJ33" s="427"/>
      <c r="BAK33" s="427"/>
      <c r="BAL33" s="427"/>
      <c r="BAM33" s="427"/>
      <c r="BAN33" s="427"/>
      <c r="BAO33" s="427"/>
      <c r="BAP33" s="427"/>
      <c r="BAQ33" s="427"/>
      <c r="BAR33" s="427"/>
      <c r="BAS33" s="427"/>
      <c r="BAT33" s="427"/>
      <c r="BAU33" s="427"/>
      <c r="BAV33" s="427"/>
      <c r="BAW33" s="427"/>
      <c r="BAX33" s="427"/>
      <c r="BAY33" s="427"/>
      <c r="BAZ33" s="427"/>
      <c r="BBA33" s="427"/>
      <c r="BBB33" s="427"/>
      <c r="BBC33" s="427"/>
      <c r="BBD33" s="427"/>
      <c r="BBE33" s="427"/>
      <c r="BBF33" s="427"/>
      <c r="BBG33" s="427"/>
      <c r="BBH33" s="427"/>
      <c r="BBI33" s="427"/>
      <c r="BBJ33" s="427"/>
      <c r="BBK33" s="427"/>
      <c r="BBL33" s="427"/>
      <c r="BBM33" s="427"/>
      <c r="BBN33" s="427"/>
      <c r="BBO33" s="427"/>
      <c r="BBP33" s="427"/>
      <c r="BBQ33" s="427"/>
      <c r="BBR33" s="427"/>
      <c r="BBS33" s="427"/>
      <c r="BBT33" s="427"/>
      <c r="BBU33" s="427"/>
      <c r="BBV33" s="427"/>
      <c r="BBW33" s="427"/>
      <c r="BBX33" s="427"/>
      <c r="BBY33" s="427"/>
      <c r="BBZ33" s="427"/>
      <c r="BCA33" s="427"/>
      <c r="BCB33" s="427"/>
      <c r="BCC33" s="427"/>
      <c r="BCD33" s="427"/>
      <c r="BCE33" s="427"/>
      <c r="BCF33" s="427"/>
      <c r="BCG33" s="427"/>
      <c r="BCH33" s="427"/>
      <c r="BCI33" s="427"/>
      <c r="BCJ33" s="427"/>
      <c r="BCK33" s="427"/>
      <c r="BCL33" s="427"/>
      <c r="BCM33" s="427"/>
      <c r="BCN33" s="427"/>
      <c r="BCO33" s="427"/>
      <c r="BCP33" s="427"/>
      <c r="BCQ33" s="427"/>
      <c r="BCR33" s="427"/>
      <c r="BCS33" s="427"/>
      <c r="BCT33" s="427"/>
      <c r="BCU33" s="427"/>
      <c r="BCV33" s="427"/>
      <c r="BCW33" s="427"/>
      <c r="BCX33" s="427"/>
      <c r="BCY33" s="427"/>
      <c r="BCZ33" s="427"/>
      <c r="BDA33" s="427"/>
      <c r="BDB33" s="427"/>
      <c r="BDC33" s="427"/>
      <c r="BDD33" s="427"/>
      <c r="BDE33" s="427"/>
      <c r="BDF33" s="427"/>
      <c r="BDG33" s="427"/>
      <c r="BDH33" s="427"/>
      <c r="BDI33" s="427"/>
      <c r="BDJ33" s="427"/>
      <c r="BDK33" s="427"/>
      <c r="BDL33" s="427"/>
      <c r="BDM33" s="427"/>
      <c r="BDN33" s="427"/>
      <c r="BDO33" s="427"/>
      <c r="BDP33" s="427"/>
      <c r="BDQ33" s="427"/>
      <c r="BDR33" s="427"/>
      <c r="BDS33" s="427"/>
      <c r="BDT33" s="427"/>
      <c r="BDU33" s="427"/>
      <c r="BDV33" s="427"/>
      <c r="BDW33" s="427"/>
      <c r="BDX33" s="427"/>
      <c r="BDY33" s="427"/>
      <c r="BDZ33" s="427"/>
      <c r="BEA33" s="427"/>
      <c r="BEB33" s="427"/>
      <c r="BEC33" s="427"/>
      <c r="BED33" s="427"/>
      <c r="BEE33" s="427"/>
      <c r="BEF33" s="427"/>
      <c r="BEG33" s="427"/>
      <c r="BEH33" s="427"/>
      <c r="BEI33" s="427"/>
      <c r="BEJ33" s="427"/>
      <c r="BEK33" s="427"/>
      <c r="BEL33" s="427"/>
      <c r="BEM33" s="427"/>
      <c r="BEN33" s="427"/>
      <c r="BEO33" s="427"/>
      <c r="BEP33" s="427"/>
      <c r="BEQ33" s="427"/>
      <c r="BER33" s="427"/>
      <c r="BES33" s="427"/>
      <c r="BET33" s="427"/>
      <c r="BEU33" s="427"/>
      <c r="BEV33" s="427"/>
      <c r="BEW33" s="427"/>
      <c r="BEX33" s="427"/>
      <c r="BEY33" s="427"/>
      <c r="BEZ33" s="427"/>
      <c r="BFA33" s="427"/>
      <c r="BFB33" s="427"/>
      <c r="BFC33" s="427"/>
      <c r="BFD33" s="427"/>
      <c r="BFE33" s="427"/>
      <c r="BFF33" s="427"/>
      <c r="BFG33" s="427"/>
      <c r="BFH33" s="427"/>
      <c r="BFI33" s="427"/>
      <c r="BFJ33" s="427"/>
      <c r="BFK33" s="427"/>
      <c r="BFL33" s="427"/>
      <c r="BFM33" s="427"/>
      <c r="BFN33" s="427"/>
      <c r="BFO33" s="427"/>
      <c r="BFP33" s="427"/>
      <c r="BFQ33" s="427"/>
      <c r="BFR33" s="427"/>
      <c r="BFS33" s="427"/>
      <c r="BFT33" s="427"/>
      <c r="BFU33" s="427"/>
      <c r="BFV33" s="427"/>
      <c r="BFW33" s="427"/>
      <c r="BFX33" s="427"/>
      <c r="BFY33" s="427"/>
      <c r="BFZ33" s="427"/>
      <c r="BGA33" s="427"/>
      <c r="BGB33" s="427"/>
      <c r="BGC33" s="427"/>
      <c r="BGD33" s="427"/>
      <c r="BGE33" s="427"/>
      <c r="BGF33" s="427"/>
      <c r="BGG33" s="427"/>
      <c r="BGH33" s="427"/>
      <c r="BGI33" s="427"/>
      <c r="BGJ33" s="427"/>
      <c r="BGK33" s="427"/>
      <c r="BGL33" s="427"/>
      <c r="BGM33" s="427"/>
      <c r="BGN33" s="427"/>
      <c r="BGO33" s="427"/>
      <c r="BGP33" s="427"/>
      <c r="BGQ33" s="427"/>
      <c r="BGR33" s="427"/>
      <c r="BGS33" s="427"/>
      <c r="BGT33" s="427"/>
      <c r="BGU33" s="427"/>
      <c r="BGV33" s="427"/>
      <c r="BGW33" s="427"/>
      <c r="BGX33" s="427"/>
      <c r="BGY33" s="427"/>
      <c r="BGZ33" s="427"/>
      <c r="BHA33" s="427"/>
      <c r="BHB33" s="427"/>
      <c r="BHC33" s="427"/>
      <c r="BHD33" s="427"/>
      <c r="BHE33" s="427"/>
      <c r="BHF33" s="427"/>
      <c r="BHG33" s="427"/>
      <c r="BHH33" s="427"/>
      <c r="BHI33" s="427"/>
      <c r="BHJ33" s="427"/>
      <c r="BHK33" s="427"/>
      <c r="BHL33" s="427"/>
      <c r="BHM33" s="427"/>
      <c r="BHN33" s="427"/>
      <c r="BHO33" s="427"/>
      <c r="BHP33" s="427"/>
      <c r="BHQ33" s="427"/>
      <c r="BHR33" s="427"/>
      <c r="BHS33" s="427"/>
      <c r="BHT33" s="427"/>
      <c r="BHU33" s="427"/>
      <c r="BHV33" s="427"/>
      <c r="BHW33" s="427"/>
      <c r="BHX33" s="427"/>
      <c r="BHY33" s="427"/>
      <c r="BHZ33" s="427"/>
      <c r="BIA33" s="427"/>
      <c r="BIB33" s="427"/>
      <c r="BIC33" s="427"/>
      <c r="BID33" s="427"/>
      <c r="BIE33" s="427"/>
      <c r="BIF33" s="427"/>
      <c r="BIG33" s="427"/>
      <c r="BIH33" s="427"/>
      <c r="BII33" s="427"/>
      <c r="BIJ33" s="427"/>
      <c r="BIK33" s="427"/>
      <c r="BIL33" s="427"/>
      <c r="BIM33" s="427"/>
      <c r="BIN33" s="427"/>
      <c r="BIO33" s="427"/>
      <c r="BIP33" s="427"/>
      <c r="BIQ33" s="427"/>
      <c r="BIR33" s="427"/>
      <c r="BIS33" s="427"/>
      <c r="BIT33" s="427"/>
      <c r="BIU33" s="427"/>
      <c r="BIV33" s="427"/>
      <c r="BIW33" s="427"/>
      <c r="BIX33" s="427"/>
      <c r="BIY33" s="427"/>
      <c r="BIZ33" s="427"/>
      <c r="BJA33" s="427"/>
      <c r="BJB33" s="427"/>
      <c r="BJC33" s="427"/>
      <c r="BJD33" s="427"/>
      <c r="BJE33" s="427"/>
      <c r="BJF33" s="427"/>
      <c r="BJG33" s="427"/>
      <c r="BJH33" s="427"/>
      <c r="BJI33" s="427"/>
      <c r="BJJ33" s="427"/>
      <c r="BJK33" s="427"/>
      <c r="BJL33" s="427"/>
      <c r="BJM33" s="427"/>
      <c r="BJN33" s="427"/>
      <c r="BJO33" s="427"/>
      <c r="BJP33" s="427"/>
      <c r="BJQ33" s="427"/>
      <c r="BJR33" s="427"/>
      <c r="BJS33" s="427"/>
      <c r="BJT33" s="427"/>
      <c r="BJU33" s="427"/>
      <c r="BJV33" s="427"/>
      <c r="BJW33" s="427"/>
      <c r="BJX33" s="427"/>
      <c r="BJY33" s="427"/>
      <c r="BJZ33" s="427"/>
      <c r="BKA33" s="427"/>
      <c r="BKB33" s="427"/>
      <c r="BKC33" s="427"/>
      <c r="BKD33" s="427"/>
      <c r="BKE33" s="427"/>
      <c r="BKF33" s="427"/>
      <c r="BKG33" s="427"/>
      <c r="BKH33" s="427"/>
      <c r="BKI33" s="427"/>
      <c r="BKJ33" s="427"/>
      <c r="BKK33" s="427"/>
      <c r="BKL33" s="427"/>
      <c r="BKM33" s="427"/>
      <c r="BKN33" s="427"/>
      <c r="BKO33" s="427"/>
      <c r="BKP33" s="427"/>
      <c r="BKQ33" s="427"/>
      <c r="BKR33" s="427"/>
      <c r="BKS33" s="427"/>
      <c r="BKT33" s="427"/>
      <c r="BKU33" s="427"/>
      <c r="BKV33" s="427"/>
      <c r="BKW33" s="427"/>
      <c r="BKX33" s="427"/>
      <c r="BKY33" s="427"/>
      <c r="BKZ33" s="427"/>
      <c r="BLA33" s="427"/>
      <c r="BLB33" s="427"/>
      <c r="BLC33" s="427"/>
      <c r="BLD33" s="427"/>
      <c r="BLE33" s="427"/>
      <c r="BLF33" s="427"/>
      <c r="BLG33" s="427"/>
      <c r="BLH33" s="427"/>
      <c r="BLI33" s="427"/>
      <c r="BLJ33" s="427"/>
      <c r="BLK33" s="427"/>
      <c r="BLL33" s="427"/>
      <c r="BLM33" s="427"/>
      <c r="BLN33" s="427"/>
      <c r="BLO33" s="427"/>
      <c r="BLP33" s="427"/>
      <c r="BLQ33" s="427"/>
      <c r="BLR33" s="427"/>
      <c r="BLS33" s="427"/>
      <c r="BLT33" s="427"/>
      <c r="BLU33" s="427"/>
      <c r="BLV33" s="427"/>
      <c r="BLW33" s="427"/>
      <c r="BLX33" s="427"/>
      <c r="BLY33" s="427"/>
      <c r="BLZ33" s="427"/>
      <c r="BMA33" s="427"/>
      <c r="BMB33" s="427"/>
      <c r="BMC33" s="427"/>
      <c r="BMD33" s="427"/>
      <c r="BME33" s="427"/>
      <c r="BMF33" s="427"/>
      <c r="BMG33" s="427"/>
      <c r="BMH33" s="427"/>
      <c r="BMI33" s="427"/>
      <c r="BMJ33" s="427"/>
      <c r="BMK33" s="427"/>
      <c r="BML33" s="427"/>
      <c r="BMM33" s="427"/>
      <c r="BMN33" s="427"/>
      <c r="BMO33" s="427"/>
      <c r="BMP33" s="427"/>
      <c r="BMQ33" s="427"/>
      <c r="BMR33" s="427"/>
      <c r="BMS33" s="427"/>
      <c r="BMT33" s="427"/>
      <c r="BMU33" s="427"/>
      <c r="BMV33" s="427"/>
      <c r="BMW33" s="427"/>
      <c r="BMX33" s="427"/>
      <c r="BMY33" s="427"/>
      <c r="BMZ33" s="427"/>
      <c r="BNA33" s="427"/>
      <c r="BNB33" s="427"/>
      <c r="BNC33" s="427"/>
      <c r="BND33" s="427"/>
      <c r="BNE33" s="427"/>
      <c r="BNF33" s="427"/>
      <c r="BNG33" s="427"/>
      <c r="BNH33" s="427"/>
      <c r="BNI33" s="427"/>
      <c r="BNJ33" s="427"/>
      <c r="BNK33" s="427"/>
      <c r="BNL33" s="427"/>
      <c r="BNM33" s="427"/>
      <c r="BNN33" s="427"/>
      <c r="BNO33" s="427"/>
      <c r="BNP33" s="427"/>
      <c r="BNQ33" s="427"/>
      <c r="BNR33" s="427"/>
      <c r="BNS33" s="427"/>
      <c r="BNT33" s="427"/>
      <c r="BNU33" s="427"/>
      <c r="BNV33" s="427"/>
      <c r="BNW33" s="427"/>
      <c r="BNX33" s="427"/>
      <c r="BNY33" s="427"/>
      <c r="BNZ33" s="427"/>
      <c r="BOA33" s="427"/>
      <c r="BOB33" s="427"/>
      <c r="BOC33" s="427"/>
      <c r="BOD33" s="427"/>
      <c r="BOE33" s="427"/>
      <c r="BOF33" s="427"/>
      <c r="BOG33" s="427"/>
      <c r="BOH33" s="427"/>
      <c r="BOI33" s="427"/>
      <c r="BOJ33" s="427"/>
      <c r="BOK33" s="427"/>
      <c r="BOL33" s="427"/>
      <c r="BOM33" s="427"/>
      <c r="BON33" s="427"/>
      <c r="BOO33" s="427"/>
      <c r="BOP33" s="427"/>
      <c r="BOQ33" s="427"/>
      <c r="BOR33" s="427"/>
      <c r="BOS33" s="427"/>
      <c r="BOT33" s="427"/>
      <c r="BOU33" s="427"/>
      <c r="BOV33" s="427"/>
      <c r="BOW33" s="427"/>
      <c r="BOX33" s="427"/>
      <c r="BOY33" s="427"/>
      <c r="BOZ33" s="427"/>
      <c r="BPA33" s="427"/>
      <c r="BPB33" s="427"/>
      <c r="BPC33" s="427"/>
      <c r="BPD33" s="427"/>
      <c r="BPE33" s="427"/>
      <c r="BPF33" s="427"/>
      <c r="BPG33" s="427"/>
      <c r="BPH33" s="427"/>
      <c r="BPI33" s="427"/>
      <c r="BPJ33" s="427"/>
      <c r="BPK33" s="427"/>
      <c r="BPL33" s="427"/>
      <c r="BPM33" s="427"/>
      <c r="BPN33" s="427"/>
      <c r="BPO33" s="427"/>
      <c r="BPP33" s="427"/>
      <c r="BPQ33" s="427"/>
      <c r="BPR33" s="427"/>
      <c r="BPS33" s="427"/>
      <c r="BPT33" s="427"/>
      <c r="BPU33" s="427"/>
      <c r="BPV33" s="427"/>
      <c r="BPW33" s="427"/>
      <c r="BPX33" s="427"/>
      <c r="BPY33" s="427"/>
      <c r="BPZ33" s="427"/>
      <c r="BQA33" s="427"/>
      <c r="BQB33" s="427"/>
      <c r="BQC33" s="427"/>
      <c r="BQD33" s="427"/>
      <c r="BQE33" s="427"/>
      <c r="BQF33" s="427"/>
      <c r="BQG33" s="427"/>
      <c r="BQH33" s="427"/>
      <c r="BQI33" s="427"/>
      <c r="BQJ33" s="427"/>
      <c r="BQK33" s="427"/>
      <c r="BQL33" s="427"/>
      <c r="BQM33" s="427"/>
      <c r="BQN33" s="427"/>
      <c r="BQO33" s="427"/>
      <c r="BQP33" s="427"/>
      <c r="BQQ33" s="427"/>
      <c r="BQR33" s="427"/>
      <c r="BQS33" s="427"/>
      <c r="BQT33" s="427"/>
      <c r="BQU33" s="427"/>
      <c r="BQV33" s="427"/>
      <c r="BQW33" s="427"/>
      <c r="BQX33" s="427"/>
      <c r="BQY33" s="427"/>
      <c r="BQZ33" s="427"/>
      <c r="BRA33" s="427"/>
      <c r="BRB33" s="427"/>
      <c r="BRC33" s="427"/>
      <c r="BRD33" s="427"/>
      <c r="BRE33" s="427"/>
      <c r="BRF33" s="427"/>
      <c r="BRG33" s="427"/>
      <c r="BRH33" s="427"/>
      <c r="BRI33" s="427"/>
      <c r="BRJ33" s="427"/>
      <c r="BRK33" s="427"/>
      <c r="BRL33" s="427"/>
      <c r="BRM33" s="427"/>
      <c r="BRN33" s="427"/>
      <c r="BRO33" s="427"/>
      <c r="BRP33" s="427"/>
      <c r="BRQ33" s="427"/>
      <c r="BRR33" s="427"/>
      <c r="BRS33" s="427"/>
      <c r="BRT33" s="427"/>
      <c r="BRU33" s="427"/>
      <c r="BRV33" s="427"/>
      <c r="BRW33" s="427"/>
      <c r="BRX33" s="427"/>
      <c r="BRY33" s="427"/>
      <c r="BRZ33" s="427"/>
      <c r="BSA33" s="427"/>
      <c r="BSB33" s="427"/>
      <c r="BSC33" s="427"/>
      <c r="BSD33" s="427"/>
      <c r="BSE33" s="427"/>
      <c r="BSF33" s="427"/>
      <c r="BSG33" s="427"/>
      <c r="BSH33" s="427"/>
      <c r="BSI33" s="427"/>
      <c r="BSJ33" s="427"/>
      <c r="BSK33" s="427"/>
      <c r="BSL33" s="427"/>
      <c r="BSM33" s="427"/>
      <c r="BSN33" s="427"/>
      <c r="BSO33" s="427"/>
      <c r="BSP33" s="427"/>
      <c r="BSQ33" s="427"/>
      <c r="BSR33" s="427"/>
      <c r="BSS33" s="427"/>
      <c r="BST33" s="427"/>
      <c r="BSU33" s="427"/>
      <c r="BSV33" s="427"/>
      <c r="BSW33" s="427"/>
      <c r="BSX33" s="427"/>
      <c r="BSY33" s="427"/>
      <c r="BSZ33" s="427"/>
      <c r="BTA33" s="427"/>
      <c r="BTB33" s="427"/>
      <c r="BTC33" s="427"/>
      <c r="BTD33" s="427"/>
      <c r="BTE33" s="427"/>
      <c r="BTF33" s="427"/>
      <c r="BTG33" s="427"/>
      <c r="BTH33" s="427"/>
      <c r="BTI33" s="427"/>
      <c r="BTJ33" s="427"/>
      <c r="BTK33" s="427"/>
      <c r="BTL33" s="427"/>
      <c r="BTM33" s="427"/>
      <c r="BTN33" s="427"/>
      <c r="BTO33" s="427"/>
      <c r="BTP33" s="427"/>
      <c r="BTQ33" s="427"/>
      <c r="BTR33" s="427"/>
      <c r="BTS33" s="427"/>
      <c r="BTT33" s="427"/>
      <c r="BTU33" s="427"/>
      <c r="BTV33" s="427"/>
      <c r="BTW33" s="427"/>
      <c r="BTX33" s="427"/>
      <c r="BTY33" s="427"/>
      <c r="BTZ33" s="427"/>
      <c r="BUA33" s="427"/>
      <c r="BUB33" s="427"/>
      <c r="BUC33" s="427"/>
      <c r="BUD33" s="427"/>
      <c r="BUE33" s="427"/>
      <c r="BUF33" s="427"/>
      <c r="BUG33" s="427"/>
      <c r="BUH33" s="427"/>
      <c r="BUI33" s="427"/>
      <c r="BUJ33" s="427"/>
      <c r="BUK33" s="427"/>
      <c r="BUL33" s="427"/>
      <c r="BUM33" s="427"/>
      <c r="BUN33" s="427"/>
      <c r="BUO33" s="427"/>
      <c r="BUP33" s="427"/>
      <c r="BUQ33" s="427"/>
      <c r="BUR33" s="427"/>
      <c r="BUS33" s="427"/>
      <c r="BUT33" s="427"/>
      <c r="BUU33" s="427"/>
      <c r="BUV33" s="427"/>
      <c r="BUW33" s="427"/>
      <c r="BUX33" s="427"/>
      <c r="BUY33" s="427"/>
      <c r="BUZ33" s="427"/>
      <c r="BVA33" s="427"/>
      <c r="BVB33" s="427"/>
      <c r="BVC33" s="427"/>
      <c r="BVD33" s="427"/>
      <c r="BVE33" s="427"/>
      <c r="BVF33" s="427"/>
      <c r="BVG33" s="427"/>
      <c r="BVH33" s="427"/>
      <c r="BVI33" s="427"/>
      <c r="BVJ33" s="427"/>
      <c r="BVK33" s="427"/>
      <c r="BVL33" s="427"/>
      <c r="BVM33" s="427"/>
      <c r="BVN33" s="427"/>
      <c r="BVO33" s="427"/>
      <c r="BVP33" s="427"/>
      <c r="BVQ33" s="427"/>
      <c r="BVR33" s="427"/>
      <c r="BVS33" s="427"/>
      <c r="BVT33" s="427"/>
      <c r="BVU33" s="427"/>
      <c r="BVV33" s="427"/>
      <c r="BVW33" s="427"/>
      <c r="BVX33" s="427"/>
      <c r="BVY33" s="427"/>
      <c r="BVZ33" s="427"/>
      <c r="BWA33" s="427"/>
      <c r="BWB33" s="427"/>
      <c r="BWC33" s="427"/>
      <c r="BWD33" s="427"/>
      <c r="BWE33" s="427"/>
      <c r="BWF33" s="427"/>
      <c r="BWG33" s="427"/>
      <c r="BWH33" s="427"/>
      <c r="BWI33" s="427"/>
      <c r="BWJ33" s="427"/>
      <c r="BWK33" s="427"/>
      <c r="BWL33" s="427"/>
      <c r="BWM33" s="427"/>
      <c r="BWN33" s="427"/>
      <c r="BWO33" s="427"/>
      <c r="BWP33" s="427"/>
      <c r="BWQ33" s="427"/>
      <c r="BWR33" s="427"/>
      <c r="BWS33" s="427"/>
      <c r="BWT33" s="427"/>
      <c r="BWU33" s="427"/>
      <c r="BWV33" s="427"/>
      <c r="BWW33" s="427"/>
      <c r="BWX33" s="427"/>
      <c r="BWY33" s="427"/>
      <c r="BWZ33" s="427"/>
      <c r="BXA33" s="427"/>
      <c r="BXB33" s="427"/>
      <c r="BXC33" s="427"/>
      <c r="BXD33" s="427"/>
      <c r="BXE33" s="427"/>
      <c r="BXF33" s="427"/>
      <c r="BXG33" s="427"/>
      <c r="BXH33" s="427"/>
      <c r="BXI33" s="427"/>
      <c r="BXJ33" s="427"/>
      <c r="BXK33" s="427"/>
      <c r="BXL33" s="427"/>
      <c r="BXM33" s="427"/>
      <c r="BXN33" s="427"/>
      <c r="BXO33" s="427"/>
      <c r="BXP33" s="427"/>
      <c r="BXQ33" s="427"/>
      <c r="BXR33" s="427"/>
      <c r="BXS33" s="427"/>
      <c r="BXT33" s="427"/>
      <c r="BXU33" s="427"/>
      <c r="BXV33" s="427"/>
      <c r="BXW33" s="427"/>
      <c r="BXX33" s="427"/>
      <c r="BXY33" s="427"/>
      <c r="BXZ33" s="427"/>
      <c r="BYA33" s="427"/>
      <c r="BYB33" s="427"/>
      <c r="BYC33" s="427"/>
      <c r="BYD33" s="427"/>
      <c r="BYE33" s="427"/>
      <c r="BYF33" s="427"/>
      <c r="BYG33" s="427"/>
      <c r="BYH33" s="427"/>
      <c r="BYI33" s="427"/>
      <c r="BYJ33" s="427"/>
      <c r="BYK33" s="427"/>
      <c r="BYL33" s="427"/>
      <c r="BYM33" s="427"/>
      <c r="BYN33" s="427"/>
      <c r="BYO33" s="427"/>
      <c r="BYP33" s="427"/>
      <c r="BYQ33" s="427"/>
      <c r="BYR33" s="427"/>
      <c r="BYS33" s="427"/>
      <c r="BYT33" s="427"/>
      <c r="BYU33" s="427"/>
      <c r="BYV33" s="427"/>
      <c r="BYW33" s="427"/>
      <c r="BYX33" s="427"/>
      <c r="BYY33" s="427"/>
      <c r="BYZ33" s="427"/>
      <c r="BZA33" s="427"/>
      <c r="BZB33" s="427"/>
      <c r="BZC33" s="427"/>
      <c r="BZD33" s="427"/>
      <c r="BZE33" s="427"/>
      <c r="BZF33" s="427"/>
      <c r="BZG33" s="427"/>
      <c r="BZH33" s="427"/>
      <c r="BZI33" s="427"/>
      <c r="BZJ33" s="427"/>
      <c r="BZK33" s="427"/>
      <c r="BZL33" s="427"/>
      <c r="BZM33" s="427"/>
      <c r="BZN33" s="427"/>
      <c r="BZO33" s="427"/>
      <c r="BZP33" s="427"/>
      <c r="BZQ33" s="427"/>
      <c r="BZR33" s="427"/>
      <c r="BZS33" s="427"/>
      <c r="BZT33" s="427"/>
      <c r="BZU33" s="427"/>
      <c r="BZV33" s="427"/>
      <c r="BZW33" s="427"/>
      <c r="BZX33" s="427"/>
      <c r="BZY33" s="427"/>
      <c r="BZZ33" s="427"/>
      <c r="CAA33" s="427"/>
      <c r="CAB33" s="427"/>
      <c r="CAC33" s="427"/>
      <c r="CAD33" s="427"/>
      <c r="CAE33" s="427"/>
      <c r="CAF33" s="427"/>
      <c r="CAG33" s="427"/>
      <c r="CAH33" s="427"/>
      <c r="CAI33" s="427"/>
      <c r="CAJ33" s="427"/>
      <c r="CAK33" s="427"/>
      <c r="CAL33" s="427"/>
      <c r="CAM33" s="427"/>
      <c r="CAN33" s="427"/>
      <c r="CAO33" s="427"/>
      <c r="CAP33" s="427"/>
      <c r="CAQ33" s="427"/>
      <c r="CAR33" s="427"/>
      <c r="CAS33" s="427"/>
      <c r="CAT33" s="427"/>
      <c r="CAU33" s="427"/>
      <c r="CAV33" s="427"/>
      <c r="CAW33" s="427"/>
      <c r="CAX33" s="427"/>
      <c r="CAY33" s="427"/>
      <c r="CAZ33" s="427"/>
      <c r="CBA33" s="427"/>
      <c r="CBB33" s="427"/>
      <c r="CBC33" s="427"/>
      <c r="CBD33" s="427"/>
      <c r="CBE33" s="427"/>
      <c r="CBF33" s="427"/>
      <c r="CBG33" s="427"/>
      <c r="CBH33" s="427"/>
      <c r="CBI33" s="427"/>
      <c r="CBJ33" s="427"/>
      <c r="CBK33" s="427"/>
      <c r="CBL33" s="427"/>
      <c r="CBM33" s="427"/>
      <c r="CBN33" s="427"/>
      <c r="CBO33" s="427"/>
      <c r="CBP33" s="427"/>
      <c r="CBQ33" s="427"/>
      <c r="CBR33" s="427"/>
      <c r="CBS33" s="427"/>
      <c r="CBT33" s="427"/>
      <c r="CBU33" s="427"/>
      <c r="CBV33" s="427"/>
      <c r="CBW33" s="427"/>
      <c r="CBX33" s="427"/>
      <c r="CBY33" s="427"/>
      <c r="CBZ33" s="427"/>
      <c r="CCA33" s="427"/>
      <c r="CCB33" s="427"/>
      <c r="CCC33" s="427"/>
      <c r="CCD33" s="427"/>
      <c r="CCE33" s="427"/>
      <c r="CCF33" s="427"/>
      <c r="CCG33" s="427"/>
      <c r="CCH33" s="427"/>
      <c r="CCI33" s="427"/>
      <c r="CCJ33" s="427"/>
      <c r="CCK33" s="427"/>
      <c r="CCL33" s="427"/>
      <c r="CCM33" s="427"/>
      <c r="CCN33" s="427"/>
      <c r="CCO33" s="427"/>
      <c r="CCP33" s="427"/>
      <c r="CCQ33" s="427"/>
      <c r="CCR33" s="427"/>
      <c r="CCS33" s="427"/>
      <c r="CCT33" s="427"/>
      <c r="CCU33" s="427"/>
      <c r="CCV33" s="427"/>
      <c r="CCW33" s="427"/>
      <c r="CCX33" s="427"/>
      <c r="CCY33" s="427"/>
      <c r="CCZ33" s="427"/>
      <c r="CDA33" s="427"/>
      <c r="CDB33" s="427"/>
      <c r="CDC33" s="427"/>
      <c r="CDD33" s="427"/>
      <c r="CDE33" s="427"/>
      <c r="CDF33" s="427"/>
      <c r="CDG33" s="427"/>
      <c r="CDH33" s="427"/>
      <c r="CDI33" s="427"/>
      <c r="CDJ33" s="427"/>
      <c r="CDK33" s="427"/>
      <c r="CDL33" s="427"/>
      <c r="CDM33" s="427"/>
      <c r="CDN33" s="427"/>
      <c r="CDO33" s="427"/>
      <c r="CDP33" s="427"/>
      <c r="CDQ33" s="427"/>
      <c r="CDR33" s="427"/>
      <c r="CDS33" s="427"/>
      <c r="CDT33" s="427"/>
      <c r="CDU33" s="427"/>
      <c r="CDV33" s="427"/>
      <c r="CDW33" s="427"/>
      <c r="CDX33" s="427"/>
      <c r="CDY33" s="427"/>
      <c r="CDZ33" s="427"/>
      <c r="CEA33" s="427"/>
      <c r="CEB33" s="427"/>
      <c r="CEC33" s="427"/>
      <c r="CED33" s="427"/>
      <c r="CEE33" s="427"/>
      <c r="CEF33" s="427"/>
      <c r="CEG33" s="427"/>
      <c r="CEH33" s="427"/>
      <c r="CEI33" s="427"/>
      <c r="CEJ33" s="427"/>
      <c r="CEK33" s="427"/>
      <c r="CEL33" s="427"/>
      <c r="CEM33" s="427"/>
      <c r="CEN33" s="427"/>
      <c r="CEO33" s="427"/>
      <c r="CEP33" s="427"/>
      <c r="CEQ33" s="427"/>
      <c r="CER33" s="427"/>
      <c r="CES33" s="427"/>
      <c r="CET33" s="427"/>
      <c r="CEU33" s="427"/>
      <c r="CEV33" s="427"/>
      <c r="CEW33" s="427"/>
      <c r="CEX33" s="427"/>
      <c r="CEY33" s="427"/>
      <c r="CEZ33" s="427"/>
      <c r="CFA33" s="427"/>
      <c r="CFB33" s="427"/>
      <c r="CFC33" s="427"/>
      <c r="CFD33" s="427"/>
      <c r="CFE33" s="427"/>
      <c r="CFF33" s="427"/>
      <c r="CFG33" s="427"/>
      <c r="CFH33" s="427"/>
      <c r="CFI33" s="427"/>
      <c r="CFJ33" s="427"/>
      <c r="CFK33" s="427"/>
      <c r="CFL33" s="427"/>
      <c r="CFM33" s="427"/>
      <c r="CFN33" s="427"/>
      <c r="CFO33" s="427"/>
      <c r="CFP33" s="427"/>
      <c r="CFQ33" s="427"/>
      <c r="CFR33" s="427"/>
      <c r="CFS33" s="427"/>
      <c r="CFT33" s="427"/>
      <c r="CFU33" s="427"/>
      <c r="CFV33" s="427"/>
      <c r="CFW33" s="427"/>
      <c r="CFX33" s="427"/>
      <c r="CFY33" s="427"/>
      <c r="CFZ33" s="427"/>
      <c r="CGA33" s="427"/>
      <c r="CGB33" s="427"/>
      <c r="CGC33" s="427"/>
      <c r="CGD33" s="427"/>
      <c r="CGE33" s="427"/>
      <c r="CGF33" s="427"/>
      <c r="CGG33" s="427"/>
      <c r="CGH33" s="427"/>
      <c r="CGI33" s="427"/>
      <c r="CGJ33" s="427"/>
      <c r="CGK33" s="427"/>
      <c r="CGL33" s="427"/>
      <c r="CGM33" s="427"/>
      <c r="CGN33" s="427"/>
      <c r="CGO33" s="427"/>
      <c r="CGP33" s="427"/>
      <c r="CGQ33" s="427"/>
      <c r="CGR33" s="427"/>
      <c r="CGS33" s="427"/>
      <c r="CGT33" s="427"/>
      <c r="CGU33" s="427"/>
      <c r="CGV33" s="427"/>
      <c r="CGW33" s="427"/>
      <c r="CGX33" s="427"/>
      <c r="CGY33" s="427"/>
      <c r="CGZ33" s="427"/>
      <c r="CHA33" s="427"/>
      <c r="CHB33" s="427"/>
      <c r="CHC33" s="427"/>
      <c r="CHD33" s="427"/>
      <c r="CHE33" s="427"/>
      <c r="CHF33" s="427"/>
      <c r="CHG33" s="427"/>
      <c r="CHH33" s="427"/>
      <c r="CHI33" s="427"/>
      <c r="CHJ33" s="427"/>
      <c r="CHK33" s="427"/>
      <c r="CHL33" s="427"/>
      <c r="CHM33" s="427"/>
      <c r="CHN33" s="427"/>
      <c r="CHO33" s="427"/>
      <c r="CHP33" s="427"/>
      <c r="CHQ33" s="427"/>
      <c r="CHR33" s="427"/>
      <c r="CHS33" s="427"/>
      <c r="CHT33" s="427"/>
      <c r="CHU33" s="427"/>
      <c r="CHV33" s="427"/>
      <c r="CHW33" s="427"/>
      <c r="CHX33" s="427"/>
      <c r="CHY33" s="427"/>
      <c r="CHZ33" s="427"/>
      <c r="CIA33" s="427"/>
      <c r="CIB33" s="427"/>
      <c r="CIC33" s="427"/>
      <c r="CID33" s="427"/>
      <c r="CIE33" s="427"/>
      <c r="CIF33" s="427"/>
      <c r="CIG33" s="427"/>
      <c r="CIH33" s="427"/>
      <c r="CII33" s="427"/>
      <c r="CIJ33" s="427"/>
      <c r="CIK33" s="427"/>
      <c r="CIL33" s="427"/>
      <c r="CIM33" s="427"/>
      <c r="CIN33" s="427"/>
      <c r="CIO33" s="427"/>
      <c r="CIP33" s="427"/>
      <c r="CIQ33" s="427"/>
      <c r="CIR33" s="427"/>
      <c r="CIS33" s="427"/>
      <c r="CIT33" s="427"/>
      <c r="CIU33" s="427"/>
      <c r="CIV33" s="427"/>
      <c r="CIW33" s="427"/>
      <c r="CIX33" s="427"/>
      <c r="CIY33" s="427"/>
      <c r="CIZ33" s="427"/>
      <c r="CJA33" s="427"/>
      <c r="CJB33" s="427"/>
      <c r="CJC33" s="427"/>
      <c r="CJD33" s="427"/>
      <c r="CJE33" s="427"/>
      <c r="CJF33" s="427"/>
      <c r="CJG33" s="427"/>
      <c r="CJH33" s="427"/>
      <c r="CJI33" s="427"/>
      <c r="CJJ33" s="427"/>
      <c r="CJK33" s="427"/>
      <c r="CJL33" s="427"/>
      <c r="CJM33" s="427"/>
      <c r="CJN33" s="427"/>
      <c r="CJO33" s="427"/>
      <c r="CJP33" s="427"/>
      <c r="CJQ33" s="427"/>
      <c r="CJR33" s="427"/>
      <c r="CJS33" s="427"/>
      <c r="CJT33" s="427"/>
      <c r="CJU33" s="427"/>
      <c r="CJV33" s="427"/>
      <c r="CJW33" s="427"/>
      <c r="CJX33" s="427"/>
      <c r="CJY33" s="427"/>
      <c r="CJZ33" s="427"/>
      <c r="CKA33" s="427"/>
      <c r="CKB33" s="427"/>
      <c r="CKC33" s="427"/>
      <c r="CKD33" s="427"/>
      <c r="CKE33" s="427"/>
      <c r="CKF33" s="427"/>
      <c r="CKG33" s="427"/>
      <c r="CKH33" s="427"/>
      <c r="CKI33" s="427"/>
      <c r="CKJ33" s="427"/>
      <c r="CKK33" s="427"/>
      <c r="CKL33" s="427"/>
      <c r="CKM33" s="427"/>
      <c r="CKN33" s="427"/>
      <c r="CKO33" s="427"/>
      <c r="CKP33" s="427"/>
      <c r="CKQ33" s="427"/>
      <c r="CKR33" s="427"/>
      <c r="CKS33" s="427"/>
      <c r="CKT33" s="427"/>
      <c r="CKU33" s="427"/>
      <c r="CKV33" s="427"/>
      <c r="CKW33" s="427"/>
      <c r="CKX33" s="427"/>
      <c r="CKY33" s="427"/>
      <c r="CKZ33" s="427"/>
      <c r="CLA33" s="427"/>
      <c r="CLB33" s="427"/>
      <c r="CLC33" s="427"/>
      <c r="CLD33" s="427"/>
      <c r="CLE33" s="427"/>
      <c r="CLF33" s="427"/>
      <c r="CLG33" s="427"/>
      <c r="CLH33" s="427"/>
      <c r="CLI33" s="427"/>
      <c r="CLJ33" s="427"/>
      <c r="CLK33" s="427"/>
      <c r="CLL33" s="427"/>
      <c r="CLM33" s="427"/>
      <c r="CLN33" s="427"/>
      <c r="CLO33" s="427"/>
      <c r="CLP33" s="427"/>
      <c r="CLQ33" s="427"/>
      <c r="CLR33" s="427"/>
      <c r="CLS33" s="427"/>
      <c r="CLT33" s="427"/>
      <c r="CLU33" s="427"/>
      <c r="CLV33" s="427"/>
      <c r="CLW33" s="427"/>
      <c r="CLX33" s="427"/>
      <c r="CLY33" s="427"/>
      <c r="CLZ33" s="427"/>
      <c r="CMA33" s="427"/>
      <c r="CMB33" s="427"/>
      <c r="CMC33" s="427"/>
      <c r="CMD33" s="427"/>
      <c r="CME33" s="427"/>
      <c r="CMF33" s="427"/>
      <c r="CMG33" s="427"/>
      <c r="CMH33" s="427"/>
      <c r="CMI33" s="427"/>
      <c r="CMJ33" s="427"/>
      <c r="CMK33" s="427"/>
      <c r="CML33" s="427"/>
      <c r="CMM33" s="427"/>
      <c r="CMN33" s="427"/>
      <c r="CMO33" s="427"/>
      <c r="CMP33" s="427"/>
      <c r="CMQ33" s="427"/>
      <c r="CMR33" s="427"/>
      <c r="CMS33" s="427"/>
      <c r="CMT33" s="427"/>
      <c r="CMU33" s="427"/>
      <c r="CMV33" s="427"/>
      <c r="CMW33" s="427"/>
      <c r="CMX33" s="427"/>
      <c r="CMY33" s="427"/>
      <c r="CMZ33" s="427"/>
      <c r="CNA33" s="427"/>
      <c r="CNB33" s="427"/>
      <c r="CNC33" s="427"/>
      <c r="CND33" s="427"/>
      <c r="CNE33" s="427"/>
      <c r="CNF33" s="427"/>
      <c r="CNG33" s="427"/>
      <c r="CNH33" s="427"/>
      <c r="CNI33" s="427"/>
      <c r="CNJ33" s="427"/>
      <c r="CNK33" s="427"/>
      <c r="CNL33" s="427"/>
      <c r="CNM33" s="427"/>
      <c r="CNN33" s="427"/>
      <c r="CNO33" s="427"/>
      <c r="CNP33" s="427"/>
      <c r="CNQ33" s="427"/>
      <c r="CNR33" s="427"/>
      <c r="CNS33" s="427"/>
      <c r="CNT33" s="427"/>
      <c r="CNU33" s="427"/>
      <c r="CNV33" s="427"/>
      <c r="CNW33" s="427"/>
      <c r="CNX33" s="427"/>
      <c r="CNY33" s="427"/>
      <c r="CNZ33" s="427"/>
      <c r="COA33" s="427"/>
      <c r="COB33" s="427"/>
      <c r="COC33" s="427"/>
      <c r="COD33" s="427"/>
      <c r="COE33" s="427"/>
      <c r="COF33" s="427"/>
      <c r="COG33" s="427"/>
      <c r="COH33" s="427"/>
      <c r="COI33" s="427"/>
      <c r="COJ33" s="427"/>
      <c r="COK33" s="427"/>
      <c r="COL33" s="427"/>
      <c r="COM33" s="427"/>
      <c r="CON33" s="427"/>
      <c r="COO33" s="427"/>
      <c r="COP33" s="427"/>
      <c r="COQ33" s="427"/>
      <c r="COR33" s="427"/>
      <c r="COS33" s="427"/>
      <c r="COT33" s="427"/>
      <c r="COU33" s="427"/>
      <c r="COV33" s="427"/>
      <c r="COW33" s="427"/>
      <c r="COX33" s="427"/>
      <c r="COY33" s="427"/>
      <c r="COZ33" s="427"/>
      <c r="CPA33" s="427"/>
      <c r="CPB33" s="427"/>
      <c r="CPC33" s="427"/>
      <c r="CPD33" s="427"/>
      <c r="CPE33" s="427"/>
      <c r="CPF33" s="427"/>
      <c r="CPG33" s="427"/>
      <c r="CPH33" s="427"/>
      <c r="CPI33" s="427"/>
      <c r="CPJ33" s="427"/>
      <c r="CPK33" s="427"/>
      <c r="CPL33" s="427"/>
      <c r="CPM33" s="427"/>
      <c r="CPN33" s="427"/>
      <c r="CPO33" s="427"/>
      <c r="CPP33" s="427"/>
      <c r="CPQ33" s="427"/>
      <c r="CPR33" s="427"/>
      <c r="CPS33" s="427"/>
      <c r="CPT33" s="427"/>
      <c r="CPU33" s="427"/>
      <c r="CPV33" s="427"/>
      <c r="CPW33" s="427"/>
      <c r="CPX33" s="427"/>
      <c r="CPY33" s="427"/>
      <c r="CPZ33" s="427"/>
      <c r="CQA33" s="427"/>
      <c r="CQB33" s="427"/>
      <c r="CQC33" s="427"/>
      <c r="CQD33" s="427"/>
      <c r="CQE33" s="427"/>
      <c r="CQF33" s="427"/>
      <c r="CQG33" s="427"/>
      <c r="CQH33" s="427"/>
      <c r="CQI33" s="427"/>
      <c r="CQJ33" s="427"/>
      <c r="CQK33" s="427"/>
      <c r="CQL33" s="427"/>
      <c r="CQM33" s="427"/>
      <c r="CQN33" s="427"/>
      <c r="CQO33" s="427"/>
      <c r="CQP33" s="427"/>
      <c r="CQQ33" s="427"/>
      <c r="CQR33" s="427"/>
      <c r="CQS33" s="427"/>
      <c r="CQT33" s="427"/>
      <c r="CQU33" s="427"/>
      <c r="CQV33" s="427"/>
      <c r="CQW33" s="427"/>
      <c r="CQX33" s="427"/>
      <c r="CQY33" s="427"/>
      <c r="CQZ33" s="427"/>
      <c r="CRA33" s="427"/>
      <c r="CRB33" s="427"/>
      <c r="CRC33" s="427"/>
      <c r="CRD33" s="427"/>
      <c r="CRE33" s="427"/>
      <c r="CRF33" s="427"/>
      <c r="CRG33" s="427"/>
      <c r="CRH33" s="427"/>
      <c r="CRI33" s="427"/>
      <c r="CRJ33" s="427"/>
      <c r="CRK33" s="427"/>
      <c r="CRL33" s="427"/>
      <c r="CRM33" s="427"/>
      <c r="CRN33" s="427"/>
      <c r="CRO33" s="427"/>
      <c r="CRP33" s="427"/>
      <c r="CRQ33" s="427"/>
      <c r="CRR33" s="427"/>
      <c r="CRS33" s="427"/>
      <c r="CRT33" s="427"/>
      <c r="CRU33" s="427"/>
      <c r="CRV33" s="427"/>
      <c r="CRW33" s="427"/>
      <c r="CRX33" s="427"/>
      <c r="CRY33" s="427"/>
      <c r="CRZ33" s="427"/>
      <c r="CSA33" s="427"/>
      <c r="CSB33" s="427"/>
      <c r="CSC33" s="427"/>
      <c r="CSD33" s="427"/>
      <c r="CSE33" s="427"/>
      <c r="CSF33" s="427"/>
      <c r="CSG33" s="427"/>
      <c r="CSH33" s="427"/>
      <c r="CSI33" s="427"/>
      <c r="CSJ33" s="427"/>
      <c r="CSK33" s="427"/>
      <c r="CSL33" s="427"/>
      <c r="CSM33" s="427"/>
      <c r="CSN33" s="427"/>
      <c r="CSO33" s="427"/>
      <c r="CSP33" s="427"/>
      <c r="CSQ33" s="427"/>
      <c r="CSR33" s="427"/>
      <c r="CSS33" s="427"/>
      <c r="CST33" s="427"/>
      <c r="CSU33" s="427"/>
      <c r="CSV33" s="427"/>
      <c r="CSW33" s="427"/>
      <c r="CSX33" s="427"/>
      <c r="CSY33" s="427"/>
      <c r="CSZ33" s="427"/>
      <c r="CTA33" s="427"/>
      <c r="CTB33" s="427"/>
      <c r="CTC33" s="427"/>
      <c r="CTD33" s="427"/>
      <c r="CTE33" s="427"/>
      <c r="CTF33" s="427"/>
      <c r="CTG33" s="427"/>
      <c r="CTH33" s="427"/>
      <c r="CTI33" s="427"/>
      <c r="CTJ33" s="427"/>
      <c r="CTK33" s="427"/>
      <c r="CTL33" s="427"/>
      <c r="CTM33" s="427"/>
      <c r="CTN33" s="427"/>
      <c r="CTO33" s="427"/>
      <c r="CTP33" s="427"/>
      <c r="CTQ33" s="427"/>
      <c r="CTR33" s="427"/>
      <c r="CTS33" s="427"/>
      <c r="CTT33" s="427"/>
      <c r="CTU33" s="427"/>
      <c r="CTV33" s="427"/>
      <c r="CTW33" s="427"/>
      <c r="CTX33" s="427"/>
      <c r="CTY33" s="427"/>
      <c r="CTZ33" s="427"/>
      <c r="CUA33" s="427"/>
      <c r="CUB33" s="427"/>
      <c r="CUC33" s="427"/>
      <c r="CUD33" s="427"/>
      <c r="CUE33" s="427"/>
      <c r="CUF33" s="427"/>
      <c r="CUG33" s="427"/>
      <c r="CUH33" s="427"/>
      <c r="CUI33" s="427"/>
      <c r="CUJ33" s="427"/>
      <c r="CUK33" s="427"/>
      <c r="CUL33" s="427"/>
      <c r="CUM33" s="427"/>
      <c r="CUN33" s="427"/>
      <c r="CUO33" s="427"/>
      <c r="CUP33" s="427"/>
      <c r="CUQ33" s="427"/>
      <c r="CUR33" s="427"/>
      <c r="CUS33" s="427"/>
      <c r="CUT33" s="427"/>
      <c r="CUU33" s="427"/>
      <c r="CUV33" s="427"/>
      <c r="CUW33" s="427"/>
      <c r="CUX33" s="427"/>
      <c r="CUY33" s="427"/>
      <c r="CUZ33" s="427"/>
      <c r="CVA33" s="427"/>
      <c r="CVB33" s="427"/>
      <c r="CVC33" s="427"/>
      <c r="CVD33" s="427"/>
      <c r="CVE33" s="427"/>
      <c r="CVF33" s="427"/>
      <c r="CVG33" s="427"/>
      <c r="CVH33" s="427"/>
      <c r="CVI33" s="427"/>
      <c r="CVJ33" s="427"/>
      <c r="CVK33" s="427"/>
      <c r="CVL33" s="427"/>
      <c r="CVM33" s="427"/>
      <c r="CVN33" s="427"/>
      <c r="CVO33" s="427"/>
      <c r="CVP33" s="427"/>
      <c r="CVQ33" s="427"/>
      <c r="CVR33" s="427"/>
      <c r="CVS33" s="427"/>
      <c r="CVT33" s="427"/>
      <c r="CVU33" s="427"/>
      <c r="CVV33" s="427"/>
      <c r="CVW33" s="427"/>
      <c r="CVX33" s="427"/>
      <c r="CVY33" s="427"/>
      <c r="CVZ33" s="427"/>
      <c r="CWA33" s="427"/>
      <c r="CWB33" s="427"/>
      <c r="CWC33" s="427"/>
      <c r="CWD33" s="427"/>
      <c r="CWE33" s="427"/>
      <c r="CWF33" s="427"/>
      <c r="CWG33" s="427"/>
      <c r="CWH33" s="427"/>
      <c r="CWI33" s="427"/>
      <c r="CWJ33" s="427"/>
      <c r="CWK33" s="427"/>
      <c r="CWL33" s="427"/>
      <c r="CWM33" s="427"/>
      <c r="CWN33" s="427"/>
      <c r="CWO33" s="427"/>
      <c r="CWP33" s="427"/>
      <c r="CWQ33" s="427"/>
      <c r="CWR33" s="427"/>
      <c r="CWS33" s="427"/>
      <c r="CWT33" s="427"/>
      <c r="CWU33" s="427"/>
      <c r="CWV33" s="427"/>
      <c r="CWW33" s="427"/>
      <c r="CWX33" s="427"/>
      <c r="CWY33" s="427"/>
      <c r="CWZ33" s="427"/>
      <c r="CXA33" s="427"/>
      <c r="CXB33" s="427"/>
      <c r="CXC33" s="427"/>
      <c r="CXD33" s="427"/>
      <c r="CXE33" s="427"/>
      <c r="CXF33" s="427"/>
      <c r="CXG33" s="427"/>
      <c r="CXH33" s="427"/>
      <c r="CXI33" s="427"/>
      <c r="CXJ33" s="427"/>
      <c r="CXK33" s="427"/>
      <c r="CXL33" s="427"/>
      <c r="CXM33" s="427"/>
      <c r="CXN33" s="427"/>
      <c r="CXO33" s="427"/>
      <c r="CXP33" s="427"/>
      <c r="CXQ33" s="427"/>
      <c r="CXR33" s="427"/>
      <c r="CXS33" s="427"/>
      <c r="CXT33" s="427"/>
      <c r="CXU33" s="427"/>
      <c r="CXV33" s="427"/>
      <c r="CXW33" s="427"/>
      <c r="CXX33" s="427"/>
      <c r="CXY33" s="427"/>
      <c r="CXZ33" s="427"/>
      <c r="CYA33" s="427"/>
      <c r="CYB33" s="427"/>
      <c r="CYC33" s="427"/>
      <c r="CYD33" s="427"/>
      <c r="CYE33" s="427"/>
      <c r="CYF33" s="427"/>
      <c r="CYG33" s="427"/>
      <c r="CYH33" s="427"/>
      <c r="CYI33" s="427"/>
      <c r="CYJ33" s="427"/>
      <c r="CYK33" s="427"/>
      <c r="CYL33" s="427"/>
      <c r="CYM33" s="427"/>
      <c r="CYN33" s="427"/>
      <c r="CYO33" s="427"/>
      <c r="CYP33" s="427"/>
      <c r="CYQ33" s="427"/>
      <c r="CYR33" s="427"/>
      <c r="CYS33" s="427"/>
      <c r="CYT33" s="427"/>
      <c r="CYU33" s="427"/>
      <c r="CYV33" s="427"/>
      <c r="CYW33" s="427"/>
      <c r="CYX33" s="427"/>
      <c r="CYY33" s="427"/>
      <c r="CYZ33" s="427"/>
      <c r="CZA33" s="427"/>
      <c r="CZB33" s="427"/>
      <c r="CZC33" s="427"/>
      <c r="CZD33" s="427"/>
      <c r="CZE33" s="427"/>
      <c r="CZF33" s="427"/>
      <c r="CZG33" s="427"/>
      <c r="CZH33" s="427"/>
      <c r="CZI33" s="427"/>
      <c r="CZJ33" s="427"/>
      <c r="CZK33" s="427"/>
      <c r="CZL33" s="427"/>
      <c r="CZM33" s="427"/>
      <c r="CZN33" s="427"/>
      <c r="CZO33" s="427"/>
      <c r="CZP33" s="427"/>
      <c r="CZQ33" s="427"/>
      <c r="CZR33" s="427"/>
      <c r="CZS33" s="427"/>
      <c r="CZT33" s="427"/>
      <c r="CZU33" s="427"/>
      <c r="CZV33" s="427"/>
      <c r="CZW33" s="427"/>
      <c r="CZX33" s="427"/>
      <c r="CZY33" s="427"/>
      <c r="CZZ33" s="427"/>
      <c r="DAA33" s="427"/>
      <c r="DAB33" s="427"/>
      <c r="DAC33" s="427"/>
      <c r="DAD33" s="427"/>
      <c r="DAE33" s="427"/>
      <c r="DAF33" s="427"/>
      <c r="DAG33" s="427"/>
      <c r="DAH33" s="427"/>
      <c r="DAI33" s="427"/>
      <c r="DAJ33" s="427"/>
      <c r="DAK33" s="427"/>
      <c r="DAL33" s="427"/>
      <c r="DAM33" s="427"/>
      <c r="DAN33" s="427"/>
      <c r="DAO33" s="427"/>
      <c r="DAP33" s="427"/>
      <c r="DAQ33" s="427"/>
      <c r="DAR33" s="427"/>
      <c r="DAS33" s="427"/>
      <c r="DAT33" s="427"/>
      <c r="DAU33" s="427"/>
      <c r="DAV33" s="427"/>
      <c r="DAW33" s="427"/>
      <c r="DAX33" s="427"/>
      <c r="DAY33" s="427"/>
      <c r="DAZ33" s="427"/>
      <c r="DBA33" s="427"/>
      <c r="DBB33" s="427"/>
      <c r="DBC33" s="427"/>
      <c r="DBD33" s="427"/>
      <c r="DBE33" s="427"/>
      <c r="DBF33" s="427"/>
      <c r="DBG33" s="427"/>
      <c r="DBH33" s="427"/>
      <c r="DBI33" s="427"/>
      <c r="DBJ33" s="427"/>
      <c r="DBK33" s="427"/>
      <c r="DBL33" s="427"/>
      <c r="DBM33" s="427"/>
      <c r="DBN33" s="427"/>
      <c r="DBO33" s="427"/>
      <c r="DBP33" s="427"/>
      <c r="DBQ33" s="427"/>
      <c r="DBR33" s="427"/>
      <c r="DBS33" s="427"/>
      <c r="DBT33" s="427"/>
      <c r="DBU33" s="427"/>
      <c r="DBV33" s="427"/>
      <c r="DBW33" s="427"/>
      <c r="DBX33" s="427"/>
      <c r="DBY33" s="427"/>
      <c r="DBZ33" s="427"/>
      <c r="DCA33" s="427"/>
      <c r="DCB33" s="427"/>
      <c r="DCC33" s="427"/>
      <c r="DCD33" s="427"/>
      <c r="DCE33" s="427"/>
      <c r="DCF33" s="427"/>
      <c r="DCG33" s="427"/>
      <c r="DCH33" s="427"/>
      <c r="DCI33" s="427"/>
      <c r="DCJ33" s="427"/>
      <c r="DCK33" s="427"/>
      <c r="DCL33" s="427"/>
      <c r="DCM33" s="427"/>
      <c r="DCN33" s="427"/>
      <c r="DCO33" s="427"/>
      <c r="DCP33" s="427"/>
      <c r="DCQ33" s="427"/>
      <c r="DCR33" s="427"/>
      <c r="DCS33" s="427"/>
      <c r="DCT33" s="427"/>
      <c r="DCU33" s="427"/>
      <c r="DCV33" s="427"/>
      <c r="DCW33" s="427"/>
      <c r="DCX33" s="427"/>
      <c r="DCY33" s="427"/>
      <c r="DCZ33" s="427"/>
      <c r="DDA33" s="427"/>
      <c r="DDB33" s="427"/>
      <c r="DDC33" s="427"/>
      <c r="DDD33" s="427"/>
      <c r="DDE33" s="427"/>
      <c r="DDF33" s="427"/>
      <c r="DDG33" s="427"/>
      <c r="DDH33" s="427"/>
      <c r="DDI33" s="427"/>
      <c r="DDJ33" s="427"/>
      <c r="DDK33" s="427"/>
      <c r="DDL33" s="427"/>
      <c r="DDM33" s="427"/>
      <c r="DDN33" s="427"/>
      <c r="DDO33" s="427"/>
      <c r="DDP33" s="427"/>
      <c r="DDQ33" s="427"/>
      <c r="DDR33" s="427"/>
      <c r="DDS33" s="427"/>
      <c r="DDT33" s="427"/>
      <c r="DDU33" s="427"/>
      <c r="DDV33" s="427"/>
      <c r="DDW33" s="427"/>
      <c r="DDX33" s="427"/>
      <c r="DDY33" s="427"/>
      <c r="DDZ33" s="427"/>
      <c r="DEA33" s="427"/>
      <c r="DEB33" s="427"/>
      <c r="DEC33" s="427"/>
      <c r="DED33" s="427"/>
      <c r="DEE33" s="427"/>
      <c r="DEF33" s="427"/>
      <c r="DEG33" s="427"/>
      <c r="DEH33" s="427"/>
      <c r="DEI33" s="427"/>
      <c r="DEJ33" s="427"/>
      <c r="DEK33" s="427"/>
      <c r="DEL33" s="427"/>
      <c r="DEM33" s="427"/>
      <c r="DEN33" s="427"/>
      <c r="DEO33" s="427"/>
      <c r="DEP33" s="427"/>
      <c r="DEQ33" s="427"/>
      <c r="DER33" s="427"/>
      <c r="DES33" s="427"/>
      <c r="DET33" s="427"/>
      <c r="DEU33" s="427"/>
      <c r="DEV33" s="427"/>
      <c r="DEW33" s="427"/>
      <c r="DEX33" s="427"/>
      <c r="DEY33" s="427"/>
      <c r="DEZ33" s="427"/>
      <c r="DFA33" s="427"/>
      <c r="DFB33" s="427"/>
      <c r="DFC33" s="427"/>
      <c r="DFD33" s="427"/>
      <c r="DFE33" s="427"/>
      <c r="DFF33" s="427"/>
      <c r="DFG33" s="427"/>
      <c r="DFH33" s="427"/>
      <c r="DFI33" s="427"/>
      <c r="DFJ33" s="427"/>
      <c r="DFK33" s="427"/>
      <c r="DFL33" s="427"/>
      <c r="DFM33" s="427"/>
      <c r="DFN33" s="427"/>
      <c r="DFO33" s="427"/>
      <c r="DFP33" s="427"/>
      <c r="DFQ33" s="427"/>
      <c r="DFR33" s="427"/>
      <c r="DFS33" s="427"/>
      <c r="DFT33" s="427"/>
      <c r="DFU33" s="427"/>
      <c r="DFV33" s="427"/>
      <c r="DFW33" s="427"/>
      <c r="DFX33" s="427"/>
      <c r="DFY33" s="427"/>
      <c r="DFZ33" s="427"/>
      <c r="DGA33" s="427"/>
      <c r="DGB33" s="427"/>
      <c r="DGC33" s="427"/>
      <c r="DGD33" s="427"/>
      <c r="DGE33" s="427"/>
      <c r="DGF33" s="427"/>
      <c r="DGG33" s="427"/>
      <c r="DGH33" s="427"/>
      <c r="DGI33" s="427"/>
      <c r="DGJ33" s="427"/>
      <c r="DGK33" s="427"/>
      <c r="DGL33" s="427"/>
      <c r="DGM33" s="427"/>
      <c r="DGN33" s="427"/>
      <c r="DGO33" s="427"/>
      <c r="DGP33" s="427"/>
      <c r="DGQ33" s="427"/>
      <c r="DGR33" s="427"/>
      <c r="DGS33" s="427"/>
      <c r="DGT33" s="427"/>
      <c r="DGU33" s="427"/>
      <c r="DGV33" s="427"/>
      <c r="DGW33" s="427"/>
      <c r="DGX33" s="427"/>
      <c r="DGY33" s="427"/>
      <c r="DGZ33" s="427"/>
      <c r="DHA33" s="427"/>
      <c r="DHB33" s="427"/>
      <c r="DHC33" s="427"/>
      <c r="DHD33" s="427"/>
      <c r="DHE33" s="427"/>
      <c r="DHF33" s="427"/>
      <c r="DHG33" s="427"/>
      <c r="DHH33" s="427"/>
      <c r="DHI33" s="427"/>
      <c r="DHJ33" s="427"/>
      <c r="DHK33" s="427"/>
      <c r="DHL33" s="427"/>
      <c r="DHM33" s="427"/>
      <c r="DHN33" s="427"/>
      <c r="DHO33" s="427"/>
      <c r="DHP33" s="427"/>
      <c r="DHQ33" s="427"/>
      <c r="DHR33" s="427"/>
      <c r="DHS33" s="427"/>
      <c r="DHT33" s="427"/>
      <c r="DHU33" s="427"/>
      <c r="DHV33" s="427"/>
      <c r="DHW33" s="427"/>
      <c r="DHX33" s="427"/>
      <c r="DHY33" s="427"/>
      <c r="DHZ33" s="427"/>
      <c r="DIA33" s="427"/>
      <c r="DIB33" s="427"/>
      <c r="DIC33" s="427"/>
      <c r="DID33" s="427"/>
      <c r="DIE33" s="427"/>
      <c r="DIF33" s="427"/>
      <c r="DIG33" s="427"/>
      <c r="DIH33" s="427"/>
      <c r="DII33" s="427"/>
      <c r="DIJ33" s="427"/>
      <c r="DIK33" s="427"/>
      <c r="DIL33" s="427"/>
      <c r="DIM33" s="427"/>
      <c r="DIN33" s="427"/>
      <c r="DIO33" s="427"/>
      <c r="DIP33" s="427"/>
      <c r="DIQ33" s="427"/>
      <c r="DIR33" s="427"/>
      <c r="DIS33" s="427"/>
      <c r="DIT33" s="427"/>
      <c r="DIU33" s="427"/>
      <c r="DIV33" s="427"/>
      <c r="DIW33" s="427"/>
      <c r="DIX33" s="427"/>
      <c r="DIY33" s="427"/>
      <c r="DIZ33" s="427"/>
      <c r="DJA33" s="427"/>
      <c r="DJB33" s="427"/>
      <c r="DJC33" s="427"/>
      <c r="DJD33" s="427"/>
      <c r="DJE33" s="427"/>
      <c r="DJF33" s="427"/>
      <c r="DJG33" s="427"/>
      <c r="DJH33" s="427"/>
      <c r="DJI33" s="427"/>
      <c r="DJJ33" s="427"/>
      <c r="DJK33" s="427"/>
      <c r="DJL33" s="427"/>
      <c r="DJM33" s="427"/>
      <c r="DJN33" s="427"/>
      <c r="DJO33" s="427"/>
      <c r="DJP33" s="427"/>
      <c r="DJQ33" s="427"/>
      <c r="DJR33" s="427"/>
      <c r="DJS33" s="427"/>
      <c r="DJT33" s="427"/>
      <c r="DJU33" s="427"/>
      <c r="DJV33" s="427"/>
      <c r="DJW33" s="427"/>
      <c r="DJX33" s="427"/>
      <c r="DJY33" s="427"/>
      <c r="DJZ33" s="427"/>
      <c r="DKA33" s="427"/>
      <c r="DKB33" s="427"/>
      <c r="DKC33" s="427"/>
      <c r="DKD33" s="427"/>
      <c r="DKE33" s="427"/>
      <c r="DKF33" s="427"/>
      <c r="DKG33" s="427"/>
      <c r="DKH33" s="427"/>
      <c r="DKI33" s="427"/>
      <c r="DKJ33" s="427"/>
      <c r="DKK33" s="427"/>
      <c r="DKL33" s="427"/>
      <c r="DKM33" s="427"/>
      <c r="DKN33" s="427"/>
      <c r="DKO33" s="427"/>
      <c r="DKP33" s="427"/>
      <c r="DKQ33" s="427"/>
      <c r="DKR33" s="427"/>
      <c r="DKS33" s="427"/>
      <c r="DKT33" s="427"/>
      <c r="DKU33" s="427"/>
      <c r="DKV33" s="427"/>
      <c r="DKW33" s="427"/>
      <c r="DKX33" s="427"/>
      <c r="DKY33" s="427"/>
      <c r="DKZ33" s="427"/>
      <c r="DLA33" s="427"/>
      <c r="DLB33" s="427"/>
      <c r="DLC33" s="427"/>
      <c r="DLD33" s="427"/>
      <c r="DLE33" s="427"/>
      <c r="DLF33" s="427"/>
      <c r="DLG33" s="427"/>
      <c r="DLH33" s="427"/>
      <c r="DLI33" s="427"/>
      <c r="DLJ33" s="427"/>
      <c r="DLK33" s="427"/>
      <c r="DLL33" s="427"/>
      <c r="DLM33" s="427"/>
      <c r="DLN33" s="427"/>
      <c r="DLO33" s="427"/>
      <c r="DLP33" s="427"/>
      <c r="DLQ33" s="427"/>
      <c r="DLR33" s="427"/>
      <c r="DLS33" s="427"/>
      <c r="DLT33" s="427"/>
      <c r="DLU33" s="427"/>
      <c r="DLV33" s="427"/>
      <c r="DLW33" s="427"/>
      <c r="DLX33" s="427"/>
      <c r="DLY33" s="427"/>
      <c r="DLZ33" s="427"/>
      <c r="DMA33" s="427"/>
      <c r="DMB33" s="427"/>
      <c r="DMC33" s="427"/>
      <c r="DMD33" s="427"/>
      <c r="DME33" s="427"/>
      <c r="DMF33" s="427"/>
      <c r="DMG33" s="427"/>
      <c r="DMH33" s="427"/>
      <c r="DMI33" s="427"/>
      <c r="DMJ33" s="427"/>
      <c r="DMK33" s="427"/>
      <c r="DML33" s="427"/>
      <c r="DMM33" s="427"/>
      <c r="DMN33" s="427"/>
      <c r="DMO33" s="427"/>
      <c r="DMP33" s="427"/>
      <c r="DMQ33" s="427"/>
      <c r="DMR33" s="427"/>
      <c r="DMS33" s="427"/>
      <c r="DMT33" s="427"/>
      <c r="DMU33" s="427"/>
      <c r="DMV33" s="427"/>
      <c r="DMW33" s="427"/>
      <c r="DMX33" s="427"/>
      <c r="DMY33" s="427"/>
      <c r="DMZ33" s="427"/>
      <c r="DNA33" s="427"/>
      <c r="DNB33" s="427"/>
      <c r="DNC33" s="427"/>
      <c r="DND33" s="427"/>
      <c r="DNE33" s="427"/>
      <c r="DNF33" s="427"/>
      <c r="DNG33" s="427"/>
      <c r="DNH33" s="427"/>
      <c r="DNI33" s="427"/>
      <c r="DNJ33" s="427"/>
      <c r="DNK33" s="427"/>
      <c r="DNL33" s="427"/>
      <c r="DNM33" s="427"/>
      <c r="DNN33" s="427"/>
      <c r="DNO33" s="427"/>
      <c r="DNP33" s="427"/>
      <c r="DNQ33" s="427"/>
      <c r="DNR33" s="427"/>
      <c r="DNS33" s="427"/>
      <c r="DNT33" s="427"/>
      <c r="DNU33" s="427"/>
      <c r="DNV33" s="427"/>
      <c r="DNW33" s="427"/>
      <c r="DNX33" s="427"/>
      <c r="DNY33" s="427"/>
      <c r="DNZ33" s="427"/>
      <c r="DOA33" s="427"/>
      <c r="DOB33" s="427"/>
      <c r="DOC33" s="427"/>
      <c r="DOD33" s="427"/>
      <c r="DOE33" s="427"/>
      <c r="DOF33" s="427"/>
      <c r="DOG33" s="427"/>
      <c r="DOH33" s="427"/>
      <c r="DOI33" s="427"/>
      <c r="DOJ33" s="427"/>
      <c r="DOK33" s="427"/>
      <c r="DOL33" s="427"/>
      <c r="DOM33" s="427"/>
      <c r="DON33" s="427"/>
      <c r="DOO33" s="427"/>
      <c r="DOP33" s="427"/>
      <c r="DOQ33" s="427"/>
      <c r="DOR33" s="427"/>
      <c r="DOS33" s="427"/>
      <c r="DOT33" s="427"/>
      <c r="DOU33" s="427"/>
      <c r="DOV33" s="427"/>
      <c r="DOW33" s="427"/>
      <c r="DOX33" s="427"/>
      <c r="DOY33" s="427"/>
      <c r="DOZ33" s="427"/>
      <c r="DPA33" s="427"/>
      <c r="DPB33" s="427"/>
      <c r="DPC33" s="427"/>
      <c r="DPD33" s="427"/>
      <c r="DPE33" s="427"/>
      <c r="DPF33" s="427"/>
      <c r="DPG33" s="427"/>
      <c r="DPH33" s="427"/>
      <c r="DPI33" s="427"/>
      <c r="DPJ33" s="427"/>
      <c r="DPK33" s="427"/>
      <c r="DPL33" s="427"/>
      <c r="DPM33" s="427"/>
      <c r="DPN33" s="427"/>
      <c r="DPO33" s="427"/>
      <c r="DPP33" s="427"/>
      <c r="DPQ33" s="427"/>
      <c r="DPR33" s="427"/>
      <c r="DPS33" s="427"/>
      <c r="DPT33" s="427"/>
      <c r="DPU33" s="427"/>
      <c r="DPV33" s="427"/>
      <c r="DPW33" s="427"/>
      <c r="DPX33" s="427"/>
      <c r="DPY33" s="427"/>
      <c r="DPZ33" s="427"/>
      <c r="DQA33" s="427"/>
      <c r="DQB33" s="427"/>
      <c r="DQC33" s="427"/>
      <c r="DQD33" s="427"/>
      <c r="DQE33" s="427"/>
      <c r="DQF33" s="427"/>
      <c r="DQG33" s="427"/>
      <c r="DQH33" s="427"/>
      <c r="DQI33" s="427"/>
      <c r="DQJ33" s="427"/>
      <c r="DQK33" s="427"/>
      <c r="DQL33" s="427"/>
      <c r="DQM33" s="427"/>
      <c r="DQN33" s="427"/>
      <c r="DQO33" s="427"/>
      <c r="DQP33" s="427"/>
      <c r="DQQ33" s="427"/>
      <c r="DQR33" s="427"/>
      <c r="DQS33" s="427"/>
      <c r="DQT33" s="427"/>
      <c r="DQU33" s="427"/>
      <c r="DQV33" s="427"/>
      <c r="DQW33" s="427"/>
      <c r="DQX33" s="427"/>
      <c r="DQY33" s="427"/>
      <c r="DQZ33" s="427"/>
      <c r="DRA33" s="427"/>
      <c r="DRB33" s="427"/>
      <c r="DRC33" s="427"/>
      <c r="DRD33" s="427"/>
      <c r="DRE33" s="427"/>
      <c r="DRF33" s="427"/>
      <c r="DRG33" s="427"/>
      <c r="DRH33" s="427"/>
      <c r="DRI33" s="427"/>
      <c r="DRJ33" s="427"/>
      <c r="DRK33" s="427"/>
      <c r="DRL33" s="427"/>
      <c r="DRM33" s="427"/>
      <c r="DRN33" s="427"/>
      <c r="DRO33" s="427"/>
      <c r="DRP33" s="427"/>
      <c r="DRQ33" s="427"/>
      <c r="DRR33" s="427"/>
      <c r="DRS33" s="427"/>
      <c r="DRT33" s="427"/>
      <c r="DRU33" s="427"/>
      <c r="DRV33" s="427"/>
      <c r="DRW33" s="427"/>
      <c r="DRX33" s="427"/>
      <c r="DRY33" s="427"/>
      <c r="DRZ33" s="427"/>
      <c r="DSA33" s="427"/>
      <c r="DSB33" s="427"/>
      <c r="DSC33" s="427"/>
      <c r="DSD33" s="427"/>
      <c r="DSE33" s="427"/>
      <c r="DSF33" s="427"/>
      <c r="DSG33" s="427"/>
      <c r="DSH33" s="427"/>
      <c r="DSI33" s="427"/>
      <c r="DSJ33" s="427"/>
      <c r="DSK33" s="427"/>
      <c r="DSL33" s="427"/>
      <c r="DSM33" s="427"/>
      <c r="DSN33" s="427"/>
      <c r="DSO33" s="427"/>
      <c r="DSP33" s="427"/>
      <c r="DSQ33" s="427"/>
      <c r="DSR33" s="427"/>
      <c r="DSS33" s="427"/>
      <c r="DST33" s="427"/>
      <c r="DSU33" s="427"/>
      <c r="DSV33" s="427"/>
      <c r="DSW33" s="427"/>
      <c r="DSX33" s="427"/>
      <c r="DSY33" s="427"/>
      <c r="DSZ33" s="427"/>
      <c r="DTA33" s="427"/>
      <c r="DTB33" s="427"/>
      <c r="DTC33" s="427"/>
      <c r="DTD33" s="427"/>
      <c r="DTE33" s="427"/>
      <c r="DTF33" s="427"/>
      <c r="DTG33" s="427"/>
      <c r="DTH33" s="427"/>
      <c r="DTI33" s="427"/>
      <c r="DTJ33" s="427"/>
      <c r="DTK33" s="427"/>
      <c r="DTL33" s="427"/>
      <c r="DTM33" s="427"/>
      <c r="DTN33" s="427"/>
      <c r="DTO33" s="427"/>
      <c r="DTP33" s="427"/>
      <c r="DTQ33" s="427"/>
      <c r="DTR33" s="427"/>
      <c r="DTS33" s="427"/>
      <c r="DTT33" s="427"/>
      <c r="DTU33" s="427"/>
      <c r="DTV33" s="427"/>
      <c r="DTW33" s="427"/>
      <c r="DTX33" s="427"/>
      <c r="DTY33" s="427"/>
      <c r="DTZ33" s="427"/>
      <c r="DUA33" s="427"/>
      <c r="DUB33" s="427"/>
      <c r="DUC33" s="427"/>
      <c r="DUD33" s="427"/>
      <c r="DUE33" s="427"/>
      <c r="DUF33" s="427"/>
      <c r="DUG33" s="427"/>
      <c r="DUH33" s="427"/>
      <c r="DUI33" s="427"/>
      <c r="DUJ33" s="427"/>
      <c r="DUK33" s="427"/>
      <c r="DUL33" s="427"/>
      <c r="DUM33" s="427"/>
      <c r="DUN33" s="427"/>
      <c r="DUO33" s="427"/>
      <c r="DUP33" s="427"/>
      <c r="DUQ33" s="427"/>
      <c r="DUR33" s="427"/>
      <c r="DUS33" s="427"/>
      <c r="DUT33" s="427"/>
      <c r="DUU33" s="427"/>
      <c r="DUV33" s="427"/>
      <c r="DUW33" s="427"/>
      <c r="DUX33" s="427"/>
      <c r="DUY33" s="427"/>
      <c r="DUZ33" s="427"/>
      <c r="DVA33" s="427"/>
      <c r="DVB33" s="427"/>
      <c r="DVC33" s="427"/>
      <c r="DVD33" s="427"/>
      <c r="DVE33" s="427"/>
      <c r="DVF33" s="427"/>
      <c r="DVG33" s="427"/>
      <c r="DVH33" s="427"/>
      <c r="DVI33" s="427"/>
      <c r="DVJ33" s="427"/>
      <c r="DVK33" s="427"/>
      <c r="DVL33" s="427"/>
      <c r="DVM33" s="427"/>
      <c r="DVN33" s="427"/>
      <c r="DVO33" s="427"/>
      <c r="DVP33" s="427"/>
      <c r="DVQ33" s="427"/>
      <c r="DVR33" s="427"/>
      <c r="DVS33" s="427"/>
      <c r="DVT33" s="427"/>
      <c r="DVU33" s="427"/>
      <c r="DVV33" s="427"/>
      <c r="DVW33" s="427"/>
      <c r="DVX33" s="427"/>
      <c r="DVY33" s="427"/>
      <c r="DVZ33" s="427"/>
      <c r="DWA33" s="427"/>
      <c r="DWB33" s="427"/>
      <c r="DWC33" s="427"/>
      <c r="DWD33" s="427"/>
      <c r="DWE33" s="427"/>
      <c r="DWF33" s="427"/>
      <c r="DWG33" s="427"/>
      <c r="DWH33" s="427"/>
      <c r="DWI33" s="427"/>
      <c r="DWJ33" s="427"/>
      <c r="DWK33" s="427"/>
      <c r="DWL33" s="427"/>
      <c r="DWM33" s="427"/>
      <c r="DWN33" s="427"/>
      <c r="DWO33" s="427"/>
      <c r="DWP33" s="427"/>
      <c r="DWQ33" s="427"/>
      <c r="DWR33" s="427"/>
      <c r="DWS33" s="427"/>
      <c r="DWT33" s="427"/>
      <c r="DWU33" s="427"/>
      <c r="DWV33" s="427"/>
      <c r="DWW33" s="427"/>
      <c r="DWX33" s="427"/>
      <c r="DWY33" s="427"/>
      <c r="DWZ33" s="427"/>
      <c r="DXA33" s="427"/>
      <c r="DXB33" s="427"/>
      <c r="DXC33" s="427"/>
      <c r="DXD33" s="427"/>
      <c r="DXE33" s="427"/>
      <c r="DXF33" s="427"/>
      <c r="DXG33" s="427"/>
      <c r="DXH33" s="427"/>
      <c r="DXI33" s="427"/>
      <c r="DXJ33" s="427"/>
      <c r="DXK33" s="427"/>
      <c r="DXL33" s="427"/>
      <c r="DXM33" s="427"/>
      <c r="DXN33" s="427"/>
      <c r="DXO33" s="427"/>
      <c r="DXP33" s="427"/>
      <c r="DXQ33" s="427"/>
      <c r="DXR33" s="427"/>
      <c r="DXS33" s="427"/>
      <c r="DXT33" s="427"/>
      <c r="DXU33" s="427"/>
      <c r="DXV33" s="427"/>
      <c r="DXW33" s="427"/>
      <c r="DXX33" s="427"/>
      <c r="DXY33" s="427"/>
      <c r="DXZ33" s="427"/>
      <c r="DYA33" s="427"/>
      <c r="DYB33" s="427"/>
      <c r="DYC33" s="427"/>
      <c r="DYD33" s="427"/>
      <c r="DYE33" s="427"/>
      <c r="DYF33" s="427"/>
      <c r="DYG33" s="427"/>
      <c r="DYH33" s="427"/>
      <c r="DYI33" s="427"/>
      <c r="DYJ33" s="427"/>
      <c r="DYK33" s="427"/>
      <c r="DYL33" s="427"/>
      <c r="DYM33" s="427"/>
      <c r="DYN33" s="427"/>
      <c r="DYO33" s="427"/>
      <c r="DYP33" s="427"/>
      <c r="DYQ33" s="427"/>
      <c r="DYR33" s="427"/>
      <c r="DYS33" s="427"/>
      <c r="DYT33" s="427"/>
      <c r="DYU33" s="427"/>
      <c r="DYV33" s="427"/>
      <c r="DYW33" s="427"/>
      <c r="DYX33" s="427"/>
      <c r="DYY33" s="427"/>
      <c r="DYZ33" s="427"/>
      <c r="DZA33" s="427"/>
      <c r="DZB33" s="427"/>
      <c r="DZC33" s="427"/>
      <c r="DZD33" s="427"/>
      <c r="DZE33" s="427"/>
      <c r="DZF33" s="427"/>
      <c r="DZG33" s="427"/>
      <c r="DZH33" s="427"/>
      <c r="DZI33" s="427"/>
      <c r="DZJ33" s="427"/>
      <c r="DZK33" s="427"/>
      <c r="DZL33" s="427"/>
      <c r="DZM33" s="427"/>
      <c r="DZN33" s="427"/>
      <c r="DZO33" s="427"/>
      <c r="DZP33" s="427"/>
      <c r="DZQ33" s="427"/>
      <c r="DZR33" s="427"/>
      <c r="DZS33" s="427"/>
      <c r="DZT33" s="427"/>
      <c r="DZU33" s="427"/>
      <c r="DZV33" s="427"/>
      <c r="DZW33" s="427"/>
      <c r="DZX33" s="427"/>
      <c r="DZY33" s="427"/>
      <c r="DZZ33" s="427"/>
      <c r="EAA33" s="427"/>
      <c r="EAB33" s="427"/>
      <c r="EAC33" s="427"/>
      <c r="EAD33" s="427"/>
      <c r="EAE33" s="427"/>
      <c r="EAF33" s="427"/>
      <c r="EAG33" s="427"/>
      <c r="EAH33" s="427"/>
      <c r="EAI33" s="427"/>
      <c r="EAJ33" s="427"/>
      <c r="EAK33" s="427"/>
      <c r="EAL33" s="427"/>
      <c r="EAM33" s="427"/>
      <c r="EAN33" s="427"/>
      <c r="EAO33" s="427"/>
      <c r="EAP33" s="427"/>
      <c r="EAQ33" s="427"/>
      <c r="EAR33" s="427"/>
      <c r="EAS33" s="427"/>
      <c r="EAT33" s="427"/>
      <c r="EAU33" s="427"/>
      <c r="EAV33" s="427"/>
      <c r="EAW33" s="427"/>
      <c r="EAX33" s="427"/>
      <c r="EAY33" s="427"/>
      <c r="EAZ33" s="427"/>
      <c r="EBA33" s="427"/>
      <c r="EBB33" s="427"/>
      <c r="EBC33" s="427"/>
      <c r="EBD33" s="427"/>
      <c r="EBE33" s="427"/>
      <c r="EBF33" s="427"/>
      <c r="EBG33" s="427"/>
      <c r="EBH33" s="427"/>
      <c r="EBI33" s="427"/>
      <c r="EBJ33" s="427"/>
      <c r="EBK33" s="427"/>
      <c r="EBL33" s="427"/>
      <c r="EBM33" s="427"/>
      <c r="EBN33" s="427"/>
      <c r="EBO33" s="427"/>
      <c r="EBP33" s="427"/>
      <c r="EBQ33" s="427"/>
      <c r="EBR33" s="427"/>
      <c r="EBS33" s="427"/>
      <c r="EBT33" s="427"/>
      <c r="EBU33" s="427"/>
      <c r="EBV33" s="427"/>
      <c r="EBW33" s="427"/>
      <c r="EBX33" s="427"/>
      <c r="EBY33" s="427"/>
      <c r="EBZ33" s="427"/>
      <c r="ECA33" s="427"/>
      <c r="ECB33" s="427"/>
      <c r="ECC33" s="427"/>
      <c r="ECD33" s="427"/>
      <c r="ECE33" s="427"/>
      <c r="ECF33" s="427"/>
      <c r="ECG33" s="427"/>
      <c r="ECH33" s="427"/>
      <c r="ECI33" s="427"/>
      <c r="ECJ33" s="427"/>
      <c r="ECK33" s="427"/>
      <c r="ECL33" s="427"/>
      <c r="ECM33" s="427"/>
      <c r="ECN33" s="427"/>
      <c r="ECO33" s="427"/>
      <c r="ECP33" s="427"/>
      <c r="ECQ33" s="427"/>
      <c r="ECR33" s="427"/>
      <c r="ECS33" s="427"/>
      <c r="ECT33" s="427"/>
      <c r="ECU33" s="427"/>
      <c r="ECV33" s="427"/>
      <c r="ECW33" s="427"/>
      <c r="ECX33" s="427"/>
      <c r="ECY33" s="427"/>
      <c r="ECZ33" s="427"/>
      <c r="EDA33" s="427"/>
      <c r="EDB33" s="427"/>
      <c r="EDC33" s="427"/>
      <c r="EDD33" s="427"/>
      <c r="EDE33" s="427"/>
      <c r="EDF33" s="427"/>
      <c r="EDG33" s="427"/>
      <c r="EDH33" s="427"/>
      <c r="EDI33" s="427"/>
      <c r="EDJ33" s="427"/>
      <c r="EDK33" s="427"/>
      <c r="EDL33" s="427"/>
      <c r="EDM33" s="427"/>
      <c r="EDN33" s="427"/>
      <c r="EDO33" s="427"/>
      <c r="EDP33" s="427"/>
      <c r="EDQ33" s="427"/>
      <c r="EDR33" s="427"/>
      <c r="EDS33" s="427"/>
      <c r="EDT33" s="427"/>
      <c r="EDU33" s="427"/>
      <c r="EDV33" s="427"/>
      <c r="EDW33" s="427"/>
      <c r="EDX33" s="427"/>
      <c r="EDY33" s="427"/>
      <c r="EDZ33" s="427"/>
      <c r="EEA33" s="427"/>
      <c r="EEB33" s="427"/>
      <c r="EEC33" s="427"/>
      <c r="EED33" s="427"/>
      <c r="EEE33" s="427"/>
      <c r="EEF33" s="427"/>
      <c r="EEG33" s="427"/>
      <c r="EEH33" s="427"/>
      <c r="EEI33" s="427"/>
      <c r="EEJ33" s="427"/>
      <c r="EEK33" s="427"/>
      <c r="EEL33" s="427"/>
      <c r="EEM33" s="427"/>
      <c r="EEN33" s="427"/>
      <c r="EEO33" s="427"/>
      <c r="EEP33" s="427"/>
      <c r="EEQ33" s="427"/>
      <c r="EER33" s="427"/>
      <c r="EES33" s="427"/>
      <c r="EET33" s="427"/>
      <c r="EEU33" s="427"/>
      <c r="EEV33" s="427"/>
      <c r="EEW33" s="427"/>
      <c r="EEX33" s="427"/>
      <c r="EEY33" s="427"/>
      <c r="EEZ33" s="427"/>
      <c r="EFA33" s="427"/>
      <c r="EFB33" s="427"/>
      <c r="EFC33" s="427"/>
      <c r="EFD33" s="427"/>
      <c r="EFE33" s="427"/>
      <c r="EFF33" s="427"/>
      <c r="EFG33" s="427"/>
      <c r="EFH33" s="427"/>
      <c r="EFI33" s="427"/>
      <c r="EFJ33" s="427"/>
      <c r="EFK33" s="427"/>
      <c r="EFL33" s="427"/>
      <c r="EFM33" s="427"/>
      <c r="EFN33" s="427"/>
      <c r="EFO33" s="427"/>
      <c r="EFP33" s="427"/>
      <c r="EFQ33" s="427"/>
      <c r="EFR33" s="427"/>
      <c r="EFS33" s="427"/>
      <c r="EFT33" s="427"/>
      <c r="EFU33" s="427"/>
      <c r="EFV33" s="427"/>
      <c r="EFW33" s="427"/>
      <c r="EFX33" s="427"/>
      <c r="EFY33" s="427"/>
      <c r="EFZ33" s="427"/>
      <c r="EGA33" s="427"/>
      <c r="EGB33" s="427"/>
      <c r="EGC33" s="427"/>
      <c r="EGD33" s="427"/>
      <c r="EGE33" s="427"/>
      <c r="EGF33" s="427"/>
      <c r="EGG33" s="427"/>
      <c r="EGH33" s="427"/>
      <c r="EGI33" s="427"/>
      <c r="EGJ33" s="427"/>
      <c r="EGK33" s="427"/>
      <c r="EGL33" s="427"/>
      <c r="EGM33" s="427"/>
      <c r="EGN33" s="427"/>
      <c r="EGO33" s="427"/>
      <c r="EGP33" s="427"/>
      <c r="EGQ33" s="427"/>
      <c r="EGR33" s="427"/>
      <c r="EGS33" s="427"/>
      <c r="EGT33" s="427"/>
      <c r="EGU33" s="427"/>
      <c r="EGV33" s="427"/>
      <c r="EGW33" s="427"/>
      <c r="EGX33" s="427"/>
      <c r="EGY33" s="427"/>
      <c r="EGZ33" s="427"/>
      <c r="EHA33" s="427"/>
      <c r="EHB33" s="427"/>
      <c r="EHC33" s="427"/>
      <c r="EHD33" s="427"/>
      <c r="EHE33" s="427"/>
      <c r="EHF33" s="427"/>
      <c r="EHG33" s="427"/>
      <c r="EHH33" s="427"/>
      <c r="EHI33" s="427"/>
      <c r="EHJ33" s="427"/>
      <c r="EHK33" s="427"/>
      <c r="EHL33" s="427"/>
      <c r="EHM33" s="427"/>
      <c r="EHN33" s="427"/>
      <c r="EHO33" s="427"/>
      <c r="EHP33" s="427"/>
      <c r="EHQ33" s="427"/>
      <c r="EHR33" s="427"/>
      <c r="EHS33" s="427"/>
      <c r="EHT33" s="427"/>
      <c r="EHU33" s="427"/>
      <c r="EHV33" s="427"/>
      <c r="EHW33" s="427"/>
      <c r="EHX33" s="427"/>
      <c r="EHY33" s="427"/>
      <c r="EHZ33" s="427"/>
      <c r="EIA33" s="427"/>
      <c r="EIB33" s="427"/>
      <c r="EIC33" s="427"/>
      <c r="EID33" s="427"/>
      <c r="EIE33" s="427"/>
      <c r="EIF33" s="427"/>
      <c r="EIG33" s="427"/>
      <c r="EIH33" s="427"/>
      <c r="EII33" s="427"/>
      <c r="EIJ33" s="427"/>
      <c r="EIK33" s="427"/>
      <c r="EIL33" s="427"/>
      <c r="EIM33" s="427"/>
      <c r="EIN33" s="427"/>
      <c r="EIO33" s="427"/>
      <c r="EIP33" s="427"/>
      <c r="EIQ33" s="427"/>
      <c r="EIR33" s="427"/>
      <c r="EIS33" s="427"/>
      <c r="EIT33" s="427"/>
      <c r="EIU33" s="427"/>
      <c r="EIV33" s="427"/>
      <c r="EIW33" s="427"/>
      <c r="EIX33" s="427"/>
      <c r="EIY33" s="427"/>
      <c r="EIZ33" s="427"/>
      <c r="EJA33" s="427"/>
      <c r="EJB33" s="427"/>
      <c r="EJC33" s="427"/>
      <c r="EJD33" s="427"/>
      <c r="EJE33" s="427"/>
      <c r="EJF33" s="427"/>
      <c r="EJG33" s="427"/>
      <c r="EJH33" s="427"/>
      <c r="EJI33" s="427"/>
      <c r="EJJ33" s="427"/>
      <c r="EJK33" s="427"/>
      <c r="EJL33" s="427"/>
      <c r="EJM33" s="427"/>
      <c r="EJN33" s="427"/>
      <c r="EJO33" s="427"/>
      <c r="EJP33" s="427"/>
      <c r="EJQ33" s="427"/>
      <c r="EJR33" s="427"/>
      <c r="EJS33" s="427"/>
      <c r="EJT33" s="427"/>
      <c r="EJU33" s="427"/>
      <c r="EJV33" s="427"/>
      <c r="EJW33" s="427"/>
      <c r="EJX33" s="427"/>
      <c r="EJY33" s="427"/>
      <c r="EJZ33" s="427"/>
      <c r="EKA33" s="427"/>
      <c r="EKB33" s="427"/>
      <c r="EKC33" s="427"/>
      <c r="EKD33" s="427"/>
      <c r="EKE33" s="427"/>
      <c r="EKF33" s="427"/>
      <c r="EKG33" s="427"/>
      <c r="EKH33" s="427"/>
      <c r="EKI33" s="427"/>
      <c r="EKJ33" s="427"/>
      <c r="EKK33" s="427"/>
      <c r="EKL33" s="427"/>
      <c r="EKM33" s="427"/>
      <c r="EKN33" s="427"/>
      <c r="EKO33" s="427"/>
      <c r="EKP33" s="427"/>
      <c r="EKQ33" s="427"/>
      <c r="EKR33" s="427"/>
      <c r="EKS33" s="427"/>
      <c r="EKT33" s="427"/>
      <c r="EKU33" s="427"/>
      <c r="EKV33" s="427"/>
      <c r="EKW33" s="427"/>
      <c r="EKX33" s="427"/>
      <c r="EKY33" s="427"/>
      <c r="EKZ33" s="427"/>
      <c r="ELA33" s="427"/>
      <c r="ELB33" s="427"/>
      <c r="ELC33" s="427"/>
      <c r="ELD33" s="427"/>
      <c r="ELE33" s="427"/>
      <c r="ELF33" s="427"/>
      <c r="ELG33" s="427"/>
      <c r="ELH33" s="427"/>
      <c r="ELI33" s="427"/>
      <c r="ELJ33" s="427"/>
      <c r="ELK33" s="427"/>
      <c r="ELL33" s="427"/>
      <c r="ELM33" s="427"/>
      <c r="ELN33" s="427"/>
      <c r="ELO33" s="427"/>
      <c r="ELP33" s="427"/>
      <c r="ELQ33" s="427"/>
      <c r="ELR33" s="427"/>
      <c r="ELS33" s="427"/>
      <c r="ELT33" s="427"/>
      <c r="ELU33" s="427"/>
      <c r="ELV33" s="427"/>
      <c r="ELW33" s="427"/>
      <c r="ELX33" s="427"/>
      <c r="ELY33" s="427"/>
      <c r="ELZ33" s="427"/>
      <c r="EMA33" s="427"/>
      <c r="EMB33" s="427"/>
      <c r="EMC33" s="427"/>
      <c r="EMD33" s="427"/>
      <c r="EME33" s="427"/>
      <c r="EMF33" s="427"/>
      <c r="EMG33" s="427"/>
      <c r="EMH33" s="427"/>
      <c r="EMI33" s="427"/>
      <c r="EMJ33" s="427"/>
      <c r="EMK33" s="427"/>
      <c r="EML33" s="427"/>
      <c r="EMM33" s="427"/>
      <c r="EMN33" s="427"/>
      <c r="EMO33" s="427"/>
      <c r="EMP33" s="427"/>
      <c r="EMQ33" s="427"/>
      <c r="EMR33" s="427"/>
      <c r="EMS33" s="427"/>
      <c r="EMT33" s="427"/>
      <c r="EMU33" s="427"/>
      <c r="EMV33" s="427"/>
      <c r="EMW33" s="427"/>
      <c r="EMX33" s="427"/>
      <c r="EMY33" s="427"/>
      <c r="EMZ33" s="427"/>
      <c r="ENA33" s="427"/>
      <c r="ENB33" s="427"/>
      <c r="ENC33" s="427"/>
      <c r="END33" s="427"/>
      <c r="ENE33" s="427"/>
      <c r="ENF33" s="427"/>
      <c r="ENG33" s="427"/>
      <c r="ENH33" s="427"/>
      <c r="ENI33" s="427"/>
      <c r="ENJ33" s="427"/>
      <c r="ENK33" s="427"/>
      <c r="ENL33" s="427"/>
      <c r="ENM33" s="427"/>
      <c r="ENN33" s="427"/>
      <c r="ENO33" s="427"/>
      <c r="ENP33" s="427"/>
      <c r="ENQ33" s="427"/>
      <c r="ENR33" s="427"/>
      <c r="ENS33" s="427"/>
      <c r="ENT33" s="427"/>
      <c r="ENU33" s="427"/>
      <c r="ENV33" s="427"/>
      <c r="ENW33" s="427"/>
      <c r="ENX33" s="427"/>
      <c r="ENY33" s="427"/>
      <c r="ENZ33" s="427"/>
      <c r="EOA33" s="427"/>
      <c r="EOB33" s="427"/>
      <c r="EOC33" s="427"/>
      <c r="EOD33" s="427"/>
      <c r="EOE33" s="427"/>
      <c r="EOF33" s="427"/>
      <c r="EOG33" s="427"/>
      <c r="EOH33" s="427"/>
      <c r="EOI33" s="427"/>
      <c r="EOJ33" s="427"/>
      <c r="EOK33" s="427"/>
      <c r="EOL33" s="427"/>
      <c r="EOM33" s="427"/>
      <c r="EON33" s="427"/>
      <c r="EOO33" s="427"/>
      <c r="EOP33" s="427"/>
      <c r="EOQ33" s="427"/>
      <c r="EOR33" s="427"/>
      <c r="EOS33" s="427"/>
      <c r="EOT33" s="427"/>
      <c r="EOU33" s="427"/>
      <c r="EOV33" s="427"/>
      <c r="EOW33" s="427"/>
      <c r="EOX33" s="427"/>
      <c r="EOY33" s="427"/>
      <c r="EOZ33" s="427"/>
      <c r="EPA33" s="427"/>
      <c r="EPB33" s="427"/>
      <c r="EPC33" s="427"/>
      <c r="EPD33" s="427"/>
      <c r="EPE33" s="427"/>
      <c r="EPF33" s="427"/>
      <c r="EPG33" s="427"/>
      <c r="EPH33" s="427"/>
      <c r="EPI33" s="427"/>
      <c r="EPJ33" s="427"/>
      <c r="EPK33" s="427"/>
      <c r="EPL33" s="427"/>
      <c r="EPM33" s="427"/>
      <c r="EPN33" s="427"/>
      <c r="EPO33" s="427"/>
      <c r="EPP33" s="427"/>
      <c r="EPQ33" s="427"/>
      <c r="EPR33" s="427"/>
      <c r="EPS33" s="427"/>
      <c r="EPT33" s="427"/>
      <c r="EPU33" s="427"/>
      <c r="EPV33" s="427"/>
      <c r="EPW33" s="427"/>
      <c r="EPX33" s="427"/>
      <c r="EPY33" s="427"/>
      <c r="EPZ33" s="427"/>
      <c r="EQA33" s="427"/>
      <c r="EQB33" s="427"/>
      <c r="EQC33" s="427"/>
      <c r="EQD33" s="427"/>
      <c r="EQE33" s="427"/>
      <c r="EQF33" s="427"/>
      <c r="EQG33" s="427"/>
      <c r="EQH33" s="427"/>
      <c r="EQI33" s="427"/>
      <c r="EQJ33" s="427"/>
      <c r="EQK33" s="427"/>
      <c r="EQL33" s="427"/>
      <c r="EQM33" s="427"/>
      <c r="EQN33" s="427"/>
      <c r="EQO33" s="427"/>
      <c r="EQP33" s="427"/>
      <c r="EQQ33" s="427"/>
      <c r="EQR33" s="427"/>
      <c r="EQS33" s="427"/>
      <c r="EQT33" s="427"/>
      <c r="EQU33" s="427"/>
      <c r="EQV33" s="427"/>
      <c r="EQW33" s="427"/>
      <c r="EQX33" s="427"/>
      <c r="EQY33" s="427"/>
      <c r="EQZ33" s="427"/>
      <c r="ERA33" s="427"/>
      <c r="ERB33" s="427"/>
      <c r="ERC33" s="427"/>
      <c r="ERD33" s="427"/>
      <c r="ERE33" s="427"/>
      <c r="ERF33" s="427"/>
      <c r="ERG33" s="427"/>
      <c r="ERH33" s="427"/>
      <c r="ERI33" s="427"/>
      <c r="ERJ33" s="427"/>
      <c r="ERK33" s="427"/>
      <c r="ERL33" s="427"/>
      <c r="ERM33" s="427"/>
      <c r="ERN33" s="427"/>
      <c r="ERO33" s="427"/>
      <c r="ERP33" s="427"/>
      <c r="ERQ33" s="427"/>
      <c r="ERR33" s="427"/>
      <c r="ERS33" s="427"/>
      <c r="ERT33" s="427"/>
      <c r="ERU33" s="427"/>
      <c r="ERV33" s="427"/>
      <c r="ERW33" s="427"/>
      <c r="ERX33" s="427"/>
      <c r="ERY33" s="427"/>
      <c r="ERZ33" s="427"/>
      <c r="ESA33" s="427"/>
      <c r="ESB33" s="427"/>
      <c r="ESC33" s="427"/>
      <c r="ESD33" s="427"/>
      <c r="ESE33" s="427"/>
      <c r="ESF33" s="427"/>
      <c r="ESG33" s="427"/>
      <c r="ESH33" s="427"/>
      <c r="ESI33" s="427"/>
      <c r="ESJ33" s="427"/>
      <c r="ESK33" s="427"/>
      <c r="ESL33" s="427"/>
      <c r="ESM33" s="427"/>
      <c r="ESN33" s="427"/>
      <c r="ESO33" s="427"/>
      <c r="ESP33" s="427"/>
      <c r="ESQ33" s="427"/>
      <c r="ESR33" s="427"/>
      <c r="ESS33" s="427"/>
      <c r="EST33" s="427"/>
      <c r="ESU33" s="427"/>
      <c r="ESV33" s="427"/>
      <c r="ESW33" s="427"/>
      <c r="ESX33" s="427"/>
      <c r="ESY33" s="427"/>
      <c r="ESZ33" s="427"/>
      <c r="ETA33" s="427"/>
      <c r="ETB33" s="427"/>
      <c r="ETC33" s="427"/>
      <c r="ETD33" s="427"/>
      <c r="ETE33" s="427"/>
      <c r="ETF33" s="427"/>
      <c r="ETG33" s="427"/>
      <c r="ETH33" s="427"/>
      <c r="ETI33" s="427"/>
      <c r="ETJ33" s="427"/>
      <c r="ETK33" s="427"/>
      <c r="ETL33" s="427"/>
      <c r="ETM33" s="427"/>
      <c r="ETN33" s="427"/>
      <c r="ETO33" s="427"/>
      <c r="ETP33" s="427"/>
      <c r="ETQ33" s="427"/>
      <c r="ETR33" s="427"/>
      <c r="ETS33" s="427"/>
      <c r="ETT33" s="427"/>
      <c r="ETU33" s="427"/>
      <c r="ETV33" s="427"/>
      <c r="ETW33" s="427"/>
      <c r="ETX33" s="427"/>
      <c r="ETY33" s="427"/>
      <c r="ETZ33" s="427"/>
      <c r="EUA33" s="427"/>
      <c r="EUB33" s="427"/>
      <c r="EUC33" s="427"/>
      <c r="EUD33" s="427"/>
      <c r="EUE33" s="427"/>
      <c r="EUF33" s="427"/>
      <c r="EUG33" s="427"/>
      <c r="EUH33" s="427"/>
      <c r="EUI33" s="427"/>
      <c r="EUJ33" s="427"/>
      <c r="EUK33" s="427"/>
      <c r="EUL33" s="427"/>
      <c r="EUM33" s="427"/>
      <c r="EUN33" s="427"/>
      <c r="EUO33" s="427"/>
      <c r="EUP33" s="427"/>
      <c r="EUQ33" s="427"/>
      <c r="EUR33" s="427"/>
      <c r="EUS33" s="427"/>
      <c r="EUT33" s="427"/>
      <c r="EUU33" s="427"/>
      <c r="EUV33" s="427"/>
      <c r="EUW33" s="427"/>
      <c r="EUX33" s="427"/>
      <c r="EUY33" s="427"/>
      <c r="EUZ33" s="427"/>
      <c r="EVA33" s="427"/>
      <c r="EVB33" s="427"/>
      <c r="EVC33" s="427"/>
      <c r="EVD33" s="427"/>
      <c r="EVE33" s="427"/>
      <c r="EVF33" s="427"/>
      <c r="EVG33" s="427"/>
      <c r="EVH33" s="427"/>
      <c r="EVI33" s="427"/>
      <c r="EVJ33" s="427"/>
      <c r="EVK33" s="427"/>
      <c r="EVL33" s="427"/>
      <c r="EVM33" s="427"/>
      <c r="EVN33" s="427"/>
      <c r="EVO33" s="427"/>
      <c r="EVP33" s="427"/>
      <c r="EVQ33" s="427"/>
      <c r="EVR33" s="427"/>
      <c r="EVS33" s="427"/>
      <c r="EVT33" s="427"/>
      <c r="EVU33" s="427"/>
      <c r="EVV33" s="427"/>
      <c r="EVW33" s="427"/>
      <c r="EVX33" s="427"/>
      <c r="EVY33" s="427"/>
      <c r="EVZ33" s="427"/>
      <c r="EWA33" s="427"/>
      <c r="EWB33" s="427"/>
      <c r="EWC33" s="427"/>
      <c r="EWD33" s="427"/>
      <c r="EWE33" s="427"/>
      <c r="EWF33" s="427"/>
      <c r="EWG33" s="427"/>
      <c r="EWH33" s="427"/>
      <c r="EWI33" s="427"/>
      <c r="EWJ33" s="427"/>
      <c r="EWK33" s="427"/>
      <c r="EWL33" s="427"/>
      <c r="EWM33" s="427"/>
      <c r="EWN33" s="427"/>
      <c r="EWO33" s="427"/>
      <c r="EWP33" s="427"/>
      <c r="EWQ33" s="427"/>
      <c r="EWR33" s="427"/>
      <c r="EWS33" s="427"/>
      <c r="EWT33" s="427"/>
      <c r="EWU33" s="427"/>
      <c r="EWV33" s="427"/>
      <c r="EWW33" s="427"/>
      <c r="EWX33" s="427"/>
      <c r="EWY33" s="427"/>
      <c r="EWZ33" s="427"/>
      <c r="EXA33" s="427"/>
      <c r="EXB33" s="427"/>
      <c r="EXC33" s="427"/>
      <c r="EXD33" s="427"/>
      <c r="EXE33" s="427"/>
      <c r="EXF33" s="427"/>
      <c r="EXG33" s="427"/>
      <c r="EXH33" s="427"/>
      <c r="EXI33" s="427"/>
      <c r="EXJ33" s="427"/>
      <c r="EXK33" s="427"/>
      <c r="EXL33" s="427"/>
      <c r="EXM33" s="427"/>
      <c r="EXN33" s="427"/>
      <c r="EXO33" s="427"/>
      <c r="EXP33" s="427"/>
      <c r="EXQ33" s="427"/>
      <c r="EXR33" s="427"/>
      <c r="EXS33" s="427"/>
      <c r="EXT33" s="427"/>
      <c r="EXU33" s="427"/>
      <c r="EXV33" s="427"/>
      <c r="EXW33" s="427"/>
      <c r="EXX33" s="427"/>
      <c r="EXY33" s="427"/>
      <c r="EXZ33" s="427"/>
      <c r="EYA33" s="427"/>
      <c r="EYB33" s="427"/>
      <c r="EYC33" s="427"/>
      <c r="EYD33" s="427"/>
      <c r="EYE33" s="427"/>
      <c r="EYF33" s="427"/>
      <c r="EYG33" s="427"/>
      <c r="EYH33" s="427"/>
      <c r="EYI33" s="427"/>
      <c r="EYJ33" s="427"/>
      <c r="EYK33" s="427"/>
      <c r="EYL33" s="427"/>
      <c r="EYM33" s="427"/>
      <c r="EYN33" s="427"/>
      <c r="EYO33" s="427"/>
      <c r="EYP33" s="427"/>
      <c r="EYQ33" s="427"/>
      <c r="EYR33" s="427"/>
      <c r="EYS33" s="427"/>
      <c r="EYT33" s="427"/>
      <c r="EYU33" s="427"/>
      <c r="EYV33" s="427"/>
      <c r="EYW33" s="427"/>
      <c r="EYX33" s="427"/>
      <c r="EYY33" s="427"/>
      <c r="EYZ33" s="427"/>
      <c r="EZA33" s="427"/>
      <c r="EZB33" s="427"/>
      <c r="EZC33" s="427"/>
      <c r="EZD33" s="427"/>
      <c r="EZE33" s="427"/>
      <c r="EZF33" s="427"/>
      <c r="EZG33" s="427"/>
      <c r="EZH33" s="427"/>
      <c r="EZI33" s="427"/>
      <c r="EZJ33" s="427"/>
      <c r="EZK33" s="427"/>
      <c r="EZL33" s="427"/>
      <c r="EZM33" s="427"/>
      <c r="EZN33" s="427"/>
      <c r="EZO33" s="427"/>
      <c r="EZP33" s="427"/>
      <c r="EZQ33" s="427"/>
      <c r="EZR33" s="427"/>
      <c r="EZS33" s="427"/>
      <c r="EZT33" s="427"/>
      <c r="EZU33" s="427"/>
      <c r="EZV33" s="427"/>
      <c r="EZW33" s="427"/>
      <c r="EZX33" s="427"/>
      <c r="EZY33" s="427"/>
      <c r="EZZ33" s="427"/>
      <c r="FAA33" s="427"/>
      <c r="FAB33" s="427"/>
      <c r="FAC33" s="427"/>
      <c r="FAD33" s="427"/>
      <c r="FAE33" s="427"/>
      <c r="FAF33" s="427"/>
      <c r="FAG33" s="427"/>
      <c r="FAH33" s="427"/>
      <c r="FAI33" s="427"/>
      <c r="FAJ33" s="427"/>
      <c r="FAK33" s="427"/>
      <c r="FAL33" s="427"/>
      <c r="FAM33" s="427"/>
      <c r="FAN33" s="427"/>
      <c r="FAO33" s="427"/>
      <c r="FAP33" s="427"/>
      <c r="FAQ33" s="427"/>
      <c r="FAR33" s="427"/>
      <c r="FAS33" s="427"/>
      <c r="FAT33" s="427"/>
      <c r="FAU33" s="427"/>
      <c r="FAV33" s="427"/>
      <c r="FAW33" s="427"/>
      <c r="FAX33" s="427"/>
      <c r="FAY33" s="427"/>
      <c r="FAZ33" s="427"/>
      <c r="FBA33" s="427"/>
      <c r="FBB33" s="427"/>
      <c r="FBC33" s="427"/>
      <c r="FBD33" s="427"/>
      <c r="FBE33" s="427"/>
      <c r="FBF33" s="427"/>
      <c r="FBG33" s="427"/>
      <c r="FBH33" s="427"/>
      <c r="FBI33" s="427"/>
      <c r="FBJ33" s="427"/>
      <c r="FBK33" s="427"/>
      <c r="FBL33" s="427"/>
      <c r="FBM33" s="427"/>
      <c r="FBN33" s="427"/>
      <c r="FBO33" s="427"/>
      <c r="FBP33" s="427"/>
      <c r="FBQ33" s="427"/>
      <c r="FBR33" s="427"/>
      <c r="FBS33" s="427"/>
      <c r="FBT33" s="427"/>
      <c r="FBU33" s="427"/>
      <c r="FBV33" s="427"/>
      <c r="FBW33" s="427"/>
      <c r="FBX33" s="427"/>
      <c r="FBY33" s="427"/>
      <c r="FBZ33" s="427"/>
      <c r="FCA33" s="427"/>
      <c r="FCB33" s="427"/>
      <c r="FCC33" s="427"/>
      <c r="FCD33" s="427"/>
      <c r="FCE33" s="427"/>
      <c r="FCF33" s="427"/>
      <c r="FCG33" s="427"/>
      <c r="FCH33" s="427"/>
      <c r="FCI33" s="427"/>
      <c r="FCJ33" s="427"/>
      <c r="FCK33" s="427"/>
      <c r="FCL33" s="427"/>
      <c r="FCM33" s="427"/>
      <c r="FCN33" s="427"/>
      <c r="FCO33" s="427"/>
      <c r="FCP33" s="427"/>
      <c r="FCQ33" s="427"/>
      <c r="FCR33" s="427"/>
      <c r="FCS33" s="427"/>
      <c r="FCT33" s="427"/>
      <c r="FCU33" s="427"/>
      <c r="FCV33" s="427"/>
      <c r="FCW33" s="427"/>
      <c r="FCX33" s="427"/>
      <c r="FCY33" s="427"/>
      <c r="FCZ33" s="427"/>
      <c r="FDA33" s="427"/>
      <c r="FDB33" s="427"/>
      <c r="FDC33" s="427"/>
      <c r="FDD33" s="427"/>
      <c r="FDE33" s="427"/>
      <c r="FDF33" s="427"/>
      <c r="FDG33" s="427"/>
      <c r="FDH33" s="427"/>
      <c r="FDI33" s="427"/>
      <c r="FDJ33" s="427"/>
      <c r="FDK33" s="427"/>
      <c r="FDL33" s="427"/>
      <c r="FDM33" s="427"/>
      <c r="FDN33" s="427"/>
      <c r="FDO33" s="427"/>
      <c r="FDP33" s="427"/>
      <c r="FDQ33" s="427"/>
      <c r="FDR33" s="427"/>
      <c r="FDS33" s="427"/>
      <c r="FDT33" s="427"/>
      <c r="FDU33" s="427"/>
      <c r="FDV33" s="427"/>
      <c r="FDW33" s="427"/>
      <c r="FDX33" s="427"/>
      <c r="FDY33" s="427"/>
      <c r="FDZ33" s="427"/>
      <c r="FEA33" s="427"/>
      <c r="FEB33" s="427"/>
      <c r="FEC33" s="427"/>
      <c r="FED33" s="427"/>
      <c r="FEE33" s="427"/>
      <c r="FEF33" s="427"/>
      <c r="FEG33" s="427"/>
      <c r="FEH33" s="427"/>
      <c r="FEI33" s="427"/>
      <c r="FEJ33" s="427"/>
      <c r="FEK33" s="427"/>
      <c r="FEL33" s="427"/>
      <c r="FEM33" s="427"/>
      <c r="FEN33" s="427"/>
      <c r="FEO33" s="427"/>
      <c r="FEP33" s="427"/>
      <c r="FEQ33" s="427"/>
      <c r="FER33" s="427"/>
      <c r="FES33" s="427"/>
      <c r="FET33" s="427"/>
      <c r="FEU33" s="427"/>
      <c r="FEV33" s="427"/>
      <c r="FEW33" s="427"/>
      <c r="FEX33" s="427"/>
      <c r="FEY33" s="427"/>
      <c r="FEZ33" s="427"/>
      <c r="FFA33" s="427"/>
      <c r="FFB33" s="427"/>
      <c r="FFC33" s="427"/>
      <c r="FFD33" s="427"/>
      <c r="FFE33" s="427"/>
      <c r="FFF33" s="427"/>
      <c r="FFG33" s="427"/>
      <c r="FFH33" s="427"/>
      <c r="FFI33" s="427"/>
      <c r="FFJ33" s="427"/>
      <c r="FFK33" s="427"/>
      <c r="FFL33" s="427"/>
      <c r="FFM33" s="427"/>
      <c r="FFN33" s="427"/>
      <c r="FFO33" s="427"/>
      <c r="FFP33" s="427"/>
      <c r="FFQ33" s="427"/>
      <c r="FFR33" s="427"/>
      <c r="FFS33" s="427"/>
      <c r="FFT33" s="427"/>
      <c r="FFU33" s="427"/>
      <c r="FFV33" s="427"/>
      <c r="FFW33" s="427"/>
      <c r="FFX33" s="427"/>
      <c r="FFY33" s="427"/>
      <c r="FFZ33" s="427"/>
      <c r="FGA33" s="427"/>
      <c r="FGB33" s="427"/>
      <c r="FGC33" s="427"/>
      <c r="FGD33" s="427"/>
      <c r="FGE33" s="427"/>
      <c r="FGF33" s="427"/>
      <c r="FGG33" s="427"/>
      <c r="FGH33" s="427"/>
      <c r="FGI33" s="427"/>
      <c r="FGJ33" s="427"/>
      <c r="FGK33" s="427"/>
      <c r="FGL33" s="427"/>
      <c r="FGM33" s="427"/>
      <c r="FGN33" s="427"/>
      <c r="FGO33" s="427"/>
      <c r="FGP33" s="427"/>
      <c r="FGQ33" s="427"/>
      <c r="FGR33" s="427"/>
      <c r="FGS33" s="427"/>
      <c r="FGT33" s="427"/>
      <c r="FGU33" s="427"/>
      <c r="FGV33" s="427"/>
      <c r="FGW33" s="427"/>
      <c r="FGX33" s="427"/>
      <c r="FGY33" s="427"/>
      <c r="FGZ33" s="427"/>
      <c r="FHA33" s="427"/>
      <c r="FHB33" s="427"/>
      <c r="FHC33" s="427"/>
      <c r="FHD33" s="427"/>
      <c r="FHE33" s="427"/>
      <c r="FHF33" s="427"/>
      <c r="FHG33" s="427"/>
      <c r="FHH33" s="427"/>
      <c r="FHI33" s="427"/>
      <c r="FHJ33" s="427"/>
      <c r="FHK33" s="427"/>
      <c r="FHL33" s="427"/>
      <c r="FHM33" s="427"/>
      <c r="FHN33" s="427"/>
      <c r="FHO33" s="427"/>
      <c r="FHP33" s="427"/>
      <c r="FHQ33" s="427"/>
      <c r="FHR33" s="427"/>
      <c r="FHS33" s="427"/>
      <c r="FHT33" s="427"/>
      <c r="FHU33" s="427"/>
      <c r="FHV33" s="427"/>
      <c r="FHW33" s="427"/>
      <c r="FHX33" s="427"/>
      <c r="FHY33" s="427"/>
      <c r="FHZ33" s="427"/>
      <c r="FIA33" s="427"/>
      <c r="FIB33" s="427"/>
      <c r="FIC33" s="427"/>
      <c r="FID33" s="427"/>
      <c r="FIE33" s="427"/>
      <c r="FIF33" s="427"/>
      <c r="FIG33" s="427"/>
      <c r="FIH33" s="427"/>
      <c r="FII33" s="427"/>
      <c r="FIJ33" s="427"/>
      <c r="FIK33" s="427"/>
      <c r="FIL33" s="427"/>
      <c r="FIM33" s="427"/>
      <c r="FIN33" s="427"/>
      <c r="FIO33" s="427"/>
      <c r="FIP33" s="427"/>
      <c r="FIQ33" s="427"/>
      <c r="FIR33" s="427"/>
      <c r="FIS33" s="427"/>
      <c r="FIT33" s="427"/>
      <c r="FIU33" s="427"/>
      <c r="FIV33" s="427"/>
      <c r="FIW33" s="427"/>
      <c r="FIX33" s="427"/>
      <c r="FIY33" s="427"/>
      <c r="FIZ33" s="427"/>
      <c r="FJA33" s="427"/>
      <c r="FJB33" s="427"/>
      <c r="FJC33" s="427"/>
      <c r="FJD33" s="427"/>
      <c r="FJE33" s="427"/>
      <c r="FJF33" s="427"/>
      <c r="FJG33" s="427"/>
      <c r="FJH33" s="427"/>
      <c r="FJI33" s="427"/>
      <c r="FJJ33" s="427"/>
      <c r="FJK33" s="427"/>
      <c r="FJL33" s="427"/>
      <c r="FJM33" s="427"/>
      <c r="FJN33" s="427"/>
      <c r="FJO33" s="427"/>
      <c r="FJP33" s="427"/>
      <c r="FJQ33" s="427"/>
      <c r="FJR33" s="427"/>
      <c r="FJS33" s="427"/>
      <c r="FJT33" s="427"/>
      <c r="FJU33" s="427"/>
      <c r="FJV33" s="427"/>
      <c r="FJW33" s="427"/>
      <c r="FJX33" s="427"/>
      <c r="FJY33" s="427"/>
      <c r="FJZ33" s="427"/>
      <c r="FKA33" s="427"/>
      <c r="FKB33" s="427"/>
      <c r="FKC33" s="427"/>
      <c r="FKD33" s="427"/>
      <c r="FKE33" s="427"/>
      <c r="FKF33" s="427"/>
      <c r="FKG33" s="427"/>
      <c r="FKH33" s="427"/>
      <c r="FKI33" s="427"/>
      <c r="FKJ33" s="427"/>
      <c r="FKK33" s="427"/>
      <c r="FKL33" s="427"/>
      <c r="FKM33" s="427"/>
      <c r="FKN33" s="427"/>
      <c r="FKO33" s="427"/>
      <c r="FKP33" s="427"/>
      <c r="FKQ33" s="427"/>
      <c r="FKR33" s="427"/>
      <c r="FKS33" s="427"/>
      <c r="FKT33" s="427"/>
      <c r="FKU33" s="427"/>
      <c r="FKV33" s="427"/>
      <c r="FKW33" s="427"/>
      <c r="FKX33" s="427"/>
      <c r="FKY33" s="427"/>
      <c r="FKZ33" s="427"/>
      <c r="FLA33" s="427"/>
      <c r="FLB33" s="427"/>
      <c r="FLC33" s="427"/>
      <c r="FLD33" s="427"/>
      <c r="FLE33" s="427"/>
      <c r="FLF33" s="427"/>
      <c r="FLG33" s="427"/>
      <c r="FLH33" s="427"/>
      <c r="FLI33" s="427"/>
      <c r="FLJ33" s="427"/>
      <c r="FLK33" s="427"/>
      <c r="FLL33" s="427"/>
      <c r="FLM33" s="427"/>
      <c r="FLN33" s="427"/>
      <c r="FLO33" s="427"/>
      <c r="FLP33" s="427"/>
      <c r="FLQ33" s="427"/>
      <c r="FLR33" s="427"/>
      <c r="FLS33" s="427"/>
      <c r="FLT33" s="427"/>
      <c r="FLU33" s="427"/>
      <c r="FLV33" s="427"/>
      <c r="FLW33" s="427"/>
      <c r="FLX33" s="427"/>
      <c r="FLY33" s="427"/>
      <c r="FLZ33" s="427"/>
      <c r="FMA33" s="427"/>
      <c r="FMB33" s="427"/>
      <c r="FMC33" s="427"/>
      <c r="FMD33" s="427"/>
      <c r="FME33" s="427"/>
      <c r="FMF33" s="427"/>
      <c r="FMG33" s="427"/>
      <c r="FMH33" s="427"/>
      <c r="FMI33" s="427"/>
      <c r="FMJ33" s="427"/>
      <c r="FMK33" s="427"/>
      <c r="FML33" s="427"/>
      <c r="FMM33" s="427"/>
      <c r="FMN33" s="427"/>
      <c r="FMO33" s="427"/>
      <c r="FMP33" s="427"/>
      <c r="FMQ33" s="427"/>
      <c r="FMR33" s="427"/>
      <c r="FMS33" s="427"/>
      <c r="FMT33" s="427"/>
      <c r="FMU33" s="427"/>
      <c r="FMV33" s="427"/>
      <c r="FMW33" s="427"/>
      <c r="FMX33" s="427"/>
      <c r="FMY33" s="427"/>
      <c r="FMZ33" s="427"/>
      <c r="FNA33" s="427"/>
      <c r="FNB33" s="427"/>
      <c r="FNC33" s="427"/>
      <c r="FND33" s="427"/>
      <c r="FNE33" s="427"/>
      <c r="FNF33" s="427"/>
      <c r="FNG33" s="427"/>
      <c r="FNH33" s="427"/>
      <c r="FNI33" s="427"/>
      <c r="FNJ33" s="427"/>
      <c r="FNK33" s="427"/>
      <c r="FNL33" s="427"/>
      <c r="FNM33" s="427"/>
      <c r="FNN33" s="427"/>
      <c r="FNO33" s="427"/>
      <c r="FNP33" s="427"/>
      <c r="FNQ33" s="427"/>
      <c r="FNR33" s="427"/>
      <c r="FNS33" s="427"/>
      <c r="FNT33" s="427"/>
      <c r="FNU33" s="427"/>
      <c r="FNV33" s="427"/>
      <c r="FNW33" s="427"/>
      <c r="FNX33" s="427"/>
      <c r="FNY33" s="427"/>
      <c r="FNZ33" s="427"/>
      <c r="FOA33" s="427"/>
      <c r="FOB33" s="427"/>
      <c r="FOC33" s="427"/>
      <c r="FOD33" s="427"/>
      <c r="FOE33" s="427"/>
      <c r="FOF33" s="427"/>
      <c r="FOG33" s="427"/>
      <c r="FOH33" s="427"/>
      <c r="FOI33" s="427"/>
      <c r="FOJ33" s="427"/>
      <c r="FOK33" s="427"/>
      <c r="FOL33" s="427"/>
      <c r="FOM33" s="427"/>
      <c r="FON33" s="427"/>
      <c r="FOO33" s="427"/>
      <c r="FOP33" s="427"/>
      <c r="FOQ33" s="427"/>
      <c r="FOR33" s="427"/>
      <c r="FOS33" s="427"/>
      <c r="FOT33" s="427"/>
      <c r="FOU33" s="427"/>
      <c r="FOV33" s="427"/>
      <c r="FOW33" s="427"/>
      <c r="FOX33" s="427"/>
      <c r="FOY33" s="427"/>
      <c r="FOZ33" s="427"/>
      <c r="FPA33" s="427"/>
      <c r="FPB33" s="427"/>
      <c r="FPC33" s="427"/>
      <c r="FPD33" s="427"/>
      <c r="FPE33" s="427"/>
      <c r="FPF33" s="427"/>
      <c r="FPG33" s="427"/>
      <c r="FPH33" s="427"/>
      <c r="FPI33" s="427"/>
      <c r="FPJ33" s="427"/>
      <c r="FPK33" s="427"/>
      <c r="FPL33" s="427"/>
      <c r="FPM33" s="427"/>
      <c r="FPN33" s="427"/>
      <c r="FPO33" s="427"/>
      <c r="FPP33" s="427"/>
      <c r="FPQ33" s="427"/>
      <c r="FPR33" s="427"/>
      <c r="FPS33" s="427"/>
      <c r="FPT33" s="427"/>
      <c r="FPU33" s="427"/>
      <c r="FPV33" s="427"/>
      <c r="FPW33" s="427"/>
      <c r="FPX33" s="427"/>
      <c r="FPY33" s="427"/>
      <c r="FPZ33" s="427"/>
      <c r="FQA33" s="427"/>
      <c r="FQB33" s="427"/>
      <c r="FQC33" s="427"/>
      <c r="FQD33" s="427"/>
      <c r="FQE33" s="427"/>
      <c r="FQF33" s="427"/>
      <c r="FQG33" s="427"/>
      <c r="FQH33" s="427"/>
      <c r="FQI33" s="427"/>
      <c r="FQJ33" s="427"/>
      <c r="FQK33" s="427"/>
      <c r="FQL33" s="427"/>
      <c r="FQM33" s="427"/>
      <c r="FQN33" s="427"/>
      <c r="FQO33" s="427"/>
      <c r="FQP33" s="427"/>
      <c r="FQQ33" s="427"/>
      <c r="FQR33" s="427"/>
      <c r="FQS33" s="427"/>
      <c r="FQT33" s="427"/>
      <c r="FQU33" s="427"/>
      <c r="FQV33" s="427"/>
      <c r="FQW33" s="427"/>
      <c r="FQX33" s="427"/>
      <c r="FQY33" s="427"/>
      <c r="FQZ33" s="427"/>
      <c r="FRA33" s="427"/>
      <c r="FRB33" s="427"/>
      <c r="FRC33" s="427"/>
      <c r="FRD33" s="427"/>
      <c r="FRE33" s="427"/>
      <c r="FRF33" s="427"/>
      <c r="FRG33" s="427"/>
      <c r="FRH33" s="427"/>
      <c r="FRI33" s="427"/>
      <c r="FRJ33" s="427"/>
      <c r="FRK33" s="427"/>
      <c r="FRL33" s="427"/>
      <c r="FRM33" s="427"/>
      <c r="FRN33" s="427"/>
      <c r="FRO33" s="427"/>
      <c r="FRP33" s="427"/>
      <c r="FRQ33" s="427"/>
      <c r="FRR33" s="427"/>
      <c r="FRS33" s="427"/>
      <c r="FRT33" s="427"/>
      <c r="FRU33" s="427"/>
      <c r="FRV33" s="427"/>
      <c r="FRW33" s="427"/>
      <c r="FRX33" s="427"/>
      <c r="FRY33" s="427"/>
      <c r="FRZ33" s="427"/>
      <c r="FSA33" s="427"/>
      <c r="FSB33" s="427"/>
      <c r="FSC33" s="427"/>
      <c r="FSD33" s="427"/>
      <c r="FSE33" s="427"/>
      <c r="FSF33" s="427"/>
      <c r="FSG33" s="427"/>
      <c r="FSH33" s="427"/>
      <c r="FSI33" s="427"/>
      <c r="FSJ33" s="427"/>
      <c r="FSK33" s="427"/>
      <c r="FSL33" s="427"/>
      <c r="FSM33" s="427"/>
      <c r="FSN33" s="427"/>
      <c r="FSO33" s="427"/>
      <c r="FSP33" s="427"/>
      <c r="FSQ33" s="427"/>
      <c r="FSR33" s="427"/>
      <c r="FSS33" s="427"/>
      <c r="FST33" s="427"/>
      <c r="FSU33" s="427"/>
      <c r="FSV33" s="427"/>
      <c r="FSW33" s="427"/>
      <c r="FSX33" s="427"/>
      <c r="FSY33" s="427"/>
      <c r="FSZ33" s="427"/>
      <c r="FTA33" s="427"/>
      <c r="FTB33" s="427"/>
      <c r="FTC33" s="427"/>
      <c r="FTD33" s="427"/>
      <c r="FTE33" s="427"/>
      <c r="FTF33" s="427"/>
      <c r="FTG33" s="427"/>
      <c r="FTH33" s="427"/>
      <c r="FTI33" s="427"/>
      <c r="FTJ33" s="427"/>
      <c r="FTK33" s="427"/>
      <c r="FTL33" s="427"/>
      <c r="FTM33" s="427"/>
      <c r="FTN33" s="427"/>
      <c r="FTO33" s="427"/>
      <c r="FTP33" s="427"/>
      <c r="FTQ33" s="427"/>
      <c r="FTR33" s="427"/>
      <c r="FTS33" s="427"/>
      <c r="FTT33" s="427"/>
      <c r="FTU33" s="427"/>
      <c r="FTV33" s="427"/>
      <c r="FTW33" s="427"/>
      <c r="FTX33" s="427"/>
      <c r="FTY33" s="427"/>
      <c r="FTZ33" s="427"/>
      <c r="FUA33" s="427"/>
      <c r="FUB33" s="427"/>
      <c r="FUC33" s="427"/>
      <c r="FUD33" s="427"/>
      <c r="FUE33" s="427"/>
      <c r="FUF33" s="427"/>
      <c r="FUG33" s="427"/>
      <c r="FUH33" s="427"/>
      <c r="FUI33" s="427"/>
      <c r="FUJ33" s="427"/>
      <c r="FUK33" s="427"/>
      <c r="FUL33" s="427"/>
      <c r="FUM33" s="427"/>
      <c r="FUN33" s="427"/>
      <c r="FUO33" s="427"/>
      <c r="FUP33" s="427"/>
      <c r="FUQ33" s="427"/>
      <c r="FUR33" s="427"/>
      <c r="FUS33" s="427"/>
      <c r="FUT33" s="427"/>
      <c r="FUU33" s="427"/>
      <c r="FUV33" s="427"/>
      <c r="FUW33" s="427"/>
      <c r="FUX33" s="427"/>
      <c r="FUY33" s="427"/>
      <c r="FUZ33" s="427"/>
      <c r="FVA33" s="427"/>
      <c r="FVB33" s="427"/>
      <c r="FVC33" s="427"/>
      <c r="FVD33" s="427"/>
      <c r="FVE33" s="427"/>
      <c r="FVF33" s="427"/>
      <c r="FVG33" s="427"/>
      <c r="FVH33" s="427"/>
      <c r="FVI33" s="427"/>
      <c r="FVJ33" s="427"/>
      <c r="FVK33" s="427"/>
      <c r="FVL33" s="427"/>
      <c r="FVM33" s="427"/>
      <c r="FVN33" s="427"/>
      <c r="FVO33" s="427"/>
      <c r="FVP33" s="427"/>
      <c r="FVQ33" s="427"/>
      <c r="FVR33" s="427"/>
      <c r="FVS33" s="427"/>
      <c r="FVT33" s="427"/>
      <c r="FVU33" s="427"/>
      <c r="FVV33" s="427"/>
      <c r="FVW33" s="427"/>
      <c r="FVX33" s="427"/>
      <c r="FVY33" s="427"/>
      <c r="FVZ33" s="427"/>
      <c r="FWA33" s="427"/>
      <c r="FWB33" s="427"/>
      <c r="FWC33" s="427"/>
      <c r="FWD33" s="427"/>
      <c r="FWE33" s="427"/>
      <c r="FWF33" s="427"/>
      <c r="FWG33" s="427"/>
      <c r="FWH33" s="427"/>
      <c r="FWI33" s="427"/>
      <c r="FWJ33" s="427"/>
      <c r="FWK33" s="427"/>
      <c r="FWL33" s="427"/>
      <c r="FWM33" s="427"/>
      <c r="FWN33" s="427"/>
      <c r="FWO33" s="427"/>
      <c r="FWP33" s="427"/>
      <c r="FWQ33" s="427"/>
      <c r="FWR33" s="427"/>
      <c r="FWS33" s="427"/>
      <c r="FWT33" s="427"/>
      <c r="FWU33" s="427"/>
      <c r="FWV33" s="427"/>
      <c r="FWW33" s="427"/>
      <c r="FWX33" s="427"/>
      <c r="FWY33" s="427"/>
      <c r="FWZ33" s="427"/>
      <c r="FXA33" s="427"/>
      <c r="FXB33" s="427"/>
      <c r="FXC33" s="427"/>
      <c r="FXD33" s="427"/>
      <c r="FXE33" s="427"/>
      <c r="FXF33" s="427"/>
      <c r="FXG33" s="427"/>
      <c r="FXH33" s="427"/>
      <c r="FXI33" s="427"/>
      <c r="FXJ33" s="427"/>
      <c r="FXK33" s="427"/>
      <c r="FXL33" s="427"/>
      <c r="FXM33" s="427"/>
      <c r="FXN33" s="427"/>
      <c r="FXO33" s="427"/>
      <c r="FXP33" s="427"/>
      <c r="FXQ33" s="427"/>
      <c r="FXR33" s="427"/>
      <c r="FXS33" s="427"/>
      <c r="FXT33" s="427"/>
      <c r="FXU33" s="427"/>
      <c r="FXV33" s="427"/>
      <c r="FXW33" s="427"/>
      <c r="FXX33" s="427"/>
      <c r="FXY33" s="427"/>
      <c r="FXZ33" s="427"/>
      <c r="FYA33" s="427"/>
      <c r="FYB33" s="427"/>
      <c r="FYC33" s="427"/>
      <c r="FYD33" s="427"/>
      <c r="FYE33" s="427"/>
      <c r="FYF33" s="427"/>
      <c r="FYG33" s="427"/>
      <c r="FYH33" s="427"/>
      <c r="FYI33" s="427"/>
      <c r="FYJ33" s="427"/>
      <c r="FYK33" s="427"/>
      <c r="FYL33" s="427"/>
      <c r="FYM33" s="427"/>
      <c r="FYN33" s="427"/>
      <c r="FYO33" s="427"/>
      <c r="FYP33" s="427"/>
      <c r="FYQ33" s="427"/>
      <c r="FYR33" s="427"/>
      <c r="FYS33" s="427"/>
      <c r="FYT33" s="427"/>
      <c r="FYU33" s="427"/>
      <c r="FYV33" s="427"/>
      <c r="FYW33" s="427"/>
      <c r="FYX33" s="427"/>
      <c r="FYY33" s="427"/>
      <c r="FYZ33" s="427"/>
      <c r="FZA33" s="427"/>
      <c r="FZB33" s="427"/>
      <c r="FZC33" s="427"/>
      <c r="FZD33" s="427"/>
      <c r="FZE33" s="427"/>
      <c r="FZF33" s="427"/>
      <c r="FZG33" s="427"/>
      <c r="FZH33" s="427"/>
      <c r="FZI33" s="427"/>
      <c r="FZJ33" s="427"/>
      <c r="FZK33" s="427"/>
      <c r="FZL33" s="427"/>
      <c r="FZM33" s="427"/>
      <c r="FZN33" s="427"/>
      <c r="FZO33" s="427"/>
      <c r="FZP33" s="427"/>
      <c r="FZQ33" s="427"/>
      <c r="FZR33" s="427"/>
      <c r="FZS33" s="427"/>
      <c r="FZT33" s="427"/>
      <c r="FZU33" s="427"/>
      <c r="FZV33" s="427"/>
      <c r="FZW33" s="427"/>
      <c r="FZX33" s="427"/>
      <c r="FZY33" s="427"/>
      <c r="FZZ33" s="427"/>
      <c r="GAA33" s="427"/>
      <c r="GAB33" s="427"/>
      <c r="GAC33" s="427"/>
      <c r="GAD33" s="427"/>
      <c r="GAE33" s="427"/>
      <c r="GAF33" s="427"/>
      <c r="GAG33" s="427"/>
      <c r="GAH33" s="427"/>
      <c r="GAI33" s="427"/>
      <c r="GAJ33" s="427"/>
      <c r="GAK33" s="427"/>
      <c r="GAL33" s="427"/>
      <c r="GAM33" s="427"/>
      <c r="GAN33" s="427"/>
      <c r="GAO33" s="427"/>
      <c r="GAP33" s="427"/>
      <c r="GAQ33" s="427"/>
      <c r="GAR33" s="427"/>
      <c r="GAS33" s="427"/>
      <c r="GAT33" s="427"/>
      <c r="GAU33" s="427"/>
      <c r="GAV33" s="427"/>
      <c r="GAW33" s="427"/>
      <c r="GAX33" s="427"/>
      <c r="GAY33" s="427"/>
      <c r="GAZ33" s="427"/>
      <c r="GBA33" s="427"/>
      <c r="GBB33" s="427"/>
      <c r="GBC33" s="427"/>
      <c r="GBD33" s="427"/>
      <c r="GBE33" s="427"/>
      <c r="GBF33" s="427"/>
      <c r="GBG33" s="427"/>
      <c r="GBH33" s="427"/>
      <c r="GBI33" s="427"/>
      <c r="GBJ33" s="427"/>
      <c r="GBK33" s="427"/>
      <c r="GBL33" s="427"/>
      <c r="GBM33" s="427"/>
      <c r="GBN33" s="427"/>
      <c r="GBO33" s="427"/>
      <c r="GBP33" s="427"/>
      <c r="GBQ33" s="427"/>
      <c r="GBR33" s="427"/>
      <c r="GBS33" s="427"/>
      <c r="GBT33" s="427"/>
      <c r="GBU33" s="427"/>
      <c r="GBV33" s="427"/>
      <c r="GBW33" s="427"/>
      <c r="GBX33" s="427"/>
      <c r="GBY33" s="427"/>
      <c r="GBZ33" s="427"/>
      <c r="GCA33" s="427"/>
      <c r="GCB33" s="427"/>
      <c r="GCC33" s="427"/>
      <c r="GCD33" s="427"/>
      <c r="GCE33" s="427"/>
      <c r="GCF33" s="427"/>
      <c r="GCG33" s="427"/>
      <c r="GCH33" s="427"/>
      <c r="GCI33" s="427"/>
      <c r="GCJ33" s="427"/>
      <c r="GCK33" s="427"/>
      <c r="GCL33" s="427"/>
      <c r="GCM33" s="427"/>
      <c r="GCN33" s="427"/>
      <c r="GCO33" s="427"/>
      <c r="GCP33" s="427"/>
      <c r="GCQ33" s="427"/>
      <c r="GCR33" s="427"/>
      <c r="GCS33" s="427"/>
      <c r="GCT33" s="427"/>
      <c r="GCU33" s="427"/>
      <c r="GCV33" s="427"/>
      <c r="GCW33" s="427"/>
      <c r="GCX33" s="427"/>
      <c r="GCY33" s="427"/>
      <c r="GCZ33" s="427"/>
      <c r="GDA33" s="427"/>
      <c r="GDB33" s="427"/>
      <c r="GDC33" s="427"/>
      <c r="GDD33" s="427"/>
      <c r="GDE33" s="427"/>
      <c r="GDF33" s="427"/>
      <c r="GDG33" s="427"/>
      <c r="GDH33" s="427"/>
      <c r="GDI33" s="427"/>
      <c r="GDJ33" s="427"/>
      <c r="GDK33" s="427"/>
      <c r="GDL33" s="427"/>
      <c r="GDM33" s="427"/>
      <c r="GDN33" s="427"/>
      <c r="GDO33" s="427"/>
      <c r="GDP33" s="427"/>
      <c r="GDQ33" s="427"/>
      <c r="GDR33" s="427"/>
      <c r="GDS33" s="427"/>
      <c r="GDT33" s="427"/>
      <c r="GDU33" s="427"/>
      <c r="GDV33" s="427"/>
      <c r="GDW33" s="427"/>
      <c r="GDX33" s="427"/>
      <c r="GDY33" s="427"/>
      <c r="GDZ33" s="427"/>
      <c r="GEA33" s="427"/>
      <c r="GEB33" s="427"/>
      <c r="GEC33" s="427"/>
      <c r="GED33" s="427"/>
      <c r="GEE33" s="427"/>
      <c r="GEF33" s="427"/>
      <c r="GEG33" s="427"/>
      <c r="GEH33" s="427"/>
      <c r="GEI33" s="427"/>
      <c r="GEJ33" s="427"/>
      <c r="GEK33" s="427"/>
      <c r="GEL33" s="427"/>
      <c r="GEM33" s="427"/>
      <c r="GEN33" s="427"/>
      <c r="GEO33" s="427"/>
      <c r="GEP33" s="427"/>
      <c r="GEQ33" s="427"/>
      <c r="GER33" s="427"/>
      <c r="GES33" s="427"/>
      <c r="GET33" s="427"/>
      <c r="GEU33" s="427"/>
      <c r="GEV33" s="427"/>
      <c r="GEW33" s="427"/>
      <c r="GEX33" s="427"/>
      <c r="GEY33" s="427"/>
      <c r="GEZ33" s="427"/>
      <c r="GFA33" s="427"/>
      <c r="GFB33" s="427"/>
      <c r="GFC33" s="427"/>
      <c r="GFD33" s="427"/>
      <c r="GFE33" s="427"/>
      <c r="GFF33" s="427"/>
      <c r="GFG33" s="427"/>
      <c r="GFH33" s="427"/>
      <c r="GFI33" s="427"/>
      <c r="GFJ33" s="427"/>
      <c r="GFK33" s="427"/>
      <c r="GFL33" s="427"/>
      <c r="GFM33" s="427"/>
      <c r="GFN33" s="427"/>
      <c r="GFO33" s="427"/>
      <c r="GFP33" s="427"/>
      <c r="GFQ33" s="427"/>
      <c r="GFR33" s="427"/>
      <c r="GFS33" s="427"/>
      <c r="GFT33" s="427"/>
      <c r="GFU33" s="427"/>
      <c r="GFV33" s="427"/>
      <c r="GFW33" s="427"/>
      <c r="GFX33" s="427"/>
      <c r="GFY33" s="427"/>
      <c r="GFZ33" s="427"/>
      <c r="GGA33" s="427"/>
      <c r="GGB33" s="427"/>
      <c r="GGC33" s="427"/>
      <c r="GGD33" s="427"/>
      <c r="GGE33" s="427"/>
      <c r="GGF33" s="427"/>
      <c r="GGG33" s="427"/>
      <c r="GGH33" s="427"/>
      <c r="GGI33" s="427"/>
      <c r="GGJ33" s="427"/>
      <c r="GGK33" s="427"/>
      <c r="GGL33" s="427"/>
      <c r="GGM33" s="427"/>
      <c r="GGN33" s="427"/>
      <c r="GGO33" s="427"/>
      <c r="GGP33" s="427"/>
      <c r="GGQ33" s="427"/>
      <c r="GGR33" s="427"/>
      <c r="GGS33" s="427"/>
      <c r="GGT33" s="427"/>
      <c r="GGU33" s="427"/>
      <c r="GGV33" s="427"/>
      <c r="GGW33" s="427"/>
      <c r="GGX33" s="427"/>
      <c r="GGY33" s="427"/>
      <c r="GGZ33" s="427"/>
      <c r="GHA33" s="427"/>
      <c r="GHB33" s="427"/>
      <c r="GHC33" s="427"/>
      <c r="GHD33" s="427"/>
      <c r="GHE33" s="427"/>
      <c r="GHF33" s="427"/>
      <c r="GHG33" s="427"/>
      <c r="GHH33" s="427"/>
      <c r="GHI33" s="427"/>
      <c r="GHJ33" s="427"/>
      <c r="GHK33" s="427"/>
      <c r="GHL33" s="427"/>
      <c r="GHM33" s="427"/>
      <c r="GHN33" s="427"/>
      <c r="GHO33" s="427"/>
      <c r="GHP33" s="427"/>
      <c r="GHQ33" s="427"/>
      <c r="GHR33" s="427"/>
      <c r="GHS33" s="427"/>
      <c r="GHT33" s="427"/>
      <c r="GHU33" s="427"/>
      <c r="GHV33" s="427"/>
      <c r="GHW33" s="427"/>
      <c r="GHX33" s="427"/>
      <c r="GHY33" s="427"/>
      <c r="GHZ33" s="427"/>
      <c r="GIA33" s="427"/>
      <c r="GIB33" s="427"/>
      <c r="GIC33" s="427"/>
      <c r="GID33" s="427"/>
      <c r="GIE33" s="427"/>
      <c r="GIF33" s="427"/>
      <c r="GIG33" s="427"/>
      <c r="GIH33" s="427"/>
      <c r="GII33" s="427"/>
      <c r="GIJ33" s="427"/>
      <c r="GIK33" s="427"/>
      <c r="GIL33" s="427"/>
      <c r="GIM33" s="427"/>
      <c r="GIN33" s="427"/>
      <c r="GIO33" s="427"/>
      <c r="GIP33" s="427"/>
      <c r="GIQ33" s="427"/>
      <c r="GIR33" s="427"/>
      <c r="GIS33" s="427"/>
      <c r="GIT33" s="427"/>
      <c r="GIU33" s="427"/>
      <c r="GIV33" s="427"/>
      <c r="GIW33" s="427"/>
      <c r="GIX33" s="427"/>
      <c r="GIY33" s="427"/>
      <c r="GIZ33" s="427"/>
      <c r="GJA33" s="427"/>
      <c r="GJB33" s="427"/>
      <c r="GJC33" s="427"/>
      <c r="GJD33" s="427"/>
      <c r="GJE33" s="427"/>
      <c r="GJF33" s="427"/>
      <c r="GJG33" s="427"/>
      <c r="GJH33" s="427"/>
      <c r="GJI33" s="427"/>
      <c r="GJJ33" s="427"/>
      <c r="GJK33" s="427"/>
      <c r="GJL33" s="427"/>
      <c r="GJM33" s="427"/>
      <c r="GJN33" s="427"/>
      <c r="GJO33" s="427"/>
      <c r="GJP33" s="427"/>
      <c r="GJQ33" s="427"/>
      <c r="GJR33" s="427"/>
      <c r="GJS33" s="427"/>
      <c r="GJT33" s="427"/>
      <c r="GJU33" s="427"/>
      <c r="GJV33" s="427"/>
      <c r="GJW33" s="427"/>
      <c r="GJX33" s="427"/>
      <c r="GJY33" s="427"/>
      <c r="GJZ33" s="427"/>
      <c r="GKA33" s="427"/>
      <c r="GKB33" s="427"/>
      <c r="GKC33" s="427"/>
      <c r="GKD33" s="427"/>
      <c r="GKE33" s="427"/>
      <c r="GKF33" s="427"/>
      <c r="GKG33" s="427"/>
      <c r="GKH33" s="427"/>
      <c r="GKI33" s="427"/>
      <c r="GKJ33" s="427"/>
      <c r="GKK33" s="427"/>
      <c r="GKL33" s="427"/>
      <c r="GKM33" s="427"/>
      <c r="GKN33" s="427"/>
      <c r="GKO33" s="427"/>
      <c r="GKP33" s="427"/>
      <c r="GKQ33" s="427"/>
      <c r="GKR33" s="427"/>
      <c r="GKS33" s="427"/>
      <c r="GKT33" s="427"/>
      <c r="GKU33" s="427"/>
      <c r="GKV33" s="427"/>
      <c r="GKW33" s="427"/>
      <c r="GKX33" s="427"/>
      <c r="GKY33" s="427"/>
      <c r="GKZ33" s="427"/>
      <c r="GLA33" s="427"/>
      <c r="GLB33" s="427"/>
      <c r="GLC33" s="427"/>
      <c r="GLD33" s="427"/>
      <c r="GLE33" s="427"/>
      <c r="GLF33" s="427"/>
      <c r="GLG33" s="427"/>
      <c r="GLH33" s="427"/>
      <c r="GLI33" s="427"/>
      <c r="GLJ33" s="427"/>
      <c r="GLK33" s="427"/>
      <c r="GLL33" s="427"/>
      <c r="GLM33" s="427"/>
      <c r="GLN33" s="427"/>
      <c r="GLO33" s="427"/>
      <c r="GLP33" s="427"/>
      <c r="GLQ33" s="427"/>
      <c r="GLR33" s="427"/>
      <c r="GLS33" s="427"/>
      <c r="GLT33" s="427"/>
      <c r="GLU33" s="427"/>
      <c r="GLV33" s="427"/>
      <c r="GLW33" s="427"/>
      <c r="GLX33" s="427"/>
      <c r="GLY33" s="427"/>
      <c r="GLZ33" s="427"/>
      <c r="GMA33" s="427"/>
      <c r="GMB33" s="427"/>
      <c r="GMC33" s="427"/>
      <c r="GMD33" s="427"/>
      <c r="GME33" s="427"/>
      <c r="GMF33" s="427"/>
      <c r="GMG33" s="427"/>
      <c r="GMH33" s="427"/>
      <c r="GMI33" s="427"/>
      <c r="GMJ33" s="427"/>
      <c r="GMK33" s="427"/>
      <c r="GML33" s="427"/>
      <c r="GMM33" s="427"/>
      <c r="GMN33" s="427"/>
      <c r="GMO33" s="427"/>
      <c r="GMP33" s="427"/>
      <c r="GMQ33" s="427"/>
      <c r="GMR33" s="427"/>
      <c r="GMS33" s="427"/>
      <c r="GMT33" s="427"/>
      <c r="GMU33" s="427"/>
      <c r="GMV33" s="427"/>
      <c r="GMW33" s="427"/>
      <c r="GMX33" s="427"/>
      <c r="GMY33" s="427"/>
      <c r="GMZ33" s="427"/>
      <c r="GNA33" s="427"/>
      <c r="GNB33" s="427"/>
      <c r="GNC33" s="427"/>
      <c r="GND33" s="427"/>
      <c r="GNE33" s="427"/>
      <c r="GNF33" s="427"/>
      <c r="GNG33" s="427"/>
      <c r="GNH33" s="427"/>
      <c r="GNI33" s="427"/>
      <c r="GNJ33" s="427"/>
      <c r="GNK33" s="427"/>
      <c r="GNL33" s="427"/>
      <c r="GNM33" s="427"/>
      <c r="GNN33" s="427"/>
      <c r="GNO33" s="427"/>
      <c r="GNP33" s="427"/>
      <c r="GNQ33" s="427"/>
      <c r="GNR33" s="427"/>
      <c r="GNS33" s="427"/>
      <c r="GNT33" s="427"/>
      <c r="GNU33" s="427"/>
      <c r="GNV33" s="427"/>
      <c r="GNW33" s="427"/>
      <c r="GNX33" s="427"/>
      <c r="GNY33" s="427"/>
      <c r="GNZ33" s="427"/>
      <c r="GOA33" s="427"/>
      <c r="GOB33" s="427"/>
      <c r="GOC33" s="427"/>
      <c r="GOD33" s="427"/>
      <c r="GOE33" s="427"/>
      <c r="GOF33" s="427"/>
      <c r="GOG33" s="427"/>
      <c r="GOH33" s="427"/>
      <c r="GOI33" s="427"/>
      <c r="GOJ33" s="427"/>
      <c r="GOK33" s="427"/>
      <c r="GOL33" s="427"/>
      <c r="GOM33" s="427"/>
      <c r="GON33" s="427"/>
      <c r="GOO33" s="427"/>
      <c r="GOP33" s="427"/>
      <c r="GOQ33" s="427"/>
      <c r="GOR33" s="427"/>
      <c r="GOS33" s="427"/>
      <c r="GOT33" s="427"/>
      <c r="GOU33" s="427"/>
      <c r="GOV33" s="427"/>
      <c r="GOW33" s="427"/>
      <c r="GOX33" s="427"/>
      <c r="GOY33" s="427"/>
      <c r="GOZ33" s="427"/>
      <c r="GPA33" s="427"/>
      <c r="GPB33" s="427"/>
      <c r="GPC33" s="427"/>
      <c r="GPD33" s="427"/>
      <c r="GPE33" s="427"/>
      <c r="GPF33" s="427"/>
      <c r="GPG33" s="427"/>
      <c r="GPH33" s="427"/>
      <c r="GPI33" s="427"/>
      <c r="GPJ33" s="427"/>
      <c r="GPK33" s="427"/>
      <c r="GPL33" s="427"/>
      <c r="GPM33" s="427"/>
      <c r="GPN33" s="427"/>
      <c r="GPO33" s="427"/>
      <c r="GPP33" s="427"/>
      <c r="GPQ33" s="427"/>
      <c r="GPR33" s="427"/>
      <c r="GPS33" s="427"/>
      <c r="GPT33" s="427"/>
      <c r="GPU33" s="427"/>
      <c r="GPV33" s="427"/>
      <c r="GPW33" s="427"/>
      <c r="GPX33" s="427"/>
      <c r="GPY33" s="427"/>
      <c r="GPZ33" s="427"/>
      <c r="GQA33" s="427"/>
      <c r="GQB33" s="427"/>
      <c r="GQC33" s="427"/>
      <c r="GQD33" s="427"/>
      <c r="GQE33" s="427"/>
      <c r="GQF33" s="427"/>
      <c r="GQG33" s="427"/>
      <c r="GQH33" s="427"/>
      <c r="GQI33" s="427"/>
      <c r="GQJ33" s="427"/>
      <c r="GQK33" s="427"/>
      <c r="GQL33" s="427"/>
      <c r="GQM33" s="427"/>
      <c r="GQN33" s="427"/>
      <c r="GQO33" s="427"/>
      <c r="GQP33" s="427"/>
      <c r="GQQ33" s="427"/>
      <c r="GQR33" s="427"/>
      <c r="GQS33" s="427"/>
      <c r="GQT33" s="427"/>
      <c r="GQU33" s="427"/>
      <c r="GQV33" s="427"/>
      <c r="GQW33" s="427"/>
      <c r="GQX33" s="427"/>
      <c r="GQY33" s="427"/>
      <c r="GQZ33" s="427"/>
      <c r="GRA33" s="427"/>
      <c r="GRB33" s="427"/>
      <c r="GRC33" s="427"/>
      <c r="GRD33" s="427"/>
      <c r="GRE33" s="427"/>
      <c r="GRF33" s="427"/>
      <c r="GRG33" s="427"/>
      <c r="GRH33" s="427"/>
      <c r="GRI33" s="427"/>
      <c r="GRJ33" s="427"/>
      <c r="GRK33" s="427"/>
      <c r="GRL33" s="427"/>
      <c r="GRM33" s="427"/>
      <c r="GRN33" s="427"/>
      <c r="GRO33" s="427"/>
      <c r="GRP33" s="427"/>
      <c r="GRQ33" s="427"/>
      <c r="GRR33" s="427"/>
      <c r="GRS33" s="427"/>
      <c r="GRT33" s="427"/>
      <c r="GRU33" s="427"/>
      <c r="GRV33" s="427"/>
      <c r="GRW33" s="427"/>
      <c r="GRX33" s="427"/>
      <c r="GRY33" s="427"/>
      <c r="GRZ33" s="427"/>
      <c r="GSA33" s="427"/>
      <c r="GSB33" s="427"/>
      <c r="GSC33" s="427"/>
      <c r="GSD33" s="427"/>
      <c r="GSE33" s="427"/>
      <c r="GSF33" s="427"/>
      <c r="GSG33" s="427"/>
      <c r="GSH33" s="427"/>
      <c r="GSI33" s="427"/>
      <c r="GSJ33" s="427"/>
      <c r="GSK33" s="427"/>
      <c r="GSL33" s="427"/>
      <c r="GSM33" s="427"/>
      <c r="GSN33" s="427"/>
      <c r="GSO33" s="427"/>
      <c r="GSP33" s="427"/>
      <c r="GSQ33" s="427"/>
      <c r="GSR33" s="427"/>
      <c r="GSS33" s="427"/>
      <c r="GST33" s="427"/>
      <c r="GSU33" s="427"/>
      <c r="GSV33" s="427"/>
      <c r="GSW33" s="427"/>
      <c r="GSX33" s="427"/>
      <c r="GSY33" s="427"/>
      <c r="GSZ33" s="427"/>
      <c r="GTA33" s="427"/>
      <c r="GTB33" s="427"/>
      <c r="GTC33" s="427"/>
      <c r="GTD33" s="427"/>
      <c r="GTE33" s="427"/>
      <c r="GTF33" s="427"/>
      <c r="GTG33" s="427"/>
      <c r="GTH33" s="427"/>
      <c r="GTI33" s="427"/>
      <c r="GTJ33" s="427"/>
      <c r="GTK33" s="427"/>
      <c r="GTL33" s="427"/>
      <c r="GTM33" s="427"/>
      <c r="GTN33" s="427"/>
      <c r="GTO33" s="427"/>
      <c r="GTP33" s="427"/>
      <c r="GTQ33" s="427"/>
      <c r="GTR33" s="427"/>
      <c r="GTS33" s="427"/>
      <c r="GTT33" s="427"/>
      <c r="GTU33" s="427"/>
      <c r="GTV33" s="427"/>
      <c r="GTW33" s="427"/>
      <c r="GTX33" s="427"/>
      <c r="GTY33" s="427"/>
      <c r="GTZ33" s="427"/>
      <c r="GUA33" s="427"/>
      <c r="GUB33" s="427"/>
      <c r="GUC33" s="427"/>
      <c r="GUD33" s="427"/>
      <c r="GUE33" s="427"/>
      <c r="GUF33" s="427"/>
      <c r="GUG33" s="427"/>
      <c r="GUH33" s="427"/>
      <c r="GUI33" s="427"/>
      <c r="GUJ33" s="427"/>
      <c r="GUK33" s="427"/>
      <c r="GUL33" s="427"/>
      <c r="GUM33" s="427"/>
      <c r="GUN33" s="427"/>
      <c r="GUO33" s="427"/>
      <c r="GUP33" s="427"/>
      <c r="GUQ33" s="427"/>
      <c r="GUR33" s="427"/>
      <c r="GUS33" s="427"/>
      <c r="GUT33" s="427"/>
      <c r="GUU33" s="427"/>
      <c r="GUV33" s="427"/>
      <c r="GUW33" s="427"/>
      <c r="GUX33" s="427"/>
      <c r="GUY33" s="427"/>
      <c r="GUZ33" s="427"/>
      <c r="GVA33" s="427"/>
      <c r="GVB33" s="427"/>
      <c r="GVC33" s="427"/>
      <c r="GVD33" s="427"/>
      <c r="GVE33" s="427"/>
      <c r="GVF33" s="427"/>
      <c r="GVG33" s="427"/>
      <c r="GVH33" s="427"/>
      <c r="GVI33" s="427"/>
      <c r="GVJ33" s="427"/>
      <c r="GVK33" s="427"/>
      <c r="GVL33" s="427"/>
      <c r="GVM33" s="427"/>
      <c r="GVN33" s="427"/>
      <c r="GVO33" s="427"/>
      <c r="GVP33" s="427"/>
      <c r="GVQ33" s="427"/>
      <c r="GVR33" s="427"/>
      <c r="GVS33" s="427"/>
      <c r="GVT33" s="427"/>
      <c r="GVU33" s="427"/>
      <c r="GVV33" s="427"/>
      <c r="GVW33" s="427"/>
      <c r="GVX33" s="427"/>
      <c r="GVY33" s="427"/>
      <c r="GVZ33" s="427"/>
      <c r="GWA33" s="427"/>
      <c r="GWB33" s="427"/>
      <c r="GWC33" s="427"/>
      <c r="GWD33" s="427"/>
      <c r="GWE33" s="427"/>
      <c r="GWF33" s="427"/>
      <c r="GWG33" s="427"/>
      <c r="GWH33" s="427"/>
      <c r="GWI33" s="427"/>
      <c r="GWJ33" s="427"/>
      <c r="GWK33" s="427"/>
      <c r="GWL33" s="427"/>
      <c r="GWM33" s="427"/>
      <c r="GWN33" s="427"/>
      <c r="GWO33" s="427"/>
      <c r="GWP33" s="427"/>
      <c r="GWQ33" s="427"/>
      <c r="GWR33" s="427"/>
      <c r="GWS33" s="427"/>
      <c r="GWT33" s="427"/>
      <c r="GWU33" s="427"/>
      <c r="GWV33" s="427"/>
      <c r="GWW33" s="427"/>
      <c r="GWX33" s="427"/>
      <c r="GWY33" s="427"/>
      <c r="GWZ33" s="427"/>
      <c r="GXA33" s="427"/>
      <c r="GXB33" s="427"/>
      <c r="GXC33" s="427"/>
      <c r="GXD33" s="427"/>
      <c r="GXE33" s="427"/>
      <c r="GXF33" s="427"/>
      <c r="GXG33" s="427"/>
      <c r="GXH33" s="427"/>
      <c r="GXI33" s="427"/>
      <c r="GXJ33" s="427"/>
      <c r="GXK33" s="427"/>
      <c r="GXL33" s="427"/>
      <c r="GXM33" s="427"/>
      <c r="GXN33" s="427"/>
      <c r="GXO33" s="427"/>
      <c r="GXP33" s="427"/>
      <c r="GXQ33" s="427"/>
      <c r="GXR33" s="427"/>
      <c r="GXS33" s="427"/>
      <c r="GXT33" s="427"/>
      <c r="GXU33" s="427"/>
      <c r="GXV33" s="427"/>
      <c r="GXW33" s="427"/>
      <c r="GXX33" s="427"/>
      <c r="GXY33" s="427"/>
      <c r="GXZ33" s="427"/>
      <c r="GYA33" s="427"/>
      <c r="GYB33" s="427"/>
      <c r="GYC33" s="427"/>
      <c r="GYD33" s="427"/>
      <c r="GYE33" s="427"/>
      <c r="GYF33" s="427"/>
      <c r="GYG33" s="427"/>
      <c r="GYH33" s="427"/>
      <c r="GYI33" s="427"/>
      <c r="GYJ33" s="427"/>
      <c r="GYK33" s="427"/>
      <c r="GYL33" s="427"/>
      <c r="GYM33" s="427"/>
      <c r="GYN33" s="427"/>
      <c r="GYO33" s="427"/>
      <c r="GYP33" s="427"/>
      <c r="GYQ33" s="427"/>
      <c r="GYR33" s="427"/>
      <c r="GYS33" s="427"/>
      <c r="GYT33" s="427"/>
      <c r="GYU33" s="427"/>
      <c r="GYV33" s="427"/>
      <c r="GYW33" s="427"/>
      <c r="GYX33" s="427"/>
      <c r="GYY33" s="427"/>
      <c r="GYZ33" s="427"/>
      <c r="GZA33" s="427"/>
      <c r="GZB33" s="427"/>
      <c r="GZC33" s="427"/>
      <c r="GZD33" s="427"/>
      <c r="GZE33" s="427"/>
      <c r="GZF33" s="427"/>
      <c r="GZG33" s="427"/>
      <c r="GZH33" s="427"/>
      <c r="GZI33" s="427"/>
      <c r="GZJ33" s="427"/>
      <c r="GZK33" s="427"/>
      <c r="GZL33" s="427"/>
      <c r="GZM33" s="427"/>
      <c r="GZN33" s="427"/>
      <c r="GZO33" s="427"/>
      <c r="GZP33" s="427"/>
      <c r="GZQ33" s="427"/>
      <c r="GZR33" s="427"/>
      <c r="GZS33" s="427"/>
      <c r="GZT33" s="427"/>
      <c r="GZU33" s="427"/>
      <c r="GZV33" s="427"/>
      <c r="GZW33" s="427"/>
      <c r="GZX33" s="427"/>
      <c r="GZY33" s="427"/>
      <c r="GZZ33" s="427"/>
      <c r="HAA33" s="427"/>
      <c r="HAB33" s="427"/>
      <c r="HAC33" s="427"/>
      <c r="HAD33" s="427"/>
      <c r="HAE33" s="427"/>
      <c r="HAF33" s="427"/>
      <c r="HAG33" s="427"/>
      <c r="HAH33" s="427"/>
      <c r="HAI33" s="427"/>
      <c r="HAJ33" s="427"/>
      <c r="HAK33" s="427"/>
      <c r="HAL33" s="427"/>
      <c r="HAM33" s="427"/>
      <c r="HAN33" s="427"/>
      <c r="HAO33" s="427"/>
      <c r="HAP33" s="427"/>
      <c r="HAQ33" s="427"/>
      <c r="HAR33" s="427"/>
      <c r="HAS33" s="427"/>
      <c r="HAT33" s="427"/>
      <c r="HAU33" s="427"/>
      <c r="HAV33" s="427"/>
      <c r="HAW33" s="427"/>
      <c r="HAX33" s="427"/>
      <c r="HAY33" s="427"/>
      <c r="HAZ33" s="427"/>
      <c r="HBA33" s="427"/>
      <c r="HBB33" s="427"/>
      <c r="HBC33" s="427"/>
      <c r="HBD33" s="427"/>
      <c r="HBE33" s="427"/>
      <c r="HBF33" s="427"/>
      <c r="HBG33" s="427"/>
      <c r="HBH33" s="427"/>
      <c r="HBI33" s="427"/>
      <c r="HBJ33" s="427"/>
      <c r="HBK33" s="427"/>
      <c r="HBL33" s="427"/>
      <c r="HBM33" s="427"/>
      <c r="HBN33" s="427"/>
      <c r="HBO33" s="427"/>
      <c r="HBP33" s="427"/>
      <c r="HBQ33" s="427"/>
      <c r="HBR33" s="427"/>
      <c r="HBS33" s="427"/>
      <c r="HBT33" s="427"/>
      <c r="HBU33" s="427"/>
      <c r="HBV33" s="427"/>
      <c r="HBW33" s="427"/>
      <c r="HBX33" s="427"/>
      <c r="HBY33" s="427"/>
      <c r="HBZ33" s="427"/>
      <c r="HCA33" s="427"/>
      <c r="HCB33" s="427"/>
      <c r="HCC33" s="427"/>
      <c r="HCD33" s="427"/>
      <c r="HCE33" s="427"/>
      <c r="HCF33" s="427"/>
      <c r="HCG33" s="427"/>
      <c r="HCH33" s="427"/>
      <c r="HCI33" s="427"/>
      <c r="HCJ33" s="427"/>
      <c r="HCK33" s="427"/>
      <c r="HCL33" s="427"/>
      <c r="HCM33" s="427"/>
      <c r="HCN33" s="427"/>
      <c r="HCO33" s="427"/>
      <c r="HCP33" s="427"/>
      <c r="HCQ33" s="427"/>
      <c r="HCR33" s="427"/>
      <c r="HCS33" s="427"/>
      <c r="HCT33" s="427"/>
      <c r="HCU33" s="427"/>
      <c r="HCV33" s="427"/>
      <c r="HCW33" s="427"/>
      <c r="HCX33" s="427"/>
      <c r="HCY33" s="427"/>
      <c r="HCZ33" s="427"/>
      <c r="HDA33" s="427"/>
      <c r="HDB33" s="427"/>
      <c r="HDC33" s="427"/>
      <c r="HDD33" s="427"/>
      <c r="HDE33" s="427"/>
      <c r="HDF33" s="427"/>
      <c r="HDG33" s="427"/>
      <c r="HDH33" s="427"/>
      <c r="HDI33" s="427"/>
      <c r="HDJ33" s="427"/>
      <c r="HDK33" s="427"/>
      <c r="HDL33" s="427"/>
      <c r="HDM33" s="427"/>
      <c r="HDN33" s="427"/>
      <c r="HDO33" s="427"/>
      <c r="HDP33" s="427"/>
      <c r="HDQ33" s="427"/>
      <c r="HDR33" s="427"/>
      <c r="HDS33" s="427"/>
      <c r="HDT33" s="427"/>
      <c r="HDU33" s="427"/>
      <c r="HDV33" s="427"/>
      <c r="HDW33" s="427"/>
      <c r="HDX33" s="427"/>
      <c r="HDY33" s="427"/>
      <c r="HDZ33" s="427"/>
      <c r="HEA33" s="427"/>
      <c r="HEB33" s="427"/>
      <c r="HEC33" s="427"/>
      <c r="HED33" s="427"/>
      <c r="HEE33" s="427"/>
      <c r="HEF33" s="427"/>
      <c r="HEG33" s="427"/>
      <c r="HEH33" s="427"/>
      <c r="HEI33" s="427"/>
      <c r="HEJ33" s="427"/>
      <c r="HEK33" s="427"/>
      <c r="HEL33" s="427"/>
      <c r="HEM33" s="427"/>
      <c r="HEN33" s="427"/>
      <c r="HEO33" s="427"/>
      <c r="HEP33" s="427"/>
      <c r="HEQ33" s="427"/>
      <c r="HER33" s="427"/>
      <c r="HES33" s="427"/>
      <c r="HET33" s="427"/>
      <c r="HEU33" s="427"/>
      <c r="HEV33" s="427"/>
      <c r="HEW33" s="427"/>
      <c r="HEX33" s="427"/>
      <c r="HEY33" s="427"/>
      <c r="HEZ33" s="427"/>
      <c r="HFA33" s="427"/>
      <c r="HFB33" s="427"/>
      <c r="HFC33" s="427"/>
      <c r="HFD33" s="427"/>
      <c r="HFE33" s="427"/>
      <c r="HFF33" s="427"/>
      <c r="HFG33" s="427"/>
      <c r="HFH33" s="427"/>
      <c r="HFI33" s="427"/>
      <c r="HFJ33" s="427"/>
      <c r="HFK33" s="427"/>
      <c r="HFL33" s="427"/>
      <c r="HFM33" s="427"/>
      <c r="HFN33" s="427"/>
      <c r="HFO33" s="427"/>
      <c r="HFP33" s="427"/>
      <c r="HFQ33" s="427"/>
      <c r="HFR33" s="427"/>
      <c r="HFS33" s="427"/>
      <c r="HFT33" s="427"/>
      <c r="HFU33" s="427"/>
      <c r="HFV33" s="427"/>
      <c r="HFW33" s="427"/>
      <c r="HFX33" s="427"/>
      <c r="HFY33" s="427"/>
      <c r="HFZ33" s="427"/>
      <c r="HGA33" s="427"/>
      <c r="HGB33" s="427"/>
      <c r="HGC33" s="427"/>
      <c r="HGD33" s="427"/>
      <c r="HGE33" s="427"/>
      <c r="HGF33" s="427"/>
      <c r="HGG33" s="427"/>
      <c r="HGH33" s="427"/>
      <c r="HGI33" s="427"/>
      <c r="HGJ33" s="427"/>
      <c r="HGK33" s="427"/>
      <c r="HGL33" s="427"/>
      <c r="HGM33" s="427"/>
      <c r="HGN33" s="427"/>
      <c r="HGO33" s="427"/>
      <c r="HGP33" s="427"/>
      <c r="HGQ33" s="427"/>
      <c r="HGR33" s="427"/>
      <c r="HGS33" s="427"/>
      <c r="HGT33" s="427"/>
      <c r="HGU33" s="427"/>
      <c r="HGV33" s="427"/>
      <c r="HGW33" s="427"/>
      <c r="HGX33" s="427"/>
      <c r="HGY33" s="427"/>
      <c r="HGZ33" s="427"/>
      <c r="HHA33" s="427"/>
      <c r="HHB33" s="427"/>
      <c r="HHC33" s="427"/>
      <c r="HHD33" s="427"/>
      <c r="HHE33" s="427"/>
      <c r="HHF33" s="427"/>
      <c r="HHG33" s="427"/>
      <c r="HHH33" s="427"/>
      <c r="HHI33" s="427"/>
      <c r="HHJ33" s="427"/>
      <c r="HHK33" s="427"/>
      <c r="HHL33" s="427"/>
      <c r="HHM33" s="427"/>
      <c r="HHN33" s="427"/>
      <c r="HHO33" s="427"/>
      <c r="HHP33" s="427"/>
      <c r="HHQ33" s="427"/>
      <c r="HHR33" s="427"/>
      <c r="HHS33" s="427"/>
      <c r="HHT33" s="427"/>
      <c r="HHU33" s="427"/>
      <c r="HHV33" s="427"/>
      <c r="HHW33" s="427"/>
      <c r="HHX33" s="427"/>
      <c r="HHY33" s="427"/>
      <c r="HHZ33" s="427"/>
      <c r="HIA33" s="427"/>
      <c r="HIB33" s="427"/>
      <c r="HIC33" s="427"/>
      <c r="HID33" s="427"/>
      <c r="HIE33" s="427"/>
      <c r="HIF33" s="427"/>
      <c r="HIG33" s="427"/>
      <c r="HIH33" s="427"/>
      <c r="HII33" s="427"/>
      <c r="HIJ33" s="427"/>
      <c r="HIK33" s="427"/>
      <c r="HIL33" s="427"/>
      <c r="HIM33" s="427"/>
      <c r="HIN33" s="427"/>
      <c r="HIO33" s="427"/>
      <c r="HIP33" s="427"/>
      <c r="HIQ33" s="427"/>
      <c r="HIR33" s="427"/>
      <c r="HIS33" s="427"/>
      <c r="HIT33" s="427"/>
      <c r="HIU33" s="427"/>
      <c r="HIV33" s="427"/>
      <c r="HIW33" s="427"/>
      <c r="HIX33" s="427"/>
      <c r="HIY33" s="427"/>
      <c r="HIZ33" s="427"/>
      <c r="HJA33" s="427"/>
      <c r="HJB33" s="427"/>
      <c r="HJC33" s="427"/>
      <c r="HJD33" s="427"/>
      <c r="HJE33" s="427"/>
      <c r="HJF33" s="427"/>
      <c r="HJG33" s="427"/>
      <c r="HJH33" s="427"/>
      <c r="HJI33" s="427"/>
      <c r="HJJ33" s="427"/>
      <c r="HJK33" s="427"/>
      <c r="HJL33" s="427"/>
      <c r="HJM33" s="427"/>
      <c r="HJN33" s="427"/>
      <c r="HJO33" s="427"/>
      <c r="HJP33" s="427"/>
      <c r="HJQ33" s="427"/>
      <c r="HJR33" s="427"/>
      <c r="HJS33" s="427"/>
      <c r="HJT33" s="427"/>
      <c r="HJU33" s="427"/>
      <c r="HJV33" s="427"/>
      <c r="HJW33" s="427"/>
      <c r="HJX33" s="427"/>
      <c r="HJY33" s="427"/>
      <c r="HJZ33" s="427"/>
      <c r="HKA33" s="427"/>
      <c r="HKB33" s="427"/>
      <c r="HKC33" s="427"/>
      <c r="HKD33" s="427"/>
      <c r="HKE33" s="427"/>
      <c r="HKF33" s="427"/>
      <c r="HKG33" s="427"/>
      <c r="HKH33" s="427"/>
      <c r="HKI33" s="427"/>
      <c r="HKJ33" s="427"/>
      <c r="HKK33" s="427"/>
      <c r="HKL33" s="427"/>
      <c r="HKM33" s="427"/>
      <c r="HKN33" s="427"/>
      <c r="HKO33" s="427"/>
      <c r="HKP33" s="427"/>
      <c r="HKQ33" s="427"/>
      <c r="HKR33" s="427"/>
      <c r="HKS33" s="427"/>
      <c r="HKT33" s="427"/>
      <c r="HKU33" s="427"/>
      <c r="HKV33" s="427"/>
      <c r="HKW33" s="427"/>
      <c r="HKX33" s="427"/>
      <c r="HKY33" s="427"/>
      <c r="HKZ33" s="427"/>
      <c r="HLA33" s="427"/>
      <c r="HLB33" s="427"/>
      <c r="HLC33" s="427"/>
      <c r="HLD33" s="427"/>
      <c r="HLE33" s="427"/>
      <c r="HLF33" s="427"/>
      <c r="HLG33" s="427"/>
      <c r="HLH33" s="427"/>
      <c r="HLI33" s="427"/>
      <c r="HLJ33" s="427"/>
      <c r="HLK33" s="427"/>
      <c r="HLL33" s="427"/>
      <c r="HLM33" s="427"/>
      <c r="HLN33" s="427"/>
      <c r="HLO33" s="427"/>
      <c r="HLP33" s="427"/>
      <c r="HLQ33" s="427"/>
      <c r="HLR33" s="427"/>
      <c r="HLS33" s="427"/>
      <c r="HLT33" s="427"/>
      <c r="HLU33" s="427"/>
      <c r="HLV33" s="427"/>
      <c r="HLW33" s="427"/>
      <c r="HLX33" s="427"/>
      <c r="HLY33" s="427"/>
      <c r="HLZ33" s="427"/>
      <c r="HMA33" s="427"/>
      <c r="HMB33" s="427"/>
      <c r="HMC33" s="427"/>
      <c r="HMD33" s="427"/>
      <c r="HME33" s="427"/>
      <c r="HMF33" s="427"/>
      <c r="HMG33" s="427"/>
      <c r="HMH33" s="427"/>
      <c r="HMI33" s="427"/>
      <c r="HMJ33" s="427"/>
      <c r="HMK33" s="427"/>
      <c r="HML33" s="427"/>
      <c r="HMM33" s="427"/>
      <c r="HMN33" s="427"/>
      <c r="HMO33" s="427"/>
      <c r="HMP33" s="427"/>
      <c r="HMQ33" s="427"/>
      <c r="HMR33" s="427"/>
      <c r="HMS33" s="427"/>
      <c r="HMT33" s="427"/>
      <c r="HMU33" s="427"/>
      <c r="HMV33" s="427"/>
      <c r="HMW33" s="427"/>
      <c r="HMX33" s="427"/>
      <c r="HMY33" s="427"/>
      <c r="HMZ33" s="427"/>
      <c r="HNA33" s="427"/>
      <c r="HNB33" s="427"/>
      <c r="HNC33" s="427"/>
      <c r="HND33" s="427"/>
      <c r="HNE33" s="427"/>
      <c r="HNF33" s="427"/>
      <c r="HNG33" s="427"/>
      <c r="HNH33" s="427"/>
      <c r="HNI33" s="427"/>
      <c r="HNJ33" s="427"/>
      <c r="HNK33" s="427"/>
      <c r="HNL33" s="427"/>
      <c r="HNM33" s="427"/>
      <c r="HNN33" s="427"/>
      <c r="HNO33" s="427"/>
      <c r="HNP33" s="427"/>
      <c r="HNQ33" s="427"/>
      <c r="HNR33" s="427"/>
      <c r="HNS33" s="427"/>
      <c r="HNT33" s="427"/>
      <c r="HNU33" s="427"/>
      <c r="HNV33" s="427"/>
      <c r="HNW33" s="427"/>
      <c r="HNX33" s="427"/>
      <c r="HNY33" s="427"/>
      <c r="HNZ33" s="427"/>
      <c r="HOA33" s="427"/>
      <c r="HOB33" s="427"/>
      <c r="HOC33" s="427"/>
      <c r="HOD33" s="427"/>
      <c r="HOE33" s="427"/>
      <c r="HOF33" s="427"/>
      <c r="HOG33" s="427"/>
      <c r="HOH33" s="427"/>
      <c r="HOI33" s="427"/>
      <c r="HOJ33" s="427"/>
      <c r="HOK33" s="427"/>
      <c r="HOL33" s="427"/>
      <c r="HOM33" s="427"/>
      <c r="HON33" s="427"/>
      <c r="HOO33" s="427"/>
      <c r="HOP33" s="427"/>
      <c r="HOQ33" s="427"/>
      <c r="HOR33" s="427"/>
      <c r="HOS33" s="427"/>
      <c r="HOT33" s="427"/>
      <c r="HOU33" s="427"/>
      <c r="HOV33" s="427"/>
      <c r="HOW33" s="427"/>
      <c r="HOX33" s="427"/>
      <c r="HOY33" s="427"/>
      <c r="HOZ33" s="427"/>
      <c r="HPA33" s="427"/>
      <c r="HPB33" s="427"/>
      <c r="HPC33" s="427"/>
      <c r="HPD33" s="427"/>
      <c r="HPE33" s="427"/>
      <c r="HPF33" s="427"/>
      <c r="HPG33" s="427"/>
      <c r="HPH33" s="427"/>
      <c r="HPI33" s="427"/>
      <c r="HPJ33" s="427"/>
      <c r="HPK33" s="427"/>
      <c r="HPL33" s="427"/>
      <c r="HPM33" s="427"/>
      <c r="HPN33" s="427"/>
      <c r="HPO33" s="427"/>
      <c r="HPP33" s="427"/>
      <c r="HPQ33" s="427"/>
      <c r="HPR33" s="427"/>
      <c r="HPS33" s="427"/>
      <c r="HPT33" s="427"/>
      <c r="HPU33" s="427"/>
      <c r="HPV33" s="427"/>
      <c r="HPW33" s="427"/>
      <c r="HPX33" s="427"/>
      <c r="HPY33" s="427"/>
      <c r="HPZ33" s="427"/>
      <c r="HQA33" s="427"/>
      <c r="HQB33" s="427"/>
      <c r="HQC33" s="427"/>
      <c r="HQD33" s="427"/>
      <c r="HQE33" s="427"/>
      <c r="HQF33" s="427"/>
      <c r="HQG33" s="427"/>
      <c r="HQH33" s="427"/>
      <c r="HQI33" s="427"/>
      <c r="HQJ33" s="427"/>
      <c r="HQK33" s="427"/>
      <c r="HQL33" s="427"/>
      <c r="HQM33" s="427"/>
      <c r="HQN33" s="427"/>
      <c r="HQO33" s="427"/>
      <c r="HQP33" s="427"/>
      <c r="HQQ33" s="427"/>
      <c r="HQR33" s="427"/>
      <c r="HQS33" s="427"/>
      <c r="HQT33" s="427"/>
      <c r="HQU33" s="427"/>
      <c r="HQV33" s="427"/>
      <c r="HQW33" s="427"/>
      <c r="HQX33" s="427"/>
      <c r="HQY33" s="427"/>
      <c r="HQZ33" s="427"/>
      <c r="HRA33" s="427"/>
      <c r="HRB33" s="427"/>
      <c r="HRC33" s="427"/>
      <c r="HRD33" s="427"/>
      <c r="HRE33" s="427"/>
      <c r="HRF33" s="427"/>
      <c r="HRG33" s="427"/>
      <c r="HRH33" s="427"/>
      <c r="HRI33" s="427"/>
      <c r="HRJ33" s="427"/>
      <c r="HRK33" s="427"/>
      <c r="HRL33" s="427"/>
      <c r="HRM33" s="427"/>
      <c r="HRN33" s="427"/>
      <c r="HRO33" s="427"/>
      <c r="HRP33" s="427"/>
      <c r="HRQ33" s="427"/>
      <c r="HRR33" s="427"/>
      <c r="HRS33" s="427"/>
      <c r="HRT33" s="427"/>
      <c r="HRU33" s="427"/>
      <c r="HRV33" s="427"/>
      <c r="HRW33" s="427"/>
      <c r="HRX33" s="427"/>
      <c r="HRY33" s="427"/>
      <c r="HRZ33" s="427"/>
      <c r="HSA33" s="427"/>
      <c r="HSB33" s="427"/>
      <c r="HSC33" s="427"/>
      <c r="HSD33" s="427"/>
      <c r="HSE33" s="427"/>
      <c r="HSF33" s="427"/>
      <c r="HSG33" s="427"/>
      <c r="HSH33" s="427"/>
      <c r="HSI33" s="427"/>
      <c r="HSJ33" s="427"/>
      <c r="HSK33" s="427"/>
      <c r="HSL33" s="427"/>
      <c r="HSM33" s="427"/>
      <c r="HSN33" s="427"/>
      <c r="HSO33" s="427"/>
      <c r="HSP33" s="427"/>
      <c r="HSQ33" s="427"/>
      <c r="HSR33" s="427"/>
      <c r="HSS33" s="427"/>
      <c r="HST33" s="427"/>
      <c r="HSU33" s="427"/>
      <c r="HSV33" s="427"/>
      <c r="HSW33" s="427"/>
      <c r="HSX33" s="427"/>
      <c r="HSY33" s="427"/>
      <c r="HSZ33" s="427"/>
      <c r="HTA33" s="427"/>
      <c r="HTB33" s="427"/>
      <c r="HTC33" s="427"/>
      <c r="HTD33" s="427"/>
      <c r="HTE33" s="427"/>
      <c r="HTF33" s="427"/>
      <c r="HTG33" s="427"/>
      <c r="HTH33" s="427"/>
      <c r="HTI33" s="427"/>
      <c r="HTJ33" s="427"/>
      <c r="HTK33" s="427"/>
      <c r="HTL33" s="427"/>
      <c r="HTM33" s="427"/>
      <c r="HTN33" s="427"/>
      <c r="HTO33" s="427"/>
      <c r="HTP33" s="427"/>
      <c r="HTQ33" s="427"/>
      <c r="HTR33" s="427"/>
      <c r="HTS33" s="427"/>
      <c r="HTT33" s="427"/>
      <c r="HTU33" s="427"/>
      <c r="HTV33" s="427"/>
      <c r="HTW33" s="427"/>
      <c r="HTX33" s="427"/>
      <c r="HTY33" s="427"/>
      <c r="HTZ33" s="427"/>
      <c r="HUA33" s="427"/>
      <c r="HUB33" s="427"/>
      <c r="HUC33" s="427"/>
      <c r="HUD33" s="427"/>
      <c r="HUE33" s="427"/>
      <c r="HUF33" s="427"/>
      <c r="HUG33" s="427"/>
      <c r="HUH33" s="427"/>
      <c r="HUI33" s="427"/>
      <c r="HUJ33" s="427"/>
      <c r="HUK33" s="427"/>
      <c r="HUL33" s="427"/>
      <c r="HUM33" s="427"/>
      <c r="HUN33" s="427"/>
      <c r="HUO33" s="427"/>
      <c r="HUP33" s="427"/>
      <c r="HUQ33" s="427"/>
      <c r="HUR33" s="427"/>
      <c r="HUS33" s="427"/>
      <c r="HUT33" s="427"/>
      <c r="HUU33" s="427"/>
      <c r="HUV33" s="427"/>
      <c r="HUW33" s="427"/>
      <c r="HUX33" s="427"/>
      <c r="HUY33" s="427"/>
      <c r="HUZ33" s="427"/>
      <c r="HVA33" s="427"/>
      <c r="HVB33" s="427"/>
      <c r="HVC33" s="427"/>
      <c r="HVD33" s="427"/>
      <c r="HVE33" s="427"/>
      <c r="HVF33" s="427"/>
      <c r="HVG33" s="427"/>
      <c r="HVH33" s="427"/>
      <c r="HVI33" s="427"/>
      <c r="HVJ33" s="427"/>
      <c r="HVK33" s="427"/>
      <c r="HVL33" s="427"/>
      <c r="HVM33" s="427"/>
      <c r="HVN33" s="427"/>
      <c r="HVO33" s="427"/>
      <c r="HVP33" s="427"/>
      <c r="HVQ33" s="427"/>
      <c r="HVR33" s="427"/>
      <c r="HVS33" s="427"/>
      <c r="HVT33" s="427"/>
      <c r="HVU33" s="427"/>
      <c r="HVV33" s="427"/>
      <c r="HVW33" s="427"/>
      <c r="HVX33" s="427"/>
      <c r="HVY33" s="427"/>
      <c r="HVZ33" s="427"/>
      <c r="HWA33" s="427"/>
      <c r="HWB33" s="427"/>
      <c r="HWC33" s="427"/>
      <c r="HWD33" s="427"/>
      <c r="HWE33" s="427"/>
      <c r="HWF33" s="427"/>
      <c r="HWG33" s="427"/>
      <c r="HWH33" s="427"/>
      <c r="HWI33" s="427"/>
      <c r="HWJ33" s="427"/>
      <c r="HWK33" s="427"/>
      <c r="HWL33" s="427"/>
      <c r="HWM33" s="427"/>
      <c r="HWN33" s="427"/>
      <c r="HWO33" s="427"/>
      <c r="HWP33" s="427"/>
      <c r="HWQ33" s="427"/>
      <c r="HWR33" s="427"/>
      <c r="HWS33" s="427"/>
      <c r="HWT33" s="427"/>
      <c r="HWU33" s="427"/>
      <c r="HWV33" s="427"/>
      <c r="HWW33" s="427"/>
      <c r="HWX33" s="427"/>
      <c r="HWY33" s="427"/>
      <c r="HWZ33" s="427"/>
      <c r="HXA33" s="427"/>
      <c r="HXB33" s="427"/>
      <c r="HXC33" s="427"/>
      <c r="HXD33" s="427"/>
      <c r="HXE33" s="427"/>
      <c r="HXF33" s="427"/>
      <c r="HXG33" s="427"/>
      <c r="HXH33" s="427"/>
      <c r="HXI33" s="427"/>
      <c r="HXJ33" s="427"/>
      <c r="HXK33" s="427"/>
      <c r="HXL33" s="427"/>
      <c r="HXM33" s="427"/>
      <c r="HXN33" s="427"/>
      <c r="HXO33" s="427"/>
    </row>
    <row r="34" spans="2:6047" s="417" customFormat="1" x14ac:dyDescent="0.25">
      <c r="H34" s="428"/>
      <c r="I34" s="428"/>
      <c r="J34" s="428"/>
      <c r="Q34" s="428"/>
      <c r="R34" s="428"/>
      <c r="S34" s="428"/>
      <c r="Z34" s="428"/>
      <c r="AA34" s="428"/>
      <c r="AB34" s="428"/>
      <c r="AI34" s="428"/>
      <c r="AJ34" s="428"/>
      <c r="AK34" s="428"/>
      <c r="AR34" s="428"/>
      <c r="AS34" s="428"/>
      <c r="AT34" s="428"/>
      <c r="AW34" s="428"/>
      <c r="AZ34" s="428"/>
      <c r="BC34" s="428"/>
      <c r="BF34" s="428"/>
      <c r="BI34" s="428"/>
      <c r="BL34" s="428"/>
      <c r="BO34" s="428"/>
      <c r="BR34" s="428"/>
      <c r="BU34" s="428"/>
      <c r="BX34" s="428"/>
      <c r="EV34" s="427"/>
      <c r="EW34" s="427"/>
      <c r="EX34" s="427"/>
      <c r="EY34" s="427"/>
      <c r="EZ34" s="427"/>
      <c r="FA34" s="427"/>
      <c r="FB34" s="427"/>
      <c r="FC34" s="427"/>
      <c r="FD34" s="427"/>
      <c r="FE34" s="427"/>
      <c r="FF34" s="427"/>
      <c r="FG34" s="427"/>
      <c r="FH34" s="427"/>
      <c r="FI34" s="427"/>
      <c r="FJ34" s="427"/>
      <c r="FK34" s="427"/>
      <c r="FL34" s="427"/>
      <c r="FM34" s="427"/>
      <c r="FN34" s="427"/>
      <c r="FO34" s="427"/>
      <c r="FP34" s="427"/>
      <c r="FQ34" s="427"/>
      <c r="FR34" s="427"/>
      <c r="FS34" s="427"/>
      <c r="FT34" s="427"/>
      <c r="FU34" s="427"/>
      <c r="FV34" s="427"/>
      <c r="FW34" s="427"/>
      <c r="FX34" s="427"/>
      <c r="FY34" s="427"/>
      <c r="FZ34" s="427"/>
      <c r="GA34" s="427"/>
      <c r="GB34" s="427"/>
      <c r="GC34" s="427"/>
      <c r="GD34" s="427"/>
      <c r="GE34" s="427"/>
      <c r="GF34" s="427"/>
      <c r="GG34" s="427"/>
      <c r="GH34" s="427"/>
      <c r="GI34" s="427"/>
      <c r="GJ34" s="427"/>
      <c r="GK34" s="427"/>
      <c r="GL34" s="427"/>
      <c r="GM34" s="427"/>
      <c r="GN34" s="427"/>
      <c r="GO34" s="427"/>
      <c r="GP34" s="427"/>
      <c r="GQ34" s="427"/>
      <c r="GR34" s="427"/>
      <c r="GS34" s="427"/>
      <c r="GT34" s="427"/>
      <c r="GU34" s="427"/>
      <c r="GV34" s="427"/>
      <c r="GW34" s="427"/>
      <c r="GX34" s="427"/>
      <c r="GY34" s="427"/>
      <c r="GZ34" s="427"/>
      <c r="HA34" s="427"/>
      <c r="HB34" s="427"/>
      <c r="HC34" s="427"/>
      <c r="HD34" s="427"/>
      <c r="HE34" s="427"/>
      <c r="HF34" s="427"/>
      <c r="HG34" s="427"/>
      <c r="HH34" s="427"/>
      <c r="HI34" s="427"/>
      <c r="HJ34" s="427"/>
      <c r="HK34" s="427"/>
      <c r="HL34" s="427"/>
      <c r="HM34" s="427"/>
      <c r="HN34" s="427"/>
      <c r="HO34" s="427"/>
      <c r="HP34" s="427"/>
      <c r="HQ34" s="427"/>
      <c r="HR34" s="427"/>
      <c r="HS34" s="427"/>
      <c r="HT34" s="427"/>
      <c r="HU34" s="427"/>
      <c r="HV34" s="427"/>
      <c r="HW34" s="427"/>
      <c r="HX34" s="427"/>
      <c r="HY34" s="427"/>
      <c r="HZ34" s="427"/>
      <c r="IA34" s="427"/>
      <c r="IB34" s="427"/>
      <c r="IC34" s="427"/>
      <c r="ID34" s="427"/>
      <c r="IE34" s="427"/>
      <c r="IF34" s="427"/>
      <c r="IG34" s="427"/>
      <c r="IH34" s="427"/>
      <c r="II34" s="427"/>
      <c r="IJ34" s="427"/>
      <c r="IK34" s="427"/>
      <c r="IL34" s="427"/>
      <c r="IM34" s="427"/>
      <c r="IN34" s="427"/>
      <c r="IO34" s="427"/>
      <c r="IP34" s="427"/>
      <c r="IQ34" s="427"/>
      <c r="IR34" s="427"/>
      <c r="IS34" s="427"/>
      <c r="IT34" s="427"/>
      <c r="IU34" s="427"/>
      <c r="IV34" s="427"/>
      <c r="IW34" s="427"/>
      <c r="IX34" s="427"/>
      <c r="IY34" s="427"/>
      <c r="IZ34" s="427"/>
      <c r="JA34" s="427"/>
      <c r="JB34" s="427"/>
      <c r="JC34" s="427"/>
      <c r="JD34" s="427"/>
      <c r="JE34" s="427"/>
      <c r="JF34" s="427"/>
      <c r="JG34" s="427"/>
      <c r="JH34" s="427"/>
      <c r="JI34" s="427"/>
      <c r="JJ34" s="427"/>
      <c r="JK34" s="427"/>
      <c r="JL34" s="427"/>
      <c r="JM34" s="427"/>
      <c r="JN34" s="427"/>
      <c r="JO34" s="427"/>
      <c r="JP34" s="427"/>
      <c r="JQ34" s="427"/>
      <c r="JR34" s="427"/>
      <c r="JS34" s="427"/>
      <c r="JT34" s="427"/>
      <c r="JU34" s="427"/>
      <c r="JV34" s="427"/>
      <c r="JW34" s="427"/>
      <c r="JX34" s="427"/>
      <c r="JY34" s="427"/>
      <c r="JZ34" s="427"/>
      <c r="KA34" s="427"/>
      <c r="KB34" s="427"/>
      <c r="KC34" s="427"/>
      <c r="KD34" s="427"/>
      <c r="KE34" s="427"/>
      <c r="KF34" s="427"/>
      <c r="KG34" s="427"/>
      <c r="KH34" s="427"/>
      <c r="KI34" s="427"/>
      <c r="KJ34" s="427"/>
      <c r="KK34" s="427"/>
      <c r="KL34" s="427"/>
      <c r="KM34" s="427"/>
      <c r="KN34" s="427"/>
      <c r="KO34" s="427"/>
      <c r="KP34" s="427"/>
      <c r="KQ34" s="427"/>
      <c r="KR34" s="427"/>
      <c r="KS34" s="427"/>
      <c r="KT34" s="427"/>
      <c r="KU34" s="427"/>
      <c r="KV34" s="427"/>
      <c r="KW34" s="427"/>
      <c r="KX34" s="427"/>
      <c r="KY34" s="427"/>
      <c r="KZ34" s="427"/>
      <c r="LA34" s="427"/>
      <c r="LB34" s="427"/>
      <c r="LC34" s="427"/>
      <c r="LD34" s="427"/>
      <c r="LE34" s="427"/>
      <c r="LF34" s="427"/>
      <c r="LG34" s="427"/>
      <c r="LH34" s="427"/>
      <c r="LI34" s="427"/>
      <c r="LJ34" s="427"/>
      <c r="LK34" s="427"/>
      <c r="LL34" s="427"/>
      <c r="LM34" s="427"/>
      <c r="LN34" s="427"/>
      <c r="LO34" s="427"/>
      <c r="LP34" s="427"/>
      <c r="LQ34" s="427"/>
      <c r="LR34" s="427"/>
      <c r="LS34" s="427"/>
      <c r="LT34" s="427"/>
      <c r="LU34" s="427"/>
      <c r="LV34" s="427"/>
      <c r="LW34" s="427"/>
      <c r="LX34" s="427"/>
      <c r="LY34" s="427"/>
      <c r="LZ34" s="427"/>
      <c r="MA34" s="427"/>
      <c r="MB34" s="427"/>
      <c r="MC34" s="427"/>
      <c r="MD34" s="427"/>
      <c r="ME34" s="427"/>
      <c r="MF34" s="427"/>
      <c r="MG34" s="427"/>
      <c r="MH34" s="427"/>
      <c r="MI34" s="427"/>
      <c r="MJ34" s="427"/>
      <c r="MK34" s="427"/>
      <c r="ML34" s="427"/>
      <c r="MM34" s="427"/>
      <c r="MN34" s="427"/>
      <c r="MO34" s="427"/>
      <c r="MP34" s="427"/>
      <c r="MQ34" s="427"/>
      <c r="MR34" s="427"/>
      <c r="MS34" s="427"/>
      <c r="MT34" s="427"/>
      <c r="MU34" s="427"/>
      <c r="MV34" s="427"/>
      <c r="MW34" s="427"/>
      <c r="MX34" s="427"/>
      <c r="MY34" s="427"/>
      <c r="MZ34" s="427"/>
      <c r="NA34" s="427"/>
      <c r="NB34" s="427"/>
      <c r="NC34" s="427"/>
      <c r="ND34" s="427"/>
      <c r="NE34" s="427"/>
      <c r="NF34" s="427"/>
      <c r="NG34" s="427"/>
      <c r="NH34" s="427"/>
      <c r="NI34" s="427"/>
      <c r="NJ34" s="427"/>
      <c r="NK34" s="427"/>
      <c r="NL34" s="427"/>
      <c r="NM34" s="427"/>
      <c r="NN34" s="427"/>
      <c r="NO34" s="427"/>
      <c r="NP34" s="427"/>
      <c r="NQ34" s="427"/>
      <c r="NR34" s="427"/>
      <c r="NS34" s="427"/>
      <c r="NT34" s="427"/>
      <c r="NU34" s="427"/>
      <c r="NV34" s="427"/>
      <c r="NW34" s="427"/>
      <c r="NX34" s="427"/>
      <c r="NY34" s="427"/>
      <c r="NZ34" s="427"/>
      <c r="OA34" s="427"/>
      <c r="OB34" s="427"/>
      <c r="OC34" s="427"/>
      <c r="OD34" s="427"/>
      <c r="OE34" s="427"/>
      <c r="OF34" s="427"/>
      <c r="OG34" s="427"/>
      <c r="OH34" s="427"/>
      <c r="OI34" s="427"/>
      <c r="OJ34" s="427"/>
      <c r="OK34" s="427"/>
      <c r="OL34" s="427"/>
      <c r="OM34" s="427"/>
      <c r="ON34" s="427"/>
      <c r="OO34" s="427"/>
      <c r="OP34" s="427"/>
      <c r="OQ34" s="427"/>
      <c r="OR34" s="427"/>
      <c r="OS34" s="427"/>
      <c r="OT34" s="427"/>
      <c r="OU34" s="427"/>
      <c r="OV34" s="427"/>
      <c r="OW34" s="427"/>
      <c r="OX34" s="427"/>
      <c r="OY34" s="427"/>
      <c r="OZ34" s="427"/>
      <c r="PA34" s="427"/>
      <c r="PB34" s="427"/>
      <c r="PC34" s="427"/>
      <c r="PD34" s="427"/>
      <c r="PE34" s="427"/>
      <c r="PF34" s="427"/>
      <c r="PG34" s="427"/>
      <c r="PH34" s="427"/>
      <c r="PI34" s="427"/>
      <c r="PJ34" s="427"/>
      <c r="PK34" s="427"/>
      <c r="PL34" s="427"/>
      <c r="PM34" s="427"/>
      <c r="PN34" s="427"/>
      <c r="PO34" s="427"/>
      <c r="PP34" s="427"/>
      <c r="PQ34" s="427"/>
      <c r="PR34" s="427"/>
      <c r="PS34" s="427"/>
      <c r="PT34" s="427"/>
      <c r="PU34" s="427"/>
      <c r="PV34" s="427"/>
      <c r="PW34" s="427"/>
      <c r="PX34" s="427"/>
      <c r="PY34" s="427"/>
      <c r="PZ34" s="427"/>
      <c r="QA34" s="427"/>
      <c r="QB34" s="427"/>
      <c r="QC34" s="427"/>
      <c r="QD34" s="427"/>
      <c r="QE34" s="427"/>
      <c r="QF34" s="427"/>
      <c r="QG34" s="427"/>
      <c r="QH34" s="427"/>
      <c r="QI34" s="427"/>
      <c r="QJ34" s="427"/>
      <c r="QK34" s="427"/>
      <c r="QL34" s="427"/>
      <c r="QM34" s="427"/>
      <c r="QN34" s="427"/>
      <c r="QO34" s="427"/>
      <c r="QP34" s="427"/>
      <c r="QQ34" s="427"/>
      <c r="QR34" s="427"/>
      <c r="QS34" s="427"/>
      <c r="QT34" s="427"/>
      <c r="QU34" s="427"/>
      <c r="QV34" s="427"/>
      <c r="QW34" s="427"/>
      <c r="QX34" s="427"/>
      <c r="QY34" s="427"/>
      <c r="QZ34" s="427"/>
      <c r="RA34" s="427"/>
      <c r="RB34" s="427"/>
      <c r="RC34" s="427"/>
      <c r="RD34" s="427"/>
      <c r="RE34" s="427"/>
      <c r="RF34" s="427"/>
      <c r="RG34" s="427"/>
      <c r="RH34" s="427"/>
      <c r="RI34" s="427"/>
      <c r="RJ34" s="427"/>
      <c r="RK34" s="427"/>
      <c r="RL34" s="427"/>
      <c r="RM34" s="427"/>
      <c r="RN34" s="427"/>
      <c r="RO34" s="427"/>
      <c r="RP34" s="427"/>
      <c r="RQ34" s="427"/>
      <c r="RR34" s="427"/>
      <c r="RS34" s="427"/>
      <c r="RT34" s="427"/>
      <c r="RU34" s="427"/>
      <c r="RV34" s="427"/>
      <c r="RW34" s="427"/>
      <c r="RX34" s="427"/>
      <c r="RY34" s="427"/>
      <c r="RZ34" s="427"/>
      <c r="SA34" s="427"/>
      <c r="SB34" s="427"/>
      <c r="SC34" s="427"/>
      <c r="SD34" s="427"/>
      <c r="SE34" s="427"/>
      <c r="SF34" s="427"/>
      <c r="SG34" s="427"/>
      <c r="SH34" s="427"/>
      <c r="SI34" s="427"/>
      <c r="SJ34" s="427"/>
      <c r="SK34" s="427"/>
      <c r="SL34" s="427"/>
      <c r="SM34" s="427"/>
      <c r="SN34" s="427"/>
      <c r="SO34" s="427"/>
      <c r="SP34" s="427"/>
      <c r="SQ34" s="427"/>
      <c r="SR34" s="427"/>
      <c r="SS34" s="427"/>
      <c r="ST34" s="427"/>
      <c r="SU34" s="427"/>
      <c r="SV34" s="427"/>
      <c r="SW34" s="427"/>
      <c r="SX34" s="427"/>
      <c r="SY34" s="427"/>
      <c r="SZ34" s="427"/>
      <c r="TA34" s="427"/>
      <c r="TB34" s="427"/>
      <c r="TC34" s="427"/>
      <c r="TD34" s="427"/>
      <c r="TE34" s="427"/>
      <c r="TF34" s="427"/>
      <c r="TG34" s="427"/>
      <c r="TH34" s="427"/>
      <c r="TI34" s="427"/>
      <c r="TJ34" s="427"/>
      <c r="TK34" s="427"/>
      <c r="TL34" s="427"/>
      <c r="TM34" s="427"/>
      <c r="TN34" s="427"/>
      <c r="TO34" s="427"/>
      <c r="TP34" s="427"/>
      <c r="TQ34" s="427"/>
      <c r="TR34" s="427"/>
      <c r="TS34" s="427"/>
      <c r="TT34" s="427"/>
      <c r="TU34" s="427"/>
      <c r="TV34" s="427"/>
      <c r="TW34" s="427"/>
      <c r="TX34" s="427"/>
      <c r="TY34" s="427"/>
      <c r="TZ34" s="427"/>
      <c r="UA34" s="427"/>
      <c r="UB34" s="427"/>
      <c r="UC34" s="427"/>
      <c r="UD34" s="427"/>
      <c r="UE34" s="427"/>
      <c r="UF34" s="427"/>
      <c r="UG34" s="427"/>
      <c r="UH34" s="427"/>
      <c r="UI34" s="427"/>
      <c r="UJ34" s="427"/>
      <c r="UK34" s="427"/>
      <c r="UL34" s="427"/>
      <c r="UM34" s="427"/>
      <c r="UN34" s="427"/>
      <c r="UO34" s="427"/>
      <c r="UP34" s="427"/>
      <c r="UQ34" s="427"/>
      <c r="UR34" s="427"/>
      <c r="US34" s="427"/>
      <c r="UT34" s="427"/>
      <c r="UU34" s="427"/>
      <c r="UV34" s="427"/>
      <c r="UW34" s="427"/>
      <c r="UX34" s="427"/>
      <c r="UY34" s="427"/>
      <c r="UZ34" s="427"/>
      <c r="VA34" s="427"/>
      <c r="VB34" s="427"/>
      <c r="VC34" s="427"/>
      <c r="VD34" s="427"/>
      <c r="VE34" s="427"/>
      <c r="VF34" s="427"/>
      <c r="VG34" s="427"/>
      <c r="VH34" s="427"/>
      <c r="VI34" s="427"/>
      <c r="VJ34" s="427"/>
      <c r="VK34" s="427"/>
      <c r="VL34" s="427"/>
      <c r="VM34" s="427"/>
      <c r="VN34" s="427"/>
      <c r="VO34" s="427"/>
      <c r="VP34" s="427"/>
      <c r="VQ34" s="427"/>
      <c r="VR34" s="427"/>
      <c r="VS34" s="427"/>
      <c r="VT34" s="427"/>
      <c r="VU34" s="427"/>
      <c r="VV34" s="427"/>
      <c r="VW34" s="427"/>
      <c r="VX34" s="427"/>
      <c r="VY34" s="427"/>
      <c r="VZ34" s="427"/>
      <c r="WA34" s="427"/>
      <c r="WB34" s="427"/>
      <c r="WC34" s="427"/>
      <c r="WD34" s="427"/>
      <c r="WE34" s="427"/>
      <c r="WF34" s="427"/>
      <c r="WG34" s="427"/>
      <c r="WH34" s="427"/>
      <c r="WI34" s="427"/>
      <c r="WJ34" s="427"/>
      <c r="WK34" s="427"/>
      <c r="WL34" s="427"/>
      <c r="WM34" s="427"/>
      <c r="WN34" s="427"/>
      <c r="WO34" s="427"/>
      <c r="WP34" s="427"/>
      <c r="WQ34" s="427"/>
      <c r="WR34" s="427"/>
      <c r="WS34" s="427"/>
      <c r="WT34" s="427"/>
      <c r="WU34" s="427"/>
      <c r="WV34" s="427"/>
      <c r="WW34" s="427"/>
      <c r="WX34" s="427"/>
      <c r="WY34" s="427"/>
      <c r="WZ34" s="427"/>
      <c r="XA34" s="427"/>
      <c r="XB34" s="427"/>
      <c r="XC34" s="427"/>
      <c r="XD34" s="427"/>
      <c r="XE34" s="427"/>
      <c r="XF34" s="427"/>
      <c r="XG34" s="427"/>
      <c r="XH34" s="427"/>
      <c r="XI34" s="427"/>
      <c r="XJ34" s="427"/>
      <c r="XK34" s="427"/>
      <c r="XL34" s="427"/>
      <c r="XM34" s="427"/>
      <c r="XN34" s="427"/>
      <c r="XO34" s="427"/>
      <c r="XP34" s="427"/>
      <c r="XQ34" s="427"/>
      <c r="XR34" s="427"/>
      <c r="XS34" s="427"/>
      <c r="XT34" s="427"/>
      <c r="XU34" s="427"/>
      <c r="XV34" s="427"/>
      <c r="XW34" s="427"/>
      <c r="XX34" s="427"/>
      <c r="XY34" s="427"/>
      <c r="XZ34" s="427"/>
      <c r="YA34" s="427"/>
      <c r="YB34" s="427"/>
      <c r="YC34" s="427"/>
      <c r="YD34" s="427"/>
      <c r="YE34" s="427"/>
      <c r="YF34" s="427"/>
      <c r="YG34" s="427"/>
      <c r="YH34" s="427"/>
      <c r="YI34" s="427"/>
      <c r="YJ34" s="427"/>
      <c r="YK34" s="427"/>
      <c r="YL34" s="427"/>
      <c r="YM34" s="427"/>
      <c r="YN34" s="427"/>
      <c r="YO34" s="427"/>
      <c r="YP34" s="427"/>
      <c r="YQ34" s="427"/>
      <c r="YR34" s="427"/>
      <c r="YS34" s="427"/>
      <c r="YT34" s="427"/>
      <c r="YU34" s="427"/>
      <c r="YV34" s="427"/>
      <c r="YW34" s="427"/>
      <c r="YX34" s="427"/>
      <c r="YY34" s="427"/>
      <c r="YZ34" s="427"/>
      <c r="ZA34" s="427"/>
      <c r="ZB34" s="427"/>
      <c r="ZC34" s="427"/>
      <c r="ZD34" s="427"/>
      <c r="ZE34" s="427"/>
      <c r="ZF34" s="427"/>
      <c r="ZG34" s="427"/>
      <c r="ZH34" s="427"/>
      <c r="ZI34" s="427"/>
      <c r="ZJ34" s="427"/>
      <c r="ZK34" s="427"/>
      <c r="ZL34" s="427"/>
      <c r="ZM34" s="427"/>
      <c r="ZN34" s="427"/>
      <c r="ZO34" s="427"/>
      <c r="ZP34" s="427"/>
      <c r="ZQ34" s="427"/>
      <c r="ZR34" s="427"/>
      <c r="ZS34" s="427"/>
      <c r="ZT34" s="427"/>
      <c r="ZU34" s="427"/>
      <c r="ZV34" s="427"/>
      <c r="ZW34" s="427"/>
      <c r="ZX34" s="427"/>
      <c r="ZY34" s="427"/>
      <c r="ZZ34" s="427"/>
      <c r="AAA34" s="427"/>
      <c r="AAB34" s="427"/>
      <c r="AAC34" s="427"/>
      <c r="AAD34" s="427"/>
      <c r="AAE34" s="427"/>
      <c r="AAF34" s="427"/>
      <c r="AAG34" s="427"/>
      <c r="AAH34" s="427"/>
      <c r="AAI34" s="427"/>
      <c r="AAJ34" s="427"/>
      <c r="AAK34" s="427"/>
      <c r="AAL34" s="427"/>
      <c r="AAM34" s="427"/>
      <c r="AAN34" s="427"/>
      <c r="AAO34" s="427"/>
      <c r="AAP34" s="427"/>
      <c r="AAQ34" s="427"/>
      <c r="AAR34" s="427"/>
      <c r="AAS34" s="427"/>
      <c r="AAT34" s="427"/>
      <c r="AAU34" s="427"/>
      <c r="AAV34" s="427"/>
      <c r="AAW34" s="427"/>
      <c r="AAX34" s="427"/>
      <c r="AAY34" s="427"/>
      <c r="AAZ34" s="427"/>
      <c r="ABA34" s="427"/>
      <c r="ABB34" s="427"/>
      <c r="ABC34" s="427"/>
      <c r="ABD34" s="427"/>
      <c r="ABE34" s="427"/>
      <c r="ABF34" s="427"/>
      <c r="ABG34" s="427"/>
      <c r="ABH34" s="427"/>
      <c r="ABI34" s="427"/>
      <c r="ABJ34" s="427"/>
      <c r="ABK34" s="427"/>
      <c r="ABL34" s="427"/>
      <c r="ABM34" s="427"/>
      <c r="ABN34" s="427"/>
      <c r="ABO34" s="427"/>
      <c r="ABP34" s="427"/>
      <c r="ABQ34" s="427"/>
      <c r="ABR34" s="427"/>
      <c r="ABS34" s="427"/>
      <c r="ABT34" s="427"/>
      <c r="ABU34" s="427"/>
      <c r="ABV34" s="427"/>
      <c r="ABW34" s="427"/>
      <c r="ABX34" s="427"/>
      <c r="ABY34" s="427"/>
      <c r="ABZ34" s="427"/>
      <c r="ACA34" s="427"/>
      <c r="ACB34" s="427"/>
      <c r="ACC34" s="427"/>
      <c r="ACD34" s="427"/>
      <c r="ACE34" s="427"/>
      <c r="ACF34" s="427"/>
      <c r="ACG34" s="427"/>
      <c r="ACH34" s="427"/>
      <c r="ACI34" s="427"/>
      <c r="ACJ34" s="427"/>
      <c r="ACK34" s="427"/>
      <c r="ACL34" s="427"/>
      <c r="ACM34" s="427"/>
      <c r="ACN34" s="427"/>
      <c r="ACO34" s="427"/>
      <c r="ACP34" s="427"/>
      <c r="ACQ34" s="427"/>
      <c r="ACR34" s="427"/>
      <c r="ACS34" s="427"/>
      <c r="ACT34" s="427"/>
      <c r="ACU34" s="427"/>
      <c r="ACV34" s="427"/>
      <c r="ACW34" s="427"/>
      <c r="ACX34" s="427"/>
      <c r="ACY34" s="427"/>
      <c r="ACZ34" s="427"/>
      <c r="ADA34" s="427"/>
      <c r="ADB34" s="427"/>
      <c r="ADC34" s="427"/>
      <c r="ADD34" s="427"/>
      <c r="ADE34" s="427"/>
      <c r="ADF34" s="427"/>
      <c r="ADG34" s="427"/>
      <c r="ADH34" s="427"/>
      <c r="ADI34" s="427"/>
      <c r="ADJ34" s="427"/>
      <c r="ADK34" s="427"/>
      <c r="ADL34" s="427"/>
      <c r="ADM34" s="427"/>
      <c r="ADN34" s="427"/>
      <c r="ADO34" s="427"/>
      <c r="ADP34" s="427"/>
      <c r="ADQ34" s="427"/>
      <c r="ADR34" s="427"/>
      <c r="ADS34" s="427"/>
      <c r="ADT34" s="427"/>
      <c r="ADU34" s="427"/>
      <c r="ADV34" s="427"/>
      <c r="ADW34" s="427"/>
      <c r="ADX34" s="427"/>
      <c r="ADY34" s="427"/>
      <c r="ADZ34" s="427"/>
      <c r="AEA34" s="427"/>
      <c r="AEB34" s="427"/>
      <c r="AEC34" s="427"/>
      <c r="AED34" s="427"/>
      <c r="AEE34" s="427"/>
      <c r="AEF34" s="427"/>
      <c r="AEG34" s="427"/>
      <c r="AEH34" s="427"/>
      <c r="AEI34" s="427"/>
      <c r="AEJ34" s="427"/>
      <c r="AEK34" s="427"/>
      <c r="AEL34" s="427"/>
      <c r="AEM34" s="427"/>
      <c r="AEN34" s="427"/>
      <c r="AEO34" s="427"/>
      <c r="AEP34" s="427"/>
      <c r="AEQ34" s="427"/>
      <c r="AER34" s="427"/>
      <c r="AES34" s="427"/>
      <c r="AET34" s="427"/>
      <c r="AEU34" s="427"/>
      <c r="AEV34" s="427"/>
      <c r="AEW34" s="427"/>
      <c r="AEX34" s="427"/>
      <c r="AEY34" s="427"/>
      <c r="AEZ34" s="427"/>
      <c r="AFA34" s="427"/>
      <c r="AFB34" s="427"/>
      <c r="AFC34" s="427"/>
      <c r="AFD34" s="427"/>
      <c r="AFE34" s="427"/>
      <c r="AFF34" s="427"/>
      <c r="AFG34" s="427"/>
      <c r="AFH34" s="427"/>
      <c r="AFI34" s="427"/>
      <c r="AFJ34" s="427"/>
      <c r="AFK34" s="427"/>
      <c r="AFL34" s="427"/>
      <c r="AFM34" s="427"/>
      <c r="AFN34" s="427"/>
      <c r="AFO34" s="427"/>
      <c r="AFP34" s="427"/>
      <c r="AFQ34" s="427"/>
      <c r="AFR34" s="427"/>
      <c r="AFS34" s="427"/>
      <c r="AFT34" s="427"/>
      <c r="AFU34" s="427"/>
      <c r="AFV34" s="427"/>
      <c r="AFW34" s="427"/>
      <c r="AFX34" s="427"/>
      <c r="AFY34" s="427"/>
      <c r="AFZ34" s="427"/>
      <c r="AGA34" s="427"/>
      <c r="AGB34" s="427"/>
      <c r="AGC34" s="427"/>
      <c r="AGD34" s="427"/>
      <c r="AGE34" s="427"/>
      <c r="AGF34" s="427"/>
      <c r="AGG34" s="427"/>
      <c r="AGH34" s="427"/>
      <c r="AGI34" s="427"/>
      <c r="AGJ34" s="427"/>
      <c r="AGK34" s="427"/>
      <c r="AGL34" s="427"/>
      <c r="AGM34" s="427"/>
      <c r="AGN34" s="427"/>
      <c r="AGO34" s="427"/>
      <c r="AGP34" s="427"/>
      <c r="AGQ34" s="427"/>
      <c r="AGR34" s="427"/>
      <c r="AGS34" s="427"/>
      <c r="AGT34" s="427"/>
      <c r="AGU34" s="427"/>
      <c r="AGV34" s="427"/>
      <c r="AGW34" s="427"/>
      <c r="AGX34" s="427"/>
      <c r="AGY34" s="427"/>
      <c r="AGZ34" s="427"/>
      <c r="AHA34" s="427"/>
      <c r="AHB34" s="427"/>
      <c r="AHC34" s="427"/>
      <c r="AHD34" s="427"/>
      <c r="AHE34" s="427"/>
      <c r="AHF34" s="427"/>
      <c r="AHG34" s="427"/>
      <c r="AHH34" s="427"/>
      <c r="AHI34" s="427"/>
      <c r="AHJ34" s="427"/>
      <c r="AHK34" s="427"/>
      <c r="AHL34" s="427"/>
      <c r="AHM34" s="427"/>
      <c r="AHN34" s="427"/>
      <c r="AHO34" s="427"/>
      <c r="AHP34" s="427"/>
      <c r="AHQ34" s="427"/>
      <c r="AHR34" s="427"/>
      <c r="AHS34" s="427"/>
      <c r="AHT34" s="427"/>
      <c r="AHU34" s="427"/>
      <c r="AHV34" s="427"/>
      <c r="AHW34" s="427"/>
      <c r="AHX34" s="427"/>
      <c r="AHY34" s="427"/>
      <c r="AHZ34" s="427"/>
      <c r="AIA34" s="427"/>
      <c r="AIB34" s="427"/>
      <c r="AIC34" s="427"/>
      <c r="AID34" s="427"/>
      <c r="AIE34" s="427"/>
      <c r="AIF34" s="427"/>
      <c r="AIG34" s="427"/>
      <c r="AIH34" s="427"/>
      <c r="AII34" s="427"/>
      <c r="AIJ34" s="427"/>
      <c r="AIK34" s="427"/>
      <c r="AIL34" s="427"/>
      <c r="AIM34" s="427"/>
      <c r="AIN34" s="427"/>
      <c r="AIO34" s="427"/>
      <c r="AIP34" s="427"/>
      <c r="AIQ34" s="427"/>
      <c r="AIR34" s="427"/>
      <c r="AIS34" s="427"/>
      <c r="AIT34" s="427"/>
      <c r="AIU34" s="427"/>
      <c r="AIV34" s="427"/>
      <c r="AIW34" s="427"/>
      <c r="AIX34" s="427"/>
      <c r="AIY34" s="427"/>
      <c r="AIZ34" s="427"/>
      <c r="AJA34" s="427"/>
      <c r="AJB34" s="427"/>
      <c r="AJC34" s="427"/>
      <c r="AJD34" s="427"/>
      <c r="AJE34" s="427"/>
      <c r="AJF34" s="427"/>
      <c r="AJG34" s="427"/>
      <c r="AJH34" s="427"/>
      <c r="AJI34" s="427"/>
      <c r="AJJ34" s="427"/>
      <c r="AJK34" s="427"/>
      <c r="AJL34" s="427"/>
      <c r="AJM34" s="427"/>
      <c r="AJN34" s="427"/>
      <c r="AJO34" s="427"/>
      <c r="AJP34" s="427"/>
      <c r="AJQ34" s="427"/>
      <c r="AJR34" s="427"/>
      <c r="AJS34" s="427"/>
      <c r="AJT34" s="427"/>
      <c r="AJU34" s="427"/>
      <c r="AJV34" s="427"/>
      <c r="AJW34" s="427"/>
      <c r="AJX34" s="427"/>
      <c r="AJY34" s="427"/>
      <c r="AJZ34" s="427"/>
      <c r="AKA34" s="427"/>
      <c r="AKB34" s="427"/>
      <c r="AKC34" s="427"/>
      <c r="AKD34" s="427"/>
      <c r="AKE34" s="427"/>
      <c r="AKF34" s="427"/>
      <c r="AKG34" s="427"/>
      <c r="AKH34" s="427"/>
      <c r="AKI34" s="427"/>
      <c r="AKJ34" s="427"/>
      <c r="AKK34" s="427"/>
      <c r="AKL34" s="427"/>
      <c r="AKM34" s="427"/>
      <c r="AKN34" s="427"/>
      <c r="AKO34" s="427"/>
      <c r="AKP34" s="427"/>
      <c r="AKQ34" s="427"/>
      <c r="AKR34" s="427"/>
      <c r="AKS34" s="427"/>
      <c r="AKT34" s="427"/>
      <c r="AKU34" s="427"/>
      <c r="AKV34" s="427"/>
      <c r="AKW34" s="427"/>
      <c r="AKX34" s="427"/>
      <c r="AKY34" s="427"/>
      <c r="AKZ34" s="427"/>
      <c r="ALA34" s="427"/>
      <c r="ALB34" s="427"/>
      <c r="ALC34" s="427"/>
      <c r="ALD34" s="427"/>
      <c r="ALE34" s="427"/>
      <c r="ALF34" s="427"/>
      <c r="ALG34" s="427"/>
      <c r="ALH34" s="427"/>
      <c r="ALI34" s="427"/>
      <c r="ALJ34" s="427"/>
      <c r="ALK34" s="427"/>
      <c r="ALL34" s="427"/>
      <c r="ALM34" s="427"/>
      <c r="ALN34" s="427"/>
      <c r="ALO34" s="427"/>
      <c r="ALP34" s="427"/>
      <c r="ALQ34" s="427"/>
      <c r="ALR34" s="427"/>
      <c r="ALS34" s="427"/>
      <c r="ALT34" s="427"/>
      <c r="ALU34" s="427"/>
      <c r="ALV34" s="427"/>
      <c r="ALW34" s="427"/>
      <c r="ALX34" s="427"/>
      <c r="ALY34" s="427"/>
      <c r="ALZ34" s="427"/>
      <c r="AMA34" s="427"/>
      <c r="AMB34" s="427"/>
      <c r="AMC34" s="427"/>
      <c r="AMD34" s="427"/>
      <c r="AME34" s="427"/>
      <c r="AMF34" s="427"/>
      <c r="AMG34" s="427"/>
      <c r="AMH34" s="427"/>
      <c r="AMI34" s="427"/>
      <c r="AMJ34" s="427"/>
      <c r="AMK34" s="427"/>
      <c r="AML34" s="427"/>
      <c r="AMM34" s="427"/>
      <c r="AMN34" s="427"/>
      <c r="AMO34" s="427"/>
      <c r="AMP34" s="427"/>
      <c r="AMQ34" s="427"/>
      <c r="AMR34" s="427"/>
      <c r="AMS34" s="427"/>
      <c r="AMT34" s="427"/>
      <c r="AMU34" s="427"/>
      <c r="AMV34" s="427"/>
      <c r="AMW34" s="427"/>
      <c r="AMX34" s="427"/>
      <c r="AMY34" s="427"/>
      <c r="AMZ34" s="427"/>
      <c r="ANA34" s="427"/>
      <c r="ANB34" s="427"/>
      <c r="ANC34" s="427"/>
      <c r="AND34" s="427"/>
      <c r="ANE34" s="427"/>
      <c r="ANF34" s="427"/>
      <c r="ANG34" s="427"/>
      <c r="ANH34" s="427"/>
      <c r="ANI34" s="427"/>
      <c r="ANJ34" s="427"/>
      <c r="ANK34" s="427"/>
      <c r="ANL34" s="427"/>
      <c r="ANM34" s="427"/>
      <c r="ANN34" s="427"/>
      <c r="ANO34" s="427"/>
      <c r="ANP34" s="427"/>
      <c r="ANQ34" s="427"/>
      <c r="ANR34" s="427"/>
      <c r="ANS34" s="427"/>
      <c r="ANT34" s="427"/>
      <c r="ANU34" s="427"/>
      <c r="ANV34" s="427"/>
      <c r="ANW34" s="427"/>
      <c r="ANX34" s="427"/>
      <c r="ANY34" s="427"/>
      <c r="ANZ34" s="427"/>
      <c r="AOA34" s="427"/>
      <c r="AOB34" s="427"/>
      <c r="AOC34" s="427"/>
      <c r="AOD34" s="427"/>
      <c r="AOE34" s="427"/>
      <c r="AOF34" s="427"/>
      <c r="AOG34" s="427"/>
      <c r="AOH34" s="427"/>
      <c r="AOI34" s="427"/>
      <c r="AOJ34" s="427"/>
      <c r="AOK34" s="427"/>
      <c r="AOL34" s="427"/>
      <c r="AOM34" s="427"/>
      <c r="AON34" s="427"/>
      <c r="AOO34" s="427"/>
      <c r="AOP34" s="427"/>
      <c r="AOQ34" s="427"/>
      <c r="AOR34" s="427"/>
      <c r="AOS34" s="427"/>
      <c r="AOT34" s="427"/>
      <c r="AOU34" s="427"/>
      <c r="AOV34" s="427"/>
      <c r="AOW34" s="427"/>
      <c r="AOX34" s="427"/>
      <c r="AOY34" s="427"/>
      <c r="AOZ34" s="427"/>
      <c r="APA34" s="427"/>
      <c r="APB34" s="427"/>
      <c r="APC34" s="427"/>
      <c r="APD34" s="427"/>
      <c r="APE34" s="427"/>
      <c r="APF34" s="427"/>
      <c r="APG34" s="427"/>
      <c r="APH34" s="427"/>
      <c r="API34" s="427"/>
      <c r="APJ34" s="427"/>
      <c r="APK34" s="427"/>
      <c r="APL34" s="427"/>
      <c r="APM34" s="427"/>
      <c r="APN34" s="427"/>
      <c r="APO34" s="427"/>
      <c r="APP34" s="427"/>
      <c r="APQ34" s="427"/>
      <c r="APR34" s="427"/>
      <c r="APS34" s="427"/>
      <c r="APT34" s="427"/>
      <c r="APU34" s="427"/>
      <c r="APV34" s="427"/>
      <c r="APW34" s="427"/>
      <c r="APX34" s="427"/>
      <c r="APY34" s="427"/>
      <c r="APZ34" s="427"/>
      <c r="AQA34" s="427"/>
      <c r="AQB34" s="427"/>
      <c r="AQC34" s="427"/>
      <c r="AQD34" s="427"/>
      <c r="AQE34" s="427"/>
      <c r="AQF34" s="427"/>
      <c r="AQG34" s="427"/>
      <c r="AQH34" s="427"/>
      <c r="AQI34" s="427"/>
      <c r="AQJ34" s="427"/>
      <c r="AQK34" s="427"/>
      <c r="AQL34" s="427"/>
      <c r="AQM34" s="427"/>
      <c r="AQN34" s="427"/>
      <c r="AQO34" s="427"/>
      <c r="AQP34" s="427"/>
      <c r="AQQ34" s="427"/>
      <c r="AQR34" s="427"/>
      <c r="AQS34" s="427"/>
      <c r="AQT34" s="427"/>
      <c r="AQU34" s="427"/>
      <c r="AQV34" s="427"/>
      <c r="AQW34" s="427"/>
      <c r="AQX34" s="427"/>
      <c r="AQY34" s="427"/>
      <c r="AQZ34" s="427"/>
      <c r="ARA34" s="427"/>
      <c r="ARB34" s="427"/>
      <c r="ARC34" s="427"/>
      <c r="ARD34" s="427"/>
      <c r="ARE34" s="427"/>
      <c r="ARF34" s="427"/>
      <c r="ARG34" s="427"/>
      <c r="ARH34" s="427"/>
      <c r="ARI34" s="427"/>
      <c r="ARJ34" s="427"/>
      <c r="ARK34" s="427"/>
      <c r="ARL34" s="427"/>
      <c r="ARM34" s="427"/>
      <c r="ARN34" s="427"/>
      <c r="ARO34" s="427"/>
      <c r="ARP34" s="427"/>
      <c r="ARQ34" s="427"/>
      <c r="ARR34" s="427"/>
      <c r="ARS34" s="427"/>
      <c r="ART34" s="427"/>
      <c r="ARU34" s="427"/>
      <c r="ARV34" s="427"/>
      <c r="ARW34" s="427"/>
      <c r="ARX34" s="427"/>
      <c r="ARY34" s="427"/>
      <c r="ARZ34" s="427"/>
      <c r="ASA34" s="427"/>
      <c r="ASB34" s="427"/>
      <c r="ASC34" s="427"/>
      <c r="ASD34" s="427"/>
      <c r="ASE34" s="427"/>
      <c r="ASF34" s="427"/>
      <c r="ASG34" s="427"/>
      <c r="ASH34" s="427"/>
      <c r="ASI34" s="427"/>
      <c r="ASJ34" s="427"/>
      <c r="ASK34" s="427"/>
      <c r="ASL34" s="427"/>
      <c r="ASM34" s="427"/>
      <c r="ASN34" s="427"/>
      <c r="ASO34" s="427"/>
      <c r="ASP34" s="427"/>
      <c r="ASQ34" s="427"/>
      <c r="ASR34" s="427"/>
      <c r="ASS34" s="427"/>
      <c r="AST34" s="427"/>
      <c r="ASU34" s="427"/>
      <c r="ASV34" s="427"/>
      <c r="ASW34" s="427"/>
      <c r="ASX34" s="427"/>
      <c r="ASY34" s="427"/>
      <c r="ASZ34" s="427"/>
      <c r="ATA34" s="427"/>
      <c r="ATB34" s="427"/>
      <c r="ATC34" s="427"/>
      <c r="ATD34" s="427"/>
      <c r="ATE34" s="427"/>
      <c r="ATF34" s="427"/>
      <c r="ATG34" s="427"/>
      <c r="ATH34" s="427"/>
      <c r="ATI34" s="427"/>
      <c r="ATJ34" s="427"/>
      <c r="ATK34" s="427"/>
      <c r="ATL34" s="427"/>
      <c r="ATM34" s="427"/>
      <c r="ATN34" s="427"/>
      <c r="ATO34" s="427"/>
      <c r="ATP34" s="427"/>
      <c r="ATQ34" s="427"/>
      <c r="ATR34" s="427"/>
      <c r="ATS34" s="427"/>
      <c r="ATT34" s="427"/>
      <c r="ATU34" s="427"/>
      <c r="ATV34" s="427"/>
      <c r="ATW34" s="427"/>
      <c r="ATX34" s="427"/>
      <c r="ATY34" s="427"/>
      <c r="ATZ34" s="427"/>
      <c r="AUA34" s="427"/>
      <c r="AUB34" s="427"/>
      <c r="AUC34" s="427"/>
      <c r="AUD34" s="427"/>
      <c r="AUE34" s="427"/>
      <c r="AUF34" s="427"/>
      <c r="AUG34" s="427"/>
      <c r="AUH34" s="427"/>
      <c r="AUI34" s="427"/>
      <c r="AUJ34" s="427"/>
      <c r="AUK34" s="427"/>
      <c r="AUL34" s="427"/>
      <c r="AUM34" s="427"/>
      <c r="AUN34" s="427"/>
      <c r="AUO34" s="427"/>
      <c r="AUP34" s="427"/>
      <c r="AUQ34" s="427"/>
      <c r="AUR34" s="427"/>
      <c r="AUS34" s="427"/>
      <c r="AUT34" s="427"/>
      <c r="AUU34" s="427"/>
      <c r="AUV34" s="427"/>
      <c r="AUW34" s="427"/>
      <c r="AUX34" s="427"/>
      <c r="AUY34" s="427"/>
      <c r="AUZ34" s="427"/>
      <c r="AVA34" s="427"/>
      <c r="AVB34" s="427"/>
      <c r="AVC34" s="427"/>
      <c r="AVD34" s="427"/>
      <c r="AVE34" s="427"/>
      <c r="AVF34" s="427"/>
      <c r="AVG34" s="427"/>
      <c r="AVH34" s="427"/>
      <c r="AVI34" s="427"/>
      <c r="AVJ34" s="427"/>
      <c r="AVK34" s="427"/>
      <c r="AVL34" s="427"/>
      <c r="AVM34" s="427"/>
      <c r="AVN34" s="427"/>
      <c r="AVO34" s="427"/>
      <c r="AVP34" s="427"/>
      <c r="AVQ34" s="427"/>
      <c r="AVR34" s="427"/>
      <c r="AVS34" s="427"/>
      <c r="AVT34" s="427"/>
      <c r="AVU34" s="427"/>
      <c r="AVV34" s="427"/>
      <c r="AVW34" s="427"/>
      <c r="AVX34" s="427"/>
      <c r="AVY34" s="427"/>
      <c r="AVZ34" s="427"/>
      <c r="AWA34" s="427"/>
      <c r="AWB34" s="427"/>
      <c r="AWC34" s="427"/>
      <c r="AWD34" s="427"/>
      <c r="AWE34" s="427"/>
      <c r="AWF34" s="427"/>
      <c r="AWG34" s="427"/>
      <c r="AWH34" s="427"/>
      <c r="AWI34" s="427"/>
      <c r="AWJ34" s="427"/>
      <c r="AWK34" s="427"/>
      <c r="AWL34" s="427"/>
      <c r="AWM34" s="427"/>
      <c r="AWN34" s="427"/>
      <c r="AWO34" s="427"/>
      <c r="AWP34" s="427"/>
      <c r="AWQ34" s="427"/>
      <c r="AWR34" s="427"/>
      <c r="AWS34" s="427"/>
      <c r="AWT34" s="427"/>
      <c r="AWU34" s="427"/>
      <c r="AWV34" s="427"/>
      <c r="AWW34" s="427"/>
      <c r="AWX34" s="427"/>
      <c r="AWY34" s="427"/>
      <c r="AWZ34" s="427"/>
      <c r="AXA34" s="427"/>
      <c r="AXB34" s="427"/>
      <c r="AXC34" s="427"/>
      <c r="AXD34" s="427"/>
      <c r="AXE34" s="427"/>
      <c r="AXF34" s="427"/>
      <c r="AXG34" s="427"/>
      <c r="AXH34" s="427"/>
      <c r="AXI34" s="427"/>
      <c r="AXJ34" s="427"/>
      <c r="AXK34" s="427"/>
      <c r="AXL34" s="427"/>
      <c r="AXM34" s="427"/>
      <c r="AXN34" s="427"/>
      <c r="AXO34" s="427"/>
      <c r="AXP34" s="427"/>
      <c r="AXQ34" s="427"/>
      <c r="AXR34" s="427"/>
      <c r="AXS34" s="427"/>
      <c r="AXT34" s="427"/>
      <c r="AXU34" s="427"/>
      <c r="AXV34" s="427"/>
      <c r="AXW34" s="427"/>
      <c r="AXX34" s="427"/>
      <c r="AXY34" s="427"/>
      <c r="AXZ34" s="427"/>
      <c r="AYA34" s="427"/>
      <c r="AYB34" s="427"/>
      <c r="AYC34" s="427"/>
      <c r="AYD34" s="427"/>
      <c r="AYE34" s="427"/>
      <c r="AYF34" s="427"/>
      <c r="AYG34" s="427"/>
      <c r="AYH34" s="427"/>
      <c r="AYI34" s="427"/>
      <c r="AYJ34" s="427"/>
      <c r="AYK34" s="427"/>
      <c r="AYL34" s="427"/>
      <c r="AYM34" s="427"/>
      <c r="AYN34" s="427"/>
      <c r="AYO34" s="427"/>
      <c r="AYP34" s="427"/>
      <c r="AYQ34" s="427"/>
      <c r="AYR34" s="427"/>
      <c r="AYS34" s="427"/>
      <c r="AYT34" s="427"/>
      <c r="AYU34" s="427"/>
      <c r="AYV34" s="427"/>
      <c r="AYW34" s="427"/>
      <c r="AYX34" s="427"/>
      <c r="AYY34" s="427"/>
      <c r="AYZ34" s="427"/>
      <c r="AZA34" s="427"/>
      <c r="AZB34" s="427"/>
      <c r="AZC34" s="427"/>
      <c r="AZD34" s="427"/>
      <c r="AZE34" s="427"/>
      <c r="AZF34" s="427"/>
      <c r="AZG34" s="427"/>
      <c r="AZH34" s="427"/>
      <c r="AZI34" s="427"/>
      <c r="AZJ34" s="427"/>
      <c r="AZK34" s="427"/>
      <c r="AZL34" s="427"/>
      <c r="AZM34" s="427"/>
      <c r="AZN34" s="427"/>
      <c r="AZO34" s="427"/>
      <c r="AZP34" s="427"/>
      <c r="AZQ34" s="427"/>
      <c r="AZR34" s="427"/>
      <c r="AZS34" s="427"/>
      <c r="AZT34" s="427"/>
      <c r="AZU34" s="427"/>
      <c r="AZV34" s="427"/>
      <c r="AZW34" s="427"/>
      <c r="AZX34" s="427"/>
      <c r="AZY34" s="427"/>
      <c r="AZZ34" s="427"/>
      <c r="BAA34" s="427"/>
      <c r="BAB34" s="427"/>
      <c r="BAC34" s="427"/>
      <c r="BAD34" s="427"/>
      <c r="BAE34" s="427"/>
      <c r="BAF34" s="427"/>
      <c r="BAG34" s="427"/>
      <c r="BAH34" s="427"/>
      <c r="BAI34" s="427"/>
      <c r="BAJ34" s="427"/>
      <c r="BAK34" s="427"/>
      <c r="BAL34" s="427"/>
      <c r="BAM34" s="427"/>
      <c r="BAN34" s="427"/>
      <c r="BAO34" s="427"/>
      <c r="BAP34" s="427"/>
      <c r="BAQ34" s="427"/>
      <c r="BAR34" s="427"/>
      <c r="BAS34" s="427"/>
      <c r="BAT34" s="427"/>
      <c r="BAU34" s="427"/>
      <c r="BAV34" s="427"/>
      <c r="BAW34" s="427"/>
      <c r="BAX34" s="427"/>
      <c r="BAY34" s="427"/>
      <c r="BAZ34" s="427"/>
      <c r="BBA34" s="427"/>
      <c r="BBB34" s="427"/>
      <c r="BBC34" s="427"/>
      <c r="BBD34" s="427"/>
      <c r="BBE34" s="427"/>
      <c r="BBF34" s="427"/>
      <c r="BBG34" s="427"/>
      <c r="BBH34" s="427"/>
      <c r="BBI34" s="427"/>
      <c r="BBJ34" s="427"/>
      <c r="BBK34" s="427"/>
      <c r="BBL34" s="427"/>
      <c r="BBM34" s="427"/>
      <c r="BBN34" s="427"/>
      <c r="BBO34" s="427"/>
      <c r="BBP34" s="427"/>
      <c r="BBQ34" s="427"/>
      <c r="BBR34" s="427"/>
      <c r="BBS34" s="427"/>
      <c r="BBT34" s="427"/>
      <c r="BBU34" s="427"/>
      <c r="BBV34" s="427"/>
      <c r="BBW34" s="427"/>
      <c r="BBX34" s="427"/>
      <c r="BBY34" s="427"/>
      <c r="BBZ34" s="427"/>
      <c r="BCA34" s="427"/>
      <c r="BCB34" s="427"/>
      <c r="BCC34" s="427"/>
      <c r="BCD34" s="427"/>
      <c r="BCE34" s="427"/>
      <c r="BCF34" s="427"/>
      <c r="BCG34" s="427"/>
      <c r="BCH34" s="427"/>
      <c r="BCI34" s="427"/>
      <c r="BCJ34" s="427"/>
      <c r="BCK34" s="427"/>
      <c r="BCL34" s="427"/>
      <c r="BCM34" s="427"/>
      <c r="BCN34" s="427"/>
      <c r="BCO34" s="427"/>
      <c r="BCP34" s="427"/>
      <c r="BCQ34" s="427"/>
      <c r="BCR34" s="427"/>
      <c r="BCS34" s="427"/>
      <c r="BCT34" s="427"/>
      <c r="BCU34" s="427"/>
      <c r="BCV34" s="427"/>
      <c r="BCW34" s="427"/>
      <c r="BCX34" s="427"/>
      <c r="BCY34" s="427"/>
      <c r="BCZ34" s="427"/>
      <c r="BDA34" s="427"/>
      <c r="BDB34" s="427"/>
      <c r="BDC34" s="427"/>
      <c r="BDD34" s="427"/>
      <c r="BDE34" s="427"/>
      <c r="BDF34" s="427"/>
      <c r="BDG34" s="427"/>
      <c r="BDH34" s="427"/>
      <c r="BDI34" s="427"/>
      <c r="BDJ34" s="427"/>
      <c r="BDK34" s="427"/>
      <c r="BDL34" s="427"/>
      <c r="BDM34" s="427"/>
      <c r="BDN34" s="427"/>
      <c r="BDO34" s="427"/>
      <c r="BDP34" s="427"/>
      <c r="BDQ34" s="427"/>
      <c r="BDR34" s="427"/>
      <c r="BDS34" s="427"/>
      <c r="BDT34" s="427"/>
      <c r="BDU34" s="427"/>
      <c r="BDV34" s="427"/>
      <c r="BDW34" s="427"/>
      <c r="BDX34" s="427"/>
      <c r="BDY34" s="427"/>
      <c r="BDZ34" s="427"/>
      <c r="BEA34" s="427"/>
      <c r="BEB34" s="427"/>
      <c r="BEC34" s="427"/>
      <c r="BED34" s="427"/>
      <c r="BEE34" s="427"/>
      <c r="BEF34" s="427"/>
      <c r="BEG34" s="427"/>
      <c r="BEH34" s="427"/>
      <c r="BEI34" s="427"/>
      <c r="BEJ34" s="427"/>
      <c r="BEK34" s="427"/>
      <c r="BEL34" s="427"/>
      <c r="BEM34" s="427"/>
      <c r="BEN34" s="427"/>
      <c r="BEO34" s="427"/>
      <c r="BEP34" s="427"/>
      <c r="BEQ34" s="427"/>
      <c r="BER34" s="427"/>
      <c r="BES34" s="427"/>
      <c r="BET34" s="427"/>
      <c r="BEU34" s="427"/>
      <c r="BEV34" s="427"/>
      <c r="BEW34" s="427"/>
      <c r="BEX34" s="427"/>
      <c r="BEY34" s="427"/>
      <c r="BEZ34" s="427"/>
      <c r="BFA34" s="427"/>
      <c r="BFB34" s="427"/>
      <c r="BFC34" s="427"/>
      <c r="BFD34" s="427"/>
      <c r="BFE34" s="427"/>
      <c r="BFF34" s="427"/>
      <c r="BFG34" s="427"/>
      <c r="BFH34" s="427"/>
      <c r="BFI34" s="427"/>
      <c r="BFJ34" s="427"/>
      <c r="BFK34" s="427"/>
      <c r="BFL34" s="427"/>
      <c r="BFM34" s="427"/>
      <c r="BFN34" s="427"/>
      <c r="BFO34" s="427"/>
      <c r="BFP34" s="427"/>
      <c r="BFQ34" s="427"/>
      <c r="BFR34" s="427"/>
      <c r="BFS34" s="427"/>
      <c r="BFT34" s="427"/>
      <c r="BFU34" s="427"/>
      <c r="BFV34" s="427"/>
      <c r="BFW34" s="427"/>
      <c r="BFX34" s="427"/>
      <c r="BFY34" s="427"/>
      <c r="BFZ34" s="427"/>
      <c r="BGA34" s="427"/>
      <c r="BGB34" s="427"/>
      <c r="BGC34" s="427"/>
      <c r="BGD34" s="427"/>
      <c r="BGE34" s="427"/>
      <c r="BGF34" s="427"/>
      <c r="BGG34" s="427"/>
      <c r="BGH34" s="427"/>
      <c r="BGI34" s="427"/>
      <c r="BGJ34" s="427"/>
      <c r="BGK34" s="427"/>
      <c r="BGL34" s="427"/>
      <c r="BGM34" s="427"/>
      <c r="BGN34" s="427"/>
      <c r="BGO34" s="427"/>
      <c r="BGP34" s="427"/>
      <c r="BGQ34" s="427"/>
      <c r="BGR34" s="427"/>
      <c r="BGS34" s="427"/>
      <c r="BGT34" s="427"/>
      <c r="BGU34" s="427"/>
      <c r="BGV34" s="427"/>
      <c r="BGW34" s="427"/>
      <c r="BGX34" s="427"/>
      <c r="BGY34" s="427"/>
      <c r="BGZ34" s="427"/>
      <c r="BHA34" s="427"/>
      <c r="BHB34" s="427"/>
      <c r="BHC34" s="427"/>
      <c r="BHD34" s="427"/>
      <c r="BHE34" s="427"/>
      <c r="BHF34" s="427"/>
      <c r="BHG34" s="427"/>
      <c r="BHH34" s="427"/>
      <c r="BHI34" s="427"/>
      <c r="BHJ34" s="427"/>
      <c r="BHK34" s="427"/>
      <c r="BHL34" s="427"/>
      <c r="BHM34" s="427"/>
      <c r="BHN34" s="427"/>
      <c r="BHO34" s="427"/>
      <c r="BHP34" s="427"/>
      <c r="BHQ34" s="427"/>
      <c r="BHR34" s="427"/>
      <c r="BHS34" s="427"/>
      <c r="BHT34" s="427"/>
      <c r="BHU34" s="427"/>
      <c r="BHV34" s="427"/>
      <c r="BHW34" s="427"/>
      <c r="BHX34" s="427"/>
      <c r="BHY34" s="427"/>
      <c r="BHZ34" s="427"/>
      <c r="BIA34" s="427"/>
      <c r="BIB34" s="427"/>
      <c r="BIC34" s="427"/>
      <c r="BID34" s="427"/>
      <c r="BIE34" s="427"/>
      <c r="BIF34" s="427"/>
      <c r="BIG34" s="427"/>
      <c r="BIH34" s="427"/>
      <c r="BII34" s="427"/>
      <c r="BIJ34" s="427"/>
      <c r="BIK34" s="427"/>
      <c r="BIL34" s="427"/>
      <c r="BIM34" s="427"/>
      <c r="BIN34" s="427"/>
      <c r="BIO34" s="427"/>
      <c r="BIP34" s="427"/>
      <c r="BIQ34" s="427"/>
      <c r="BIR34" s="427"/>
      <c r="BIS34" s="427"/>
      <c r="BIT34" s="427"/>
      <c r="BIU34" s="427"/>
      <c r="BIV34" s="427"/>
      <c r="BIW34" s="427"/>
      <c r="BIX34" s="427"/>
      <c r="BIY34" s="427"/>
      <c r="BIZ34" s="427"/>
      <c r="BJA34" s="427"/>
      <c r="BJB34" s="427"/>
      <c r="BJC34" s="427"/>
      <c r="BJD34" s="427"/>
      <c r="BJE34" s="427"/>
      <c r="BJF34" s="427"/>
      <c r="BJG34" s="427"/>
      <c r="BJH34" s="427"/>
      <c r="BJI34" s="427"/>
      <c r="BJJ34" s="427"/>
      <c r="BJK34" s="427"/>
      <c r="BJL34" s="427"/>
      <c r="BJM34" s="427"/>
      <c r="BJN34" s="427"/>
      <c r="BJO34" s="427"/>
      <c r="BJP34" s="427"/>
      <c r="BJQ34" s="427"/>
      <c r="BJR34" s="427"/>
      <c r="BJS34" s="427"/>
      <c r="BJT34" s="427"/>
      <c r="BJU34" s="427"/>
      <c r="BJV34" s="427"/>
      <c r="BJW34" s="427"/>
      <c r="BJX34" s="427"/>
      <c r="BJY34" s="427"/>
      <c r="BJZ34" s="427"/>
      <c r="BKA34" s="427"/>
      <c r="BKB34" s="427"/>
      <c r="BKC34" s="427"/>
      <c r="BKD34" s="427"/>
      <c r="BKE34" s="427"/>
      <c r="BKF34" s="427"/>
      <c r="BKG34" s="427"/>
      <c r="BKH34" s="427"/>
      <c r="BKI34" s="427"/>
      <c r="BKJ34" s="427"/>
      <c r="BKK34" s="427"/>
      <c r="BKL34" s="427"/>
      <c r="BKM34" s="427"/>
      <c r="BKN34" s="427"/>
      <c r="BKO34" s="427"/>
      <c r="BKP34" s="427"/>
      <c r="BKQ34" s="427"/>
      <c r="BKR34" s="427"/>
      <c r="BKS34" s="427"/>
      <c r="BKT34" s="427"/>
      <c r="BKU34" s="427"/>
      <c r="BKV34" s="427"/>
      <c r="BKW34" s="427"/>
      <c r="BKX34" s="427"/>
      <c r="BKY34" s="427"/>
      <c r="BKZ34" s="427"/>
      <c r="BLA34" s="427"/>
      <c r="BLB34" s="427"/>
      <c r="BLC34" s="427"/>
      <c r="BLD34" s="427"/>
      <c r="BLE34" s="427"/>
      <c r="BLF34" s="427"/>
      <c r="BLG34" s="427"/>
      <c r="BLH34" s="427"/>
      <c r="BLI34" s="427"/>
      <c r="BLJ34" s="427"/>
      <c r="BLK34" s="427"/>
      <c r="BLL34" s="427"/>
      <c r="BLM34" s="427"/>
      <c r="BLN34" s="427"/>
      <c r="BLO34" s="427"/>
      <c r="BLP34" s="427"/>
      <c r="BLQ34" s="427"/>
      <c r="BLR34" s="427"/>
      <c r="BLS34" s="427"/>
      <c r="BLT34" s="427"/>
      <c r="BLU34" s="427"/>
      <c r="BLV34" s="427"/>
      <c r="BLW34" s="427"/>
      <c r="BLX34" s="427"/>
      <c r="BLY34" s="427"/>
      <c r="BLZ34" s="427"/>
      <c r="BMA34" s="427"/>
      <c r="BMB34" s="427"/>
      <c r="BMC34" s="427"/>
      <c r="BMD34" s="427"/>
      <c r="BME34" s="427"/>
      <c r="BMF34" s="427"/>
      <c r="BMG34" s="427"/>
      <c r="BMH34" s="427"/>
      <c r="BMI34" s="427"/>
      <c r="BMJ34" s="427"/>
      <c r="BMK34" s="427"/>
      <c r="BML34" s="427"/>
      <c r="BMM34" s="427"/>
      <c r="BMN34" s="427"/>
      <c r="BMO34" s="427"/>
      <c r="BMP34" s="427"/>
      <c r="BMQ34" s="427"/>
      <c r="BMR34" s="427"/>
      <c r="BMS34" s="427"/>
      <c r="BMT34" s="427"/>
      <c r="BMU34" s="427"/>
      <c r="BMV34" s="427"/>
      <c r="BMW34" s="427"/>
      <c r="BMX34" s="427"/>
      <c r="BMY34" s="427"/>
      <c r="BMZ34" s="427"/>
      <c r="BNA34" s="427"/>
      <c r="BNB34" s="427"/>
      <c r="BNC34" s="427"/>
      <c r="BND34" s="427"/>
      <c r="BNE34" s="427"/>
      <c r="BNF34" s="427"/>
      <c r="BNG34" s="427"/>
      <c r="BNH34" s="427"/>
      <c r="BNI34" s="427"/>
      <c r="BNJ34" s="427"/>
      <c r="BNK34" s="427"/>
      <c r="BNL34" s="427"/>
      <c r="BNM34" s="427"/>
      <c r="BNN34" s="427"/>
      <c r="BNO34" s="427"/>
      <c r="BNP34" s="427"/>
      <c r="BNQ34" s="427"/>
      <c r="BNR34" s="427"/>
      <c r="BNS34" s="427"/>
      <c r="BNT34" s="427"/>
      <c r="BNU34" s="427"/>
      <c r="BNV34" s="427"/>
      <c r="BNW34" s="427"/>
      <c r="BNX34" s="427"/>
      <c r="BNY34" s="427"/>
      <c r="BNZ34" s="427"/>
      <c r="BOA34" s="427"/>
      <c r="BOB34" s="427"/>
      <c r="BOC34" s="427"/>
      <c r="BOD34" s="427"/>
      <c r="BOE34" s="427"/>
      <c r="BOF34" s="427"/>
      <c r="BOG34" s="427"/>
      <c r="BOH34" s="427"/>
      <c r="BOI34" s="427"/>
      <c r="BOJ34" s="427"/>
      <c r="BOK34" s="427"/>
      <c r="BOL34" s="427"/>
      <c r="BOM34" s="427"/>
      <c r="BON34" s="427"/>
      <c r="BOO34" s="427"/>
      <c r="BOP34" s="427"/>
      <c r="BOQ34" s="427"/>
      <c r="BOR34" s="427"/>
      <c r="BOS34" s="427"/>
      <c r="BOT34" s="427"/>
      <c r="BOU34" s="427"/>
      <c r="BOV34" s="427"/>
      <c r="BOW34" s="427"/>
      <c r="BOX34" s="427"/>
      <c r="BOY34" s="427"/>
      <c r="BOZ34" s="427"/>
      <c r="BPA34" s="427"/>
      <c r="BPB34" s="427"/>
      <c r="BPC34" s="427"/>
      <c r="BPD34" s="427"/>
      <c r="BPE34" s="427"/>
      <c r="BPF34" s="427"/>
      <c r="BPG34" s="427"/>
      <c r="BPH34" s="427"/>
      <c r="BPI34" s="427"/>
      <c r="BPJ34" s="427"/>
      <c r="BPK34" s="427"/>
      <c r="BPL34" s="427"/>
      <c r="BPM34" s="427"/>
      <c r="BPN34" s="427"/>
      <c r="BPO34" s="427"/>
      <c r="BPP34" s="427"/>
      <c r="BPQ34" s="427"/>
      <c r="BPR34" s="427"/>
      <c r="BPS34" s="427"/>
      <c r="BPT34" s="427"/>
      <c r="BPU34" s="427"/>
      <c r="BPV34" s="427"/>
      <c r="BPW34" s="427"/>
      <c r="BPX34" s="427"/>
      <c r="BPY34" s="427"/>
      <c r="BPZ34" s="427"/>
      <c r="BQA34" s="427"/>
      <c r="BQB34" s="427"/>
      <c r="BQC34" s="427"/>
      <c r="BQD34" s="427"/>
      <c r="BQE34" s="427"/>
      <c r="BQF34" s="427"/>
      <c r="BQG34" s="427"/>
      <c r="BQH34" s="427"/>
      <c r="BQI34" s="427"/>
      <c r="BQJ34" s="427"/>
      <c r="BQK34" s="427"/>
      <c r="BQL34" s="427"/>
      <c r="BQM34" s="427"/>
      <c r="BQN34" s="427"/>
      <c r="BQO34" s="427"/>
      <c r="BQP34" s="427"/>
      <c r="BQQ34" s="427"/>
      <c r="BQR34" s="427"/>
      <c r="BQS34" s="427"/>
      <c r="BQT34" s="427"/>
      <c r="BQU34" s="427"/>
      <c r="BQV34" s="427"/>
      <c r="BQW34" s="427"/>
      <c r="BQX34" s="427"/>
      <c r="BQY34" s="427"/>
      <c r="BQZ34" s="427"/>
      <c r="BRA34" s="427"/>
      <c r="BRB34" s="427"/>
      <c r="BRC34" s="427"/>
      <c r="BRD34" s="427"/>
      <c r="BRE34" s="427"/>
      <c r="BRF34" s="427"/>
      <c r="BRG34" s="427"/>
      <c r="BRH34" s="427"/>
      <c r="BRI34" s="427"/>
      <c r="BRJ34" s="427"/>
      <c r="BRK34" s="427"/>
      <c r="BRL34" s="427"/>
      <c r="BRM34" s="427"/>
      <c r="BRN34" s="427"/>
      <c r="BRO34" s="427"/>
      <c r="BRP34" s="427"/>
      <c r="BRQ34" s="427"/>
      <c r="BRR34" s="427"/>
      <c r="BRS34" s="427"/>
      <c r="BRT34" s="427"/>
      <c r="BRU34" s="427"/>
      <c r="BRV34" s="427"/>
      <c r="BRW34" s="427"/>
      <c r="BRX34" s="427"/>
      <c r="BRY34" s="427"/>
      <c r="BRZ34" s="427"/>
      <c r="BSA34" s="427"/>
      <c r="BSB34" s="427"/>
      <c r="BSC34" s="427"/>
      <c r="BSD34" s="427"/>
      <c r="BSE34" s="427"/>
      <c r="BSF34" s="427"/>
      <c r="BSG34" s="427"/>
      <c r="BSH34" s="427"/>
      <c r="BSI34" s="427"/>
      <c r="BSJ34" s="427"/>
      <c r="BSK34" s="427"/>
      <c r="BSL34" s="427"/>
      <c r="BSM34" s="427"/>
      <c r="BSN34" s="427"/>
      <c r="BSO34" s="427"/>
      <c r="BSP34" s="427"/>
      <c r="BSQ34" s="427"/>
      <c r="BSR34" s="427"/>
      <c r="BSS34" s="427"/>
      <c r="BST34" s="427"/>
      <c r="BSU34" s="427"/>
      <c r="BSV34" s="427"/>
      <c r="BSW34" s="427"/>
      <c r="BSX34" s="427"/>
      <c r="BSY34" s="427"/>
      <c r="BSZ34" s="427"/>
      <c r="BTA34" s="427"/>
      <c r="BTB34" s="427"/>
      <c r="BTC34" s="427"/>
      <c r="BTD34" s="427"/>
      <c r="BTE34" s="427"/>
      <c r="BTF34" s="427"/>
      <c r="BTG34" s="427"/>
      <c r="BTH34" s="427"/>
      <c r="BTI34" s="427"/>
      <c r="BTJ34" s="427"/>
      <c r="BTK34" s="427"/>
      <c r="BTL34" s="427"/>
      <c r="BTM34" s="427"/>
      <c r="BTN34" s="427"/>
      <c r="BTO34" s="427"/>
      <c r="BTP34" s="427"/>
      <c r="BTQ34" s="427"/>
      <c r="BTR34" s="427"/>
      <c r="BTS34" s="427"/>
      <c r="BTT34" s="427"/>
      <c r="BTU34" s="427"/>
      <c r="BTV34" s="427"/>
      <c r="BTW34" s="427"/>
      <c r="BTX34" s="427"/>
      <c r="BTY34" s="427"/>
      <c r="BTZ34" s="427"/>
      <c r="BUA34" s="427"/>
      <c r="BUB34" s="427"/>
      <c r="BUC34" s="427"/>
      <c r="BUD34" s="427"/>
      <c r="BUE34" s="427"/>
      <c r="BUF34" s="427"/>
      <c r="BUG34" s="427"/>
      <c r="BUH34" s="427"/>
      <c r="BUI34" s="427"/>
      <c r="BUJ34" s="427"/>
      <c r="BUK34" s="427"/>
      <c r="BUL34" s="427"/>
      <c r="BUM34" s="427"/>
      <c r="BUN34" s="427"/>
      <c r="BUO34" s="427"/>
      <c r="BUP34" s="427"/>
      <c r="BUQ34" s="427"/>
      <c r="BUR34" s="427"/>
      <c r="BUS34" s="427"/>
      <c r="BUT34" s="427"/>
      <c r="BUU34" s="427"/>
      <c r="BUV34" s="427"/>
      <c r="BUW34" s="427"/>
      <c r="BUX34" s="427"/>
      <c r="BUY34" s="427"/>
      <c r="BUZ34" s="427"/>
      <c r="BVA34" s="427"/>
      <c r="BVB34" s="427"/>
      <c r="BVC34" s="427"/>
      <c r="BVD34" s="427"/>
      <c r="BVE34" s="427"/>
      <c r="BVF34" s="427"/>
      <c r="BVG34" s="427"/>
      <c r="BVH34" s="427"/>
      <c r="BVI34" s="427"/>
      <c r="BVJ34" s="427"/>
      <c r="BVK34" s="427"/>
      <c r="BVL34" s="427"/>
      <c r="BVM34" s="427"/>
      <c r="BVN34" s="427"/>
      <c r="BVO34" s="427"/>
      <c r="BVP34" s="427"/>
      <c r="BVQ34" s="427"/>
      <c r="BVR34" s="427"/>
      <c r="BVS34" s="427"/>
      <c r="BVT34" s="427"/>
      <c r="BVU34" s="427"/>
      <c r="BVV34" s="427"/>
      <c r="BVW34" s="427"/>
      <c r="BVX34" s="427"/>
      <c r="BVY34" s="427"/>
      <c r="BVZ34" s="427"/>
      <c r="BWA34" s="427"/>
      <c r="BWB34" s="427"/>
      <c r="BWC34" s="427"/>
      <c r="BWD34" s="427"/>
      <c r="BWE34" s="427"/>
      <c r="BWF34" s="427"/>
      <c r="BWG34" s="427"/>
      <c r="BWH34" s="427"/>
      <c r="BWI34" s="427"/>
      <c r="BWJ34" s="427"/>
      <c r="BWK34" s="427"/>
      <c r="BWL34" s="427"/>
      <c r="BWM34" s="427"/>
      <c r="BWN34" s="427"/>
      <c r="BWO34" s="427"/>
      <c r="BWP34" s="427"/>
      <c r="BWQ34" s="427"/>
      <c r="BWR34" s="427"/>
      <c r="BWS34" s="427"/>
      <c r="BWT34" s="427"/>
      <c r="BWU34" s="427"/>
      <c r="BWV34" s="427"/>
      <c r="BWW34" s="427"/>
      <c r="BWX34" s="427"/>
      <c r="BWY34" s="427"/>
      <c r="BWZ34" s="427"/>
      <c r="BXA34" s="427"/>
      <c r="BXB34" s="427"/>
      <c r="BXC34" s="427"/>
      <c r="BXD34" s="427"/>
      <c r="BXE34" s="427"/>
      <c r="BXF34" s="427"/>
      <c r="BXG34" s="427"/>
      <c r="BXH34" s="427"/>
      <c r="BXI34" s="427"/>
      <c r="BXJ34" s="427"/>
      <c r="BXK34" s="427"/>
      <c r="BXL34" s="427"/>
      <c r="BXM34" s="427"/>
      <c r="BXN34" s="427"/>
      <c r="BXO34" s="427"/>
      <c r="BXP34" s="427"/>
      <c r="BXQ34" s="427"/>
      <c r="BXR34" s="427"/>
      <c r="BXS34" s="427"/>
      <c r="BXT34" s="427"/>
      <c r="BXU34" s="427"/>
      <c r="BXV34" s="427"/>
      <c r="BXW34" s="427"/>
      <c r="BXX34" s="427"/>
      <c r="BXY34" s="427"/>
      <c r="BXZ34" s="427"/>
      <c r="BYA34" s="427"/>
      <c r="BYB34" s="427"/>
      <c r="BYC34" s="427"/>
      <c r="BYD34" s="427"/>
      <c r="BYE34" s="427"/>
      <c r="BYF34" s="427"/>
      <c r="BYG34" s="427"/>
      <c r="BYH34" s="427"/>
      <c r="BYI34" s="427"/>
      <c r="BYJ34" s="427"/>
      <c r="BYK34" s="427"/>
      <c r="BYL34" s="427"/>
      <c r="BYM34" s="427"/>
      <c r="BYN34" s="427"/>
      <c r="BYO34" s="427"/>
      <c r="BYP34" s="427"/>
      <c r="BYQ34" s="427"/>
      <c r="BYR34" s="427"/>
      <c r="BYS34" s="427"/>
      <c r="BYT34" s="427"/>
      <c r="BYU34" s="427"/>
      <c r="BYV34" s="427"/>
      <c r="BYW34" s="427"/>
      <c r="BYX34" s="427"/>
      <c r="BYY34" s="427"/>
      <c r="BYZ34" s="427"/>
      <c r="BZA34" s="427"/>
      <c r="BZB34" s="427"/>
      <c r="BZC34" s="427"/>
      <c r="BZD34" s="427"/>
      <c r="BZE34" s="427"/>
      <c r="BZF34" s="427"/>
      <c r="BZG34" s="427"/>
      <c r="BZH34" s="427"/>
      <c r="BZI34" s="427"/>
      <c r="BZJ34" s="427"/>
      <c r="BZK34" s="427"/>
      <c r="BZL34" s="427"/>
      <c r="BZM34" s="427"/>
      <c r="BZN34" s="427"/>
      <c r="BZO34" s="427"/>
      <c r="BZP34" s="427"/>
      <c r="BZQ34" s="427"/>
      <c r="BZR34" s="427"/>
      <c r="BZS34" s="427"/>
      <c r="BZT34" s="427"/>
      <c r="BZU34" s="427"/>
      <c r="BZV34" s="427"/>
      <c r="BZW34" s="427"/>
      <c r="BZX34" s="427"/>
      <c r="BZY34" s="427"/>
      <c r="BZZ34" s="427"/>
      <c r="CAA34" s="427"/>
      <c r="CAB34" s="427"/>
      <c r="CAC34" s="427"/>
      <c r="CAD34" s="427"/>
      <c r="CAE34" s="427"/>
      <c r="CAF34" s="427"/>
      <c r="CAG34" s="427"/>
      <c r="CAH34" s="427"/>
      <c r="CAI34" s="427"/>
      <c r="CAJ34" s="427"/>
      <c r="CAK34" s="427"/>
      <c r="CAL34" s="427"/>
      <c r="CAM34" s="427"/>
      <c r="CAN34" s="427"/>
      <c r="CAO34" s="427"/>
      <c r="CAP34" s="427"/>
      <c r="CAQ34" s="427"/>
      <c r="CAR34" s="427"/>
      <c r="CAS34" s="427"/>
      <c r="CAT34" s="427"/>
      <c r="CAU34" s="427"/>
      <c r="CAV34" s="427"/>
      <c r="CAW34" s="427"/>
      <c r="CAX34" s="427"/>
      <c r="CAY34" s="427"/>
      <c r="CAZ34" s="427"/>
      <c r="CBA34" s="427"/>
      <c r="CBB34" s="427"/>
      <c r="CBC34" s="427"/>
      <c r="CBD34" s="427"/>
      <c r="CBE34" s="427"/>
      <c r="CBF34" s="427"/>
      <c r="CBG34" s="427"/>
      <c r="CBH34" s="427"/>
      <c r="CBI34" s="427"/>
      <c r="CBJ34" s="427"/>
      <c r="CBK34" s="427"/>
      <c r="CBL34" s="427"/>
      <c r="CBM34" s="427"/>
      <c r="CBN34" s="427"/>
      <c r="CBO34" s="427"/>
      <c r="CBP34" s="427"/>
      <c r="CBQ34" s="427"/>
      <c r="CBR34" s="427"/>
      <c r="CBS34" s="427"/>
      <c r="CBT34" s="427"/>
      <c r="CBU34" s="427"/>
      <c r="CBV34" s="427"/>
      <c r="CBW34" s="427"/>
      <c r="CBX34" s="427"/>
      <c r="CBY34" s="427"/>
      <c r="CBZ34" s="427"/>
      <c r="CCA34" s="427"/>
      <c r="CCB34" s="427"/>
      <c r="CCC34" s="427"/>
      <c r="CCD34" s="427"/>
      <c r="CCE34" s="427"/>
      <c r="CCF34" s="427"/>
      <c r="CCG34" s="427"/>
      <c r="CCH34" s="427"/>
      <c r="CCI34" s="427"/>
      <c r="CCJ34" s="427"/>
      <c r="CCK34" s="427"/>
      <c r="CCL34" s="427"/>
      <c r="CCM34" s="427"/>
      <c r="CCN34" s="427"/>
      <c r="CCO34" s="427"/>
      <c r="CCP34" s="427"/>
      <c r="CCQ34" s="427"/>
      <c r="CCR34" s="427"/>
      <c r="CCS34" s="427"/>
      <c r="CCT34" s="427"/>
      <c r="CCU34" s="427"/>
      <c r="CCV34" s="427"/>
      <c r="CCW34" s="427"/>
      <c r="CCX34" s="427"/>
      <c r="CCY34" s="427"/>
      <c r="CCZ34" s="427"/>
      <c r="CDA34" s="427"/>
      <c r="CDB34" s="427"/>
      <c r="CDC34" s="427"/>
      <c r="CDD34" s="427"/>
      <c r="CDE34" s="427"/>
      <c r="CDF34" s="427"/>
      <c r="CDG34" s="427"/>
      <c r="CDH34" s="427"/>
      <c r="CDI34" s="427"/>
      <c r="CDJ34" s="427"/>
      <c r="CDK34" s="427"/>
      <c r="CDL34" s="427"/>
      <c r="CDM34" s="427"/>
      <c r="CDN34" s="427"/>
      <c r="CDO34" s="427"/>
      <c r="CDP34" s="427"/>
      <c r="CDQ34" s="427"/>
      <c r="CDR34" s="427"/>
      <c r="CDS34" s="427"/>
      <c r="CDT34" s="427"/>
      <c r="CDU34" s="427"/>
      <c r="CDV34" s="427"/>
      <c r="CDW34" s="427"/>
      <c r="CDX34" s="427"/>
      <c r="CDY34" s="427"/>
      <c r="CDZ34" s="427"/>
      <c r="CEA34" s="427"/>
      <c r="CEB34" s="427"/>
      <c r="CEC34" s="427"/>
      <c r="CED34" s="427"/>
      <c r="CEE34" s="427"/>
      <c r="CEF34" s="427"/>
      <c r="CEG34" s="427"/>
      <c r="CEH34" s="427"/>
      <c r="CEI34" s="427"/>
      <c r="CEJ34" s="427"/>
      <c r="CEK34" s="427"/>
      <c r="CEL34" s="427"/>
      <c r="CEM34" s="427"/>
      <c r="CEN34" s="427"/>
      <c r="CEO34" s="427"/>
      <c r="CEP34" s="427"/>
      <c r="CEQ34" s="427"/>
      <c r="CER34" s="427"/>
      <c r="CES34" s="427"/>
      <c r="CET34" s="427"/>
      <c r="CEU34" s="427"/>
      <c r="CEV34" s="427"/>
      <c r="CEW34" s="427"/>
      <c r="CEX34" s="427"/>
      <c r="CEY34" s="427"/>
      <c r="CEZ34" s="427"/>
      <c r="CFA34" s="427"/>
      <c r="CFB34" s="427"/>
      <c r="CFC34" s="427"/>
      <c r="CFD34" s="427"/>
      <c r="CFE34" s="427"/>
      <c r="CFF34" s="427"/>
      <c r="CFG34" s="427"/>
      <c r="CFH34" s="427"/>
      <c r="CFI34" s="427"/>
      <c r="CFJ34" s="427"/>
      <c r="CFK34" s="427"/>
      <c r="CFL34" s="427"/>
      <c r="CFM34" s="427"/>
      <c r="CFN34" s="427"/>
      <c r="CFO34" s="427"/>
      <c r="CFP34" s="427"/>
      <c r="CFQ34" s="427"/>
      <c r="CFR34" s="427"/>
      <c r="CFS34" s="427"/>
      <c r="CFT34" s="427"/>
      <c r="CFU34" s="427"/>
      <c r="CFV34" s="427"/>
      <c r="CFW34" s="427"/>
      <c r="CFX34" s="427"/>
      <c r="CFY34" s="427"/>
      <c r="CFZ34" s="427"/>
      <c r="CGA34" s="427"/>
      <c r="CGB34" s="427"/>
      <c r="CGC34" s="427"/>
      <c r="CGD34" s="427"/>
      <c r="CGE34" s="427"/>
      <c r="CGF34" s="427"/>
      <c r="CGG34" s="427"/>
      <c r="CGH34" s="427"/>
      <c r="CGI34" s="427"/>
      <c r="CGJ34" s="427"/>
      <c r="CGK34" s="427"/>
      <c r="CGL34" s="427"/>
      <c r="CGM34" s="427"/>
      <c r="CGN34" s="427"/>
      <c r="CGO34" s="427"/>
      <c r="CGP34" s="427"/>
      <c r="CGQ34" s="427"/>
      <c r="CGR34" s="427"/>
      <c r="CGS34" s="427"/>
      <c r="CGT34" s="427"/>
      <c r="CGU34" s="427"/>
      <c r="CGV34" s="427"/>
      <c r="CGW34" s="427"/>
      <c r="CGX34" s="427"/>
      <c r="CGY34" s="427"/>
      <c r="CGZ34" s="427"/>
      <c r="CHA34" s="427"/>
      <c r="CHB34" s="427"/>
      <c r="CHC34" s="427"/>
      <c r="CHD34" s="427"/>
      <c r="CHE34" s="427"/>
      <c r="CHF34" s="427"/>
      <c r="CHG34" s="427"/>
      <c r="CHH34" s="427"/>
      <c r="CHI34" s="427"/>
      <c r="CHJ34" s="427"/>
      <c r="CHK34" s="427"/>
      <c r="CHL34" s="427"/>
      <c r="CHM34" s="427"/>
      <c r="CHN34" s="427"/>
      <c r="CHO34" s="427"/>
      <c r="CHP34" s="427"/>
      <c r="CHQ34" s="427"/>
      <c r="CHR34" s="427"/>
      <c r="CHS34" s="427"/>
      <c r="CHT34" s="427"/>
      <c r="CHU34" s="427"/>
      <c r="CHV34" s="427"/>
      <c r="CHW34" s="427"/>
      <c r="CHX34" s="427"/>
      <c r="CHY34" s="427"/>
      <c r="CHZ34" s="427"/>
      <c r="CIA34" s="427"/>
      <c r="CIB34" s="427"/>
      <c r="CIC34" s="427"/>
      <c r="CID34" s="427"/>
      <c r="CIE34" s="427"/>
      <c r="CIF34" s="427"/>
      <c r="CIG34" s="427"/>
      <c r="CIH34" s="427"/>
      <c r="CII34" s="427"/>
      <c r="CIJ34" s="427"/>
      <c r="CIK34" s="427"/>
      <c r="CIL34" s="427"/>
      <c r="CIM34" s="427"/>
      <c r="CIN34" s="427"/>
      <c r="CIO34" s="427"/>
      <c r="CIP34" s="427"/>
      <c r="CIQ34" s="427"/>
      <c r="CIR34" s="427"/>
      <c r="CIS34" s="427"/>
      <c r="CIT34" s="427"/>
      <c r="CIU34" s="427"/>
      <c r="CIV34" s="427"/>
      <c r="CIW34" s="427"/>
      <c r="CIX34" s="427"/>
      <c r="CIY34" s="427"/>
      <c r="CIZ34" s="427"/>
      <c r="CJA34" s="427"/>
      <c r="CJB34" s="427"/>
      <c r="CJC34" s="427"/>
      <c r="CJD34" s="427"/>
      <c r="CJE34" s="427"/>
      <c r="CJF34" s="427"/>
      <c r="CJG34" s="427"/>
      <c r="CJH34" s="427"/>
      <c r="CJI34" s="427"/>
      <c r="CJJ34" s="427"/>
      <c r="CJK34" s="427"/>
      <c r="CJL34" s="427"/>
      <c r="CJM34" s="427"/>
      <c r="CJN34" s="427"/>
      <c r="CJO34" s="427"/>
      <c r="CJP34" s="427"/>
      <c r="CJQ34" s="427"/>
      <c r="CJR34" s="427"/>
      <c r="CJS34" s="427"/>
      <c r="CJT34" s="427"/>
      <c r="CJU34" s="427"/>
      <c r="CJV34" s="427"/>
      <c r="CJW34" s="427"/>
      <c r="CJX34" s="427"/>
      <c r="CJY34" s="427"/>
      <c r="CJZ34" s="427"/>
      <c r="CKA34" s="427"/>
      <c r="CKB34" s="427"/>
      <c r="CKC34" s="427"/>
      <c r="CKD34" s="427"/>
      <c r="CKE34" s="427"/>
      <c r="CKF34" s="427"/>
      <c r="CKG34" s="427"/>
      <c r="CKH34" s="427"/>
      <c r="CKI34" s="427"/>
      <c r="CKJ34" s="427"/>
      <c r="CKK34" s="427"/>
      <c r="CKL34" s="427"/>
      <c r="CKM34" s="427"/>
      <c r="CKN34" s="427"/>
      <c r="CKO34" s="427"/>
      <c r="CKP34" s="427"/>
      <c r="CKQ34" s="427"/>
      <c r="CKR34" s="427"/>
      <c r="CKS34" s="427"/>
      <c r="CKT34" s="427"/>
      <c r="CKU34" s="427"/>
      <c r="CKV34" s="427"/>
      <c r="CKW34" s="427"/>
      <c r="CKX34" s="427"/>
      <c r="CKY34" s="427"/>
      <c r="CKZ34" s="427"/>
      <c r="CLA34" s="427"/>
      <c r="CLB34" s="427"/>
      <c r="CLC34" s="427"/>
      <c r="CLD34" s="427"/>
      <c r="CLE34" s="427"/>
      <c r="CLF34" s="427"/>
      <c r="CLG34" s="427"/>
      <c r="CLH34" s="427"/>
      <c r="CLI34" s="427"/>
      <c r="CLJ34" s="427"/>
      <c r="CLK34" s="427"/>
      <c r="CLL34" s="427"/>
      <c r="CLM34" s="427"/>
      <c r="CLN34" s="427"/>
      <c r="CLO34" s="427"/>
      <c r="CLP34" s="427"/>
      <c r="CLQ34" s="427"/>
      <c r="CLR34" s="427"/>
      <c r="CLS34" s="427"/>
      <c r="CLT34" s="427"/>
      <c r="CLU34" s="427"/>
      <c r="CLV34" s="427"/>
      <c r="CLW34" s="427"/>
      <c r="CLX34" s="427"/>
      <c r="CLY34" s="427"/>
      <c r="CLZ34" s="427"/>
      <c r="CMA34" s="427"/>
      <c r="CMB34" s="427"/>
      <c r="CMC34" s="427"/>
      <c r="CMD34" s="427"/>
      <c r="CME34" s="427"/>
      <c r="CMF34" s="427"/>
      <c r="CMG34" s="427"/>
      <c r="CMH34" s="427"/>
      <c r="CMI34" s="427"/>
      <c r="CMJ34" s="427"/>
      <c r="CMK34" s="427"/>
      <c r="CML34" s="427"/>
      <c r="CMM34" s="427"/>
      <c r="CMN34" s="427"/>
      <c r="CMO34" s="427"/>
      <c r="CMP34" s="427"/>
      <c r="CMQ34" s="427"/>
      <c r="CMR34" s="427"/>
      <c r="CMS34" s="427"/>
      <c r="CMT34" s="427"/>
      <c r="CMU34" s="427"/>
      <c r="CMV34" s="427"/>
      <c r="CMW34" s="427"/>
      <c r="CMX34" s="427"/>
      <c r="CMY34" s="427"/>
      <c r="CMZ34" s="427"/>
      <c r="CNA34" s="427"/>
      <c r="CNB34" s="427"/>
      <c r="CNC34" s="427"/>
      <c r="CND34" s="427"/>
      <c r="CNE34" s="427"/>
      <c r="CNF34" s="427"/>
      <c r="CNG34" s="427"/>
      <c r="CNH34" s="427"/>
      <c r="CNI34" s="427"/>
      <c r="CNJ34" s="427"/>
      <c r="CNK34" s="427"/>
      <c r="CNL34" s="427"/>
      <c r="CNM34" s="427"/>
      <c r="CNN34" s="427"/>
      <c r="CNO34" s="427"/>
      <c r="CNP34" s="427"/>
      <c r="CNQ34" s="427"/>
      <c r="CNR34" s="427"/>
      <c r="CNS34" s="427"/>
      <c r="CNT34" s="427"/>
      <c r="CNU34" s="427"/>
      <c r="CNV34" s="427"/>
      <c r="CNW34" s="427"/>
      <c r="CNX34" s="427"/>
      <c r="CNY34" s="427"/>
      <c r="CNZ34" s="427"/>
      <c r="COA34" s="427"/>
      <c r="COB34" s="427"/>
      <c r="COC34" s="427"/>
      <c r="COD34" s="427"/>
      <c r="COE34" s="427"/>
      <c r="COF34" s="427"/>
      <c r="COG34" s="427"/>
      <c r="COH34" s="427"/>
      <c r="COI34" s="427"/>
      <c r="COJ34" s="427"/>
      <c r="COK34" s="427"/>
      <c r="COL34" s="427"/>
      <c r="COM34" s="427"/>
      <c r="CON34" s="427"/>
      <c r="COO34" s="427"/>
      <c r="COP34" s="427"/>
      <c r="COQ34" s="427"/>
      <c r="COR34" s="427"/>
      <c r="COS34" s="427"/>
      <c r="COT34" s="427"/>
      <c r="COU34" s="427"/>
      <c r="COV34" s="427"/>
      <c r="COW34" s="427"/>
      <c r="COX34" s="427"/>
      <c r="COY34" s="427"/>
      <c r="COZ34" s="427"/>
      <c r="CPA34" s="427"/>
      <c r="CPB34" s="427"/>
      <c r="CPC34" s="427"/>
      <c r="CPD34" s="427"/>
      <c r="CPE34" s="427"/>
      <c r="CPF34" s="427"/>
      <c r="CPG34" s="427"/>
      <c r="CPH34" s="427"/>
      <c r="CPI34" s="427"/>
      <c r="CPJ34" s="427"/>
      <c r="CPK34" s="427"/>
      <c r="CPL34" s="427"/>
      <c r="CPM34" s="427"/>
      <c r="CPN34" s="427"/>
      <c r="CPO34" s="427"/>
      <c r="CPP34" s="427"/>
      <c r="CPQ34" s="427"/>
      <c r="CPR34" s="427"/>
      <c r="CPS34" s="427"/>
      <c r="CPT34" s="427"/>
      <c r="CPU34" s="427"/>
      <c r="CPV34" s="427"/>
      <c r="CPW34" s="427"/>
      <c r="CPX34" s="427"/>
      <c r="CPY34" s="427"/>
      <c r="CPZ34" s="427"/>
      <c r="CQA34" s="427"/>
      <c r="CQB34" s="427"/>
      <c r="CQC34" s="427"/>
      <c r="CQD34" s="427"/>
      <c r="CQE34" s="427"/>
      <c r="CQF34" s="427"/>
      <c r="CQG34" s="427"/>
      <c r="CQH34" s="427"/>
      <c r="CQI34" s="427"/>
      <c r="CQJ34" s="427"/>
      <c r="CQK34" s="427"/>
      <c r="CQL34" s="427"/>
      <c r="CQM34" s="427"/>
      <c r="CQN34" s="427"/>
      <c r="CQO34" s="427"/>
      <c r="CQP34" s="427"/>
      <c r="CQQ34" s="427"/>
      <c r="CQR34" s="427"/>
      <c r="CQS34" s="427"/>
      <c r="CQT34" s="427"/>
      <c r="CQU34" s="427"/>
      <c r="CQV34" s="427"/>
      <c r="CQW34" s="427"/>
      <c r="CQX34" s="427"/>
      <c r="CQY34" s="427"/>
      <c r="CQZ34" s="427"/>
      <c r="CRA34" s="427"/>
      <c r="CRB34" s="427"/>
      <c r="CRC34" s="427"/>
      <c r="CRD34" s="427"/>
      <c r="CRE34" s="427"/>
      <c r="CRF34" s="427"/>
      <c r="CRG34" s="427"/>
      <c r="CRH34" s="427"/>
      <c r="CRI34" s="427"/>
      <c r="CRJ34" s="427"/>
      <c r="CRK34" s="427"/>
      <c r="CRL34" s="427"/>
      <c r="CRM34" s="427"/>
      <c r="CRN34" s="427"/>
      <c r="CRO34" s="427"/>
      <c r="CRP34" s="427"/>
      <c r="CRQ34" s="427"/>
      <c r="CRR34" s="427"/>
      <c r="CRS34" s="427"/>
      <c r="CRT34" s="427"/>
      <c r="CRU34" s="427"/>
      <c r="CRV34" s="427"/>
      <c r="CRW34" s="427"/>
      <c r="CRX34" s="427"/>
      <c r="CRY34" s="427"/>
      <c r="CRZ34" s="427"/>
      <c r="CSA34" s="427"/>
      <c r="CSB34" s="427"/>
      <c r="CSC34" s="427"/>
      <c r="CSD34" s="427"/>
      <c r="CSE34" s="427"/>
      <c r="CSF34" s="427"/>
      <c r="CSG34" s="427"/>
      <c r="CSH34" s="427"/>
      <c r="CSI34" s="427"/>
      <c r="CSJ34" s="427"/>
      <c r="CSK34" s="427"/>
      <c r="CSL34" s="427"/>
      <c r="CSM34" s="427"/>
      <c r="CSN34" s="427"/>
      <c r="CSO34" s="427"/>
      <c r="CSP34" s="427"/>
      <c r="CSQ34" s="427"/>
      <c r="CSR34" s="427"/>
      <c r="CSS34" s="427"/>
      <c r="CST34" s="427"/>
      <c r="CSU34" s="427"/>
      <c r="CSV34" s="427"/>
      <c r="CSW34" s="427"/>
      <c r="CSX34" s="427"/>
      <c r="CSY34" s="427"/>
      <c r="CSZ34" s="427"/>
      <c r="CTA34" s="427"/>
      <c r="CTB34" s="427"/>
      <c r="CTC34" s="427"/>
      <c r="CTD34" s="427"/>
      <c r="CTE34" s="427"/>
      <c r="CTF34" s="427"/>
      <c r="CTG34" s="427"/>
      <c r="CTH34" s="427"/>
      <c r="CTI34" s="427"/>
      <c r="CTJ34" s="427"/>
      <c r="CTK34" s="427"/>
      <c r="CTL34" s="427"/>
      <c r="CTM34" s="427"/>
      <c r="CTN34" s="427"/>
      <c r="CTO34" s="427"/>
      <c r="CTP34" s="427"/>
      <c r="CTQ34" s="427"/>
      <c r="CTR34" s="427"/>
      <c r="CTS34" s="427"/>
      <c r="CTT34" s="427"/>
      <c r="CTU34" s="427"/>
      <c r="CTV34" s="427"/>
      <c r="CTW34" s="427"/>
      <c r="CTX34" s="427"/>
      <c r="CTY34" s="427"/>
      <c r="CTZ34" s="427"/>
      <c r="CUA34" s="427"/>
      <c r="CUB34" s="427"/>
      <c r="CUC34" s="427"/>
      <c r="CUD34" s="427"/>
      <c r="CUE34" s="427"/>
      <c r="CUF34" s="427"/>
      <c r="CUG34" s="427"/>
      <c r="CUH34" s="427"/>
      <c r="CUI34" s="427"/>
      <c r="CUJ34" s="427"/>
      <c r="CUK34" s="427"/>
      <c r="CUL34" s="427"/>
      <c r="CUM34" s="427"/>
      <c r="CUN34" s="427"/>
      <c r="CUO34" s="427"/>
      <c r="CUP34" s="427"/>
      <c r="CUQ34" s="427"/>
      <c r="CUR34" s="427"/>
      <c r="CUS34" s="427"/>
      <c r="CUT34" s="427"/>
      <c r="CUU34" s="427"/>
      <c r="CUV34" s="427"/>
      <c r="CUW34" s="427"/>
      <c r="CUX34" s="427"/>
      <c r="CUY34" s="427"/>
      <c r="CUZ34" s="427"/>
      <c r="CVA34" s="427"/>
      <c r="CVB34" s="427"/>
      <c r="CVC34" s="427"/>
      <c r="CVD34" s="427"/>
      <c r="CVE34" s="427"/>
      <c r="CVF34" s="427"/>
      <c r="CVG34" s="427"/>
      <c r="CVH34" s="427"/>
      <c r="CVI34" s="427"/>
      <c r="CVJ34" s="427"/>
      <c r="CVK34" s="427"/>
      <c r="CVL34" s="427"/>
      <c r="CVM34" s="427"/>
      <c r="CVN34" s="427"/>
      <c r="CVO34" s="427"/>
      <c r="CVP34" s="427"/>
      <c r="CVQ34" s="427"/>
      <c r="CVR34" s="427"/>
      <c r="CVS34" s="427"/>
      <c r="CVT34" s="427"/>
      <c r="CVU34" s="427"/>
      <c r="CVV34" s="427"/>
      <c r="CVW34" s="427"/>
      <c r="CVX34" s="427"/>
      <c r="CVY34" s="427"/>
      <c r="CVZ34" s="427"/>
      <c r="CWA34" s="427"/>
      <c r="CWB34" s="427"/>
      <c r="CWC34" s="427"/>
      <c r="CWD34" s="427"/>
      <c r="CWE34" s="427"/>
      <c r="CWF34" s="427"/>
      <c r="CWG34" s="427"/>
      <c r="CWH34" s="427"/>
      <c r="CWI34" s="427"/>
      <c r="CWJ34" s="427"/>
      <c r="CWK34" s="427"/>
      <c r="CWL34" s="427"/>
      <c r="CWM34" s="427"/>
      <c r="CWN34" s="427"/>
      <c r="CWO34" s="427"/>
      <c r="CWP34" s="427"/>
      <c r="CWQ34" s="427"/>
      <c r="CWR34" s="427"/>
      <c r="CWS34" s="427"/>
      <c r="CWT34" s="427"/>
      <c r="CWU34" s="427"/>
      <c r="CWV34" s="427"/>
      <c r="CWW34" s="427"/>
      <c r="CWX34" s="427"/>
      <c r="CWY34" s="427"/>
      <c r="CWZ34" s="427"/>
      <c r="CXA34" s="427"/>
      <c r="CXB34" s="427"/>
      <c r="CXC34" s="427"/>
      <c r="CXD34" s="427"/>
      <c r="CXE34" s="427"/>
      <c r="CXF34" s="427"/>
      <c r="CXG34" s="427"/>
      <c r="CXH34" s="427"/>
      <c r="CXI34" s="427"/>
      <c r="CXJ34" s="427"/>
      <c r="CXK34" s="427"/>
      <c r="CXL34" s="427"/>
      <c r="CXM34" s="427"/>
      <c r="CXN34" s="427"/>
      <c r="CXO34" s="427"/>
      <c r="CXP34" s="427"/>
      <c r="CXQ34" s="427"/>
      <c r="CXR34" s="427"/>
      <c r="CXS34" s="427"/>
      <c r="CXT34" s="427"/>
      <c r="CXU34" s="427"/>
      <c r="CXV34" s="427"/>
      <c r="CXW34" s="427"/>
      <c r="CXX34" s="427"/>
      <c r="CXY34" s="427"/>
      <c r="CXZ34" s="427"/>
      <c r="CYA34" s="427"/>
      <c r="CYB34" s="427"/>
      <c r="CYC34" s="427"/>
      <c r="CYD34" s="427"/>
      <c r="CYE34" s="427"/>
      <c r="CYF34" s="427"/>
      <c r="CYG34" s="427"/>
      <c r="CYH34" s="427"/>
      <c r="CYI34" s="427"/>
      <c r="CYJ34" s="427"/>
      <c r="CYK34" s="427"/>
      <c r="CYL34" s="427"/>
      <c r="CYM34" s="427"/>
      <c r="CYN34" s="427"/>
      <c r="CYO34" s="427"/>
      <c r="CYP34" s="427"/>
      <c r="CYQ34" s="427"/>
      <c r="CYR34" s="427"/>
      <c r="CYS34" s="427"/>
      <c r="CYT34" s="427"/>
      <c r="CYU34" s="427"/>
      <c r="CYV34" s="427"/>
      <c r="CYW34" s="427"/>
      <c r="CYX34" s="427"/>
      <c r="CYY34" s="427"/>
      <c r="CYZ34" s="427"/>
      <c r="CZA34" s="427"/>
      <c r="CZB34" s="427"/>
      <c r="CZC34" s="427"/>
      <c r="CZD34" s="427"/>
      <c r="CZE34" s="427"/>
      <c r="CZF34" s="427"/>
      <c r="CZG34" s="427"/>
      <c r="CZH34" s="427"/>
      <c r="CZI34" s="427"/>
      <c r="CZJ34" s="427"/>
      <c r="CZK34" s="427"/>
      <c r="CZL34" s="427"/>
      <c r="CZM34" s="427"/>
      <c r="CZN34" s="427"/>
      <c r="CZO34" s="427"/>
      <c r="CZP34" s="427"/>
      <c r="CZQ34" s="427"/>
      <c r="CZR34" s="427"/>
      <c r="CZS34" s="427"/>
      <c r="CZT34" s="427"/>
      <c r="CZU34" s="427"/>
      <c r="CZV34" s="427"/>
      <c r="CZW34" s="427"/>
      <c r="CZX34" s="427"/>
      <c r="CZY34" s="427"/>
      <c r="CZZ34" s="427"/>
      <c r="DAA34" s="427"/>
      <c r="DAB34" s="427"/>
      <c r="DAC34" s="427"/>
      <c r="DAD34" s="427"/>
      <c r="DAE34" s="427"/>
      <c r="DAF34" s="427"/>
      <c r="DAG34" s="427"/>
      <c r="DAH34" s="427"/>
      <c r="DAI34" s="427"/>
      <c r="DAJ34" s="427"/>
      <c r="DAK34" s="427"/>
      <c r="DAL34" s="427"/>
      <c r="DAM34" s="427"/>
      <c r="DAN34" s="427"/>
      <c r="DAO34" s="427"/>
      <c r="DAP34" s="427"/>
      <c r="DAQ34" s="427"/>
      <c r="DAR34" s="427"/>
      <c r="DAS34" s="427"/>
      <c r="DAT34" s="427"/>
      <c r="DAU34" s="427"/>
      <c r="DAV34" s="427"/>
      <c r="DAW34" s="427"/>
      <c r="DAX34" s="427"/>
      <c r="DAY34" s="427"/>
      <c r="DAZ34" s="427"/>
      <c r="DBA34" s="427"/>
      <c r="DBB34" s="427"/>
      <c r="DBC34" s="427"/>
      <c r="DBD34" s="427"/>
      <c r="DBE34" s="427"/>
      <c r="DBF34" s="427"/>
      <c r="DBG34" s="427"/>
      <c r="DBH34" s="427"/>
      <c r="DBI34" s="427"/>
      <c r="DBJ34" s="427"/>
      <c r="DBK34" s="427"/>
      <c r="DBL34" s="427"/>
      <c r="DBM34" s="427"/>
      <c r="DBN34" s="427"/>
      <c r="DBO34" s="427"/>
      <c r="DBP34" s="427"/>
      <c r="DBQ34" s="427"/>
      <c r="DBR34" s="427"/>
      <c r="DBS34" s="427"/>
      <c r="DBT34" s="427"/>
      <c r="DBU34" s="427"/>
      <c r="DBV34" s="427"/>
      <c r="DBW34" s="427"/>
      <c r="DBX34" s="427"/>
      <c r="DBY34" s="427"/>
      <c r="DBZ34" s="427"/>
      <c r="DCA34" s="427"/>
      <c r="DCB34" s="427"/>
      <c r="DCC34" s="427"/>
      <c r="DCD34" s="427"/>
      <c r="DCE34" s="427"/>
      <c r="DCF34" s="427"/>
      <c r="DCG34" s="427"/>
      <c r="DCH34" s="427"/>
      <c r="DCI34" s="427"/>
      <c r="DCJ34" s="427"/>
      <c r="DCK34" s="427"/>
      <c r="DCL34" s="427"/>
      <c r="DCM34" s="427"/>
      <c r="DCN34" s="427"/>
      <c r="DCO34" s="427"/>
      <c r="DCP34" s="427"/>
      <c r="DCQ34" s="427"/>
      <c r="DCR34" s="427"/>
      <c r="DCS34" s="427"/>
      <c r="DCT34" s="427"/>
      <c r="DCU34" s="427"/>
      <c r="DCV34" s="427"/>
      <c r="DCW34" s="427"/>
      <c r="DCX34" s="427"/>
      <c r="DCY34" s="427"/>
      <c r="DCZ34" s="427"/>
      <c r="DDA34" s="427"/>
      <c r="DDB34" s="427"/>
      <c r="DDC34" s="427"/>
      <c r="DDD34" s="427"/>
      <c r="DDE34" s="427"/>
      <c r="DDF34" s="427"/>
      <c r="DDG34" s="427"/>
      <c r="DDH34" s="427"/>
      <c r="DDI34" s="427"/>
      <c r="DDJ34" s="427"/>
      <c r="DDK34" s="427"/>
      <c r="DDL34" s="427"/>
      <c r="DDM34" s="427"/>
      <c r="DDN34" s="427"/>
      <c r="DDO34" s="427"/>
      <c r="DDP34" s="427"/>
      <c r="DDQ34" s="427"/>
      <c r="DDR34" s="427"/>
      <c r="DDS34" s="427"/>
      <c r="DDT34" s="427"/>
      <c r="DDU34" s="427"/>
      <c r="DDV34" s="427"/>
      <c r="DDW34" s="427"/>
      <c r="DDX34" s="427"/>
      <c r="DDY34" s="427"/>
      <c r="DDZ34" s="427"/>
      <c r="DEA34" s="427"/>
      <c r="DEB34" s="427"/>
      <c r="DEC34" s="427"/>
      <c r="DED34" s="427"/>
      <c r="DEE34" s="427"/>
      <c r="DEF34" s="427"/>
      <c r="DEG34" s="427"/>
      <c r="DEH34" s="427"/>
      <c r="DEI34" s="427"/>
      <c r="DEJ34" s="427"/>
      <c r="DEK34" s="427"/>
      <c r="DEL34" s="427"/>
      <c r="DEM34" s="427"/>
      <c r="DEN34" s="427"/>
      <c r="DEO34" s="427"/>
      <c r="DEP34" s="427"/>
      <c r="DEQ34" s="427"/>
      <c r="DER34" s="427"/>
      <c r="DES34" s="427"/>
      <c r="DET34" s="427"/>
      <c r="DEU34" s="427"/>
      <c r="DEV34" s="427"/>
      <c r="DEW34" s="427"/>
      <c r="DEX34" s="427"/>
      <c r="DEY34" s="427"/>
      <c r="DEZ34" s="427"/>
      <c r="DFA34" s="427"/>
      <c r="DFB34" s="427"/>
      <c r="DFC34" s="427"/>
      <c r="DFD34" s="427"/>
      <c r="DFE34" s="427"/>
      <c r="DFF34" s="427"/>
      <c r="DFG34" s="427"/>
      <c r="DFH34" s="427"/>
      <c r="DFI34" s="427"/>
      <c r="DFJ34" s="427"/>
      <c r="DFK34" s="427"/>
      <c r="DFL34" s="427"/>
      <c r="DFM34" s="427"/>
      <c r="DFN34" s="427"/>
      <c r="DFO34" s="427"/>
      <c r="DFP34" s="427"/>
      <c r="DFQ34" s="427"/>
      <c r="DFR34" s="427"/>
      <c r="DFS34" s="427"/>
      <c r="DFT34" s="427"/>
      <c r="DFU34" s="427"/>
      <c r="DFV34" s="427"/>
      <c r="DFW34" s="427"/>
      <c r="DFX34" s="427"/>
      <c r="DFY34" s="427"/>
      <c r="DFZ34" s="427"/>
      <c r="DGA34" s="427"/>
      <c r="DGB34" s="427"/>
      <c r="DGC34" s="427"/>
      <c r="DGD34" s="427"/>
      <c r="DGE34" s="427"/>
      <c r="DGF34" s="427"/>
      <c r="DGG34" s="427"/>
      <c r="DGH34" s="427"/>
      <c r="DGI34" s="427"/>
      <c r="DGJ34" s="427"/>
      <c r="DGK34" s="427"/>
      <c r="DGL34" s="427"/>
      <c r="DGM34" s="427"/>
      <c r="DGN34" s="427"/>
      <c r="DGO34" s="427"/>
      <c r="DGP34" s="427"/>
      <c r="DGQ34" s="427"/>
      <c r="DGR34" s="427"/>
      <c r="DGS34" s="427"/>
      <c r="DGT34" s="427"/>
      <c r="DGU34" s="427"/>
      <c r="DGV34" s="427"/>
      <c r="DGW34" s="427"/>
      <c r="DGX34" s="427"/>
      <c r="DGY34" s="427"/>
      <c r="DGZ34" s="427"/>
      <c r="DHA34" s="427"/>
      <c r="DHB34" s="427"/>
      <c r="DHC34" s="427"/>
      <c r="DHD34" s="427"/>
      <c r="DHE34" s="427"/>
      <c r="DHF34" s="427"/>
      <c r="DHG34" s="427"/>
      <c r="DHH34" s="427"/>
      <c r="DHI34" s="427"/>
      <c r="DHJ34" s="427"/>
      <c r="DHK34" s="427"/>
      <c r="DHL34" s="427"/>
      <c r="DHM34" s="427"/>
      <c r="DHN34" s="427"/>
      <c r="DHO34" s="427"/>
      <c r="DHP34" s="427"/>
      <c r="DHQ34" s="427"/>
      <c r="DHR34" s="427"/>
      <c r="DHS34" s="427"/>
      <c r="DHT34" s="427"/>
      <c r="DHU34" s="427"/>
      <c r="DHV34" s="427"/>
      <c r="DHW34" s="427"/>
      <c r="DHX34" s="427"/>
      <c r="DHY34" s="427"/>
      <c r="DHZ34" s="427"/>
      <c r="DIA34" s="427"/>
      <c r="DIB34" s="427"/>
      <c r="DIC34" s="427"/>
      <c r="DID34" s="427"/>
      <c r="DIE34" s="427"/>
      <c r="DIF34" s="427"/>
      <c r="DIG34" s="427"/>
      <c r="DIH34" s="427"/>
      <c r="DII34" s="427"/>
      <c r="DIJ34" s="427"/>
      <c r="DIK34" s="427"/>
      <c r="DIL34" s="427"/>
      <c r="DIM34" s="427"/>
      <c r="DIN34" s="427"/>
      <c r="DIO34" s="427"/>
      <c r="DIP34" s="427"/>
      <c r="DIQ34" s="427"/>
      <c r="DIR34" s="427"/>
      <c r="DIS34" s="427"/>
      <c r="DIT34" s="427"/>
      <c r="DIU34" s="427"/>
      <c r="DIV34" s="427"/>
      <c r="DIW34" s="427"/>
      <c r="DIX34" s="427"/>
      <c r="DIY34" s="427"/>
      <c r="DIZ34" s="427"/>
      <c r="DJA34" s="427"/>
      <c r="DJB34" s="427"/>
      <c r="DJC34" s="427"/>
      <c r="DJD34" s="427"/>
      <c r="DJE34" s="427"/>
      <c r="DJF34" s="427"/>
      <c r="DJG34" s="427"/>
      <c r="DJH34" s="427"/>
      <c r="DJI34" s="427"/>
      <c r="DJJ34" s="427"/>
      <c r="DJK34" s="427"/>
      <c r="DJL34" s="427"/>
      <c r="DJM34" s="427"/>
      <c r="DJN34" s="427"/>
      <c r="DJO34" s="427"/>
      <c r="DJP34" s="427"/>
      <c r="DJQ34" s="427"/>
      <c r="DJR34" s="427"/>
      <c r="DJS34" s="427"/>
      <c r="DJT34" s="427"/>
      <c r="DJU34" s="427"/>
      <c r="DJV34" s="427"/>
      <c r="DJW34" s="427"/>
      <c r="DJX34" s="427"/>
      <c r="DJY34" s="427"/>
      <c r="DJZ34" s="427"/>
      <c r="DKA34" s="427"/>
      <c r="DKB34" s="427"/>
      <c r="DKC34" s="427"/>
      <c r="DKD34" s="427"/>
      <c r="DKE34" s="427"/>
      <c r="DKF34" s="427"/>
      <c r="DKG34" s="427"/>
      <c r="DKH34" s="427"/>
      <c r="DKI34" s="427"/>
      <c r="DKJ34" s="427"/>
      <c r="DKK34" s="427"/>
      <c r="DKL34" s="427"/>
      <c r="DKM34" s="427"/>
      <c r="DKN34" s="427"/>
      <c r="DKO34" s="427"/>
      <c r="DKP34" s="427"/>
      <c r="DKQ34" s="427"/>
      <c r="DKR34" s="427"/>
      <c r="DKS34" s="427"/>
      <c r="DKT34" s="427"/>
      <c r="DKU34" s="427"/>
      <c r="DKV34" s="427"/>
      <c r="DKW34" s="427"/>
      <c r="DKX34" s="427"/>
      <c r="DKY34" s="427"/>
      <c r="DKZ34" s="427"/>
      <c r="DLA34" s="427"/>
      <c r="DLB34" s="427"/>
      <c r="DLC34" s="427"/>
      <c r="DLD34" s="427"/>
      <c r="DLE34" s="427"/>
      <c r="DLF34" s="427"/>
      <c r="DLG34" s="427"/>
      <c r="DLH34" s="427"/>
      <c r="DLI34" s="427"/>
      <c r="DLJ34" s="427"/>
      <c r="DLK34" s="427"/>
      <c r="DLL34" s="427"/>
      <c r="DLM34" s="427"/>
      <c r="DLN34" s="427"/>
      <c r="DLO34" s="427"/>
      <c r="DLP34" s="427"/>
      <c r="DLQ34" s="427"/>
      <c r="DLR34" s="427"/>
      <c r="DLS34" s="427"/>
      <c r="DLT34" s="427"/>
      <c r="DLU34" s="427"/>
      <c r="DLV34" s="427"/>
      <c r="DLW34" s="427"/>
      <c r="DLX34" s="427"/>
      <c r="DLY34" s="427"/>
      <c r="DLZ34" s="427"/>
      <c r="DMA34" s="427"/>
      <c r="DMB34" s="427"/>
      <c r="DMC34" s="427"/>
      <c r="DMD34" s="427"/>
      <c r="DME34" s="427"/>
      <c r="DMF34" s="427"/>
      <c r="DMG34" s="427"/>
      <c r="DMH34" s="427"/>
      <c r="DMI34" s="427"/>
      <c r="DMJ34" s="427"/>
      <c r="DMK34" s="427"/>
      <c r="DML34" s="427"/>
      <c r="DMM34" s="427"/>
      <c r="DMN34" s="427"/>
      <c r="DMO34" s="427"/>
      <c r="DMP34" s="427"/>
      <c r="DMQ34" s="427"/>
      <c r="DMR34" s="427"/>
      <c r="DMS34" s="427"/>
      <c r="DMT34" s="427"/>
      <c r="DMU34" s="427"/>
      <c r="DMV34" s="427"/>
      <c r="DMW34" s="427"/>
      <c r="DMX34" s="427"/>
      <c r="DMY34" s="427"/>
      <c r="DMZ34" s="427"/>
      <c r="DNA34" s="427"/>
      <c r="DNB34" s="427"/>
      <c r="DNC34" s="427"/>
      <c r="DND34" s="427"/>
      <c r="DNE34" s="427"/>
      <c r="DNF34" s="427"/>
      <c r="DNG34" s="427"/>
      <c r="DNH34" s="427"/>
      <c r="DNI34" s="427"/>
      <c r="DNJ34" s="427"/>
      <c r="DNK34" s="427"/>
      <c r="DNL34" s="427"/>
      <c r="DNM34" s="427"/>
      <c r="DNN34" s="427"/>
      <c r="DNO34" s="427"/>
      <c r="DNP34" s="427"/>
      <c r="DNQ34" s="427"/>
      <c r="DNR34" s="427"/>
      <c r="DNS34" s="427"/>
      <c r="DNT34" s="427"/>
      <c r="DNU34" s="427"/>
      <c r="DNV34" s="427"/>
      <c r="DNW34" s="427"/>
      <c r="DNX34" s="427"/>
      <c r="DNY34" s="427"/>
      <c r="DNZ34" s="427"/>
      <c r="DOA34" s="427"/>
      <c r="DOB34" s="427"/>
      <c r="DOC34" s="427"/>
      <c r="DOD34" s="427"/>
      <c r="DOE34" s="427"/>
      <c r="DOF34" s="427"/>
      <c r="DOG34" s="427"/>
      <c r="DOH34" s="427"/>
      <c r="DOI34" s="427"/>
      <c r="DOJ34" s="427"/>
      <c r="DOK34" s="427"/>
      <c r="DOL34" s="427"/>
      <c r="DOM34" s="427"/>
      <c r="DON34" s="427"/>
      <c r="DOO34" s="427"/>
      <c r="DOP34" s="427"/>
      <c r="DOQ34" s="427"/>
      <c r="DOR34" s="427"/>
      <c r="DOS34" s="427"/>
      <c r="DOT34" s="427"/>
      <c r="DOU34" s="427"/>
      <c r="DOV34" s="427"/>
      <c r="DOW34" s="427"/>
      <c r="DOX34" s="427"/>
      <c r="DOY34" s="427"/>
      <c r="DOZ34" s="427"/>
      <c r="DPA34" s="427"/>
      <c r="DPB34" s="427"/>
      <c r="DPC34" s="427"/>
      <c r="DPD34" s="427"/>
      <c r="DPE34" s="427"/>
      <c r="DPF34" s="427"/>
      <c r="DPG34" s="427"/>
      <c r="DPH34" s="427"/>
      <c r="DPI34" s="427"/>
      <c r="DPJ34" s="427"/>
      <c r="DPK34" s="427"/>
      <c r="DPL34" s="427"/>
      <c r="DPM34" s="427"/>
      <c r="DPN34" s="427"/>
      <c r="DPO34" s="427"/>
      <c r="DPP34" s="427"/>
      <c r="DPQ34" s="427"/>
      <c r="DPR34" s="427"/>
      <c r="DPS34" s="427"/>
      <c r="DPT34" s="427"/>
      <c r="DPU34" s="427"/>
      <c r="DPV34" s="427"/>
      <c r="DPW34" s="427"/>
      <c r="DPX34" s="427"/>
      <c r="DPY34" s="427"/>
      <c r="DPZ34" s="427"/>
      <c r="DQA34" s="427"/>
      <c r="DQB34" s="427"/>
      <c r="DQC34" s="427"/>
      <c r="DQD34" s="427"/>
      <c r="DQE34" s="427"/>
      <c r="DQF34" s="427"/>
      <c r="DQG34" s="427"/>
      <c r="DQH34" s="427"/>
      <c r="DQI34" s="427"/>
      <c r="DQJ34" s="427"/>
      <c r="DQK34" s="427"/>
      <c r="DQL34" s="427"/>
      <c r="DQM34" s="427"/>
      <c r="DQN34" s="427"/>
      <c r="DQO34" s="427"/>
      <c r="DQP34" s="427"/>
      <c r="DQQ34" s="427"/>
      <c r="DQR34" s="427"/>
      <c r="DQS34" s="427"/>
      <c r="DQT34" s="427"/>
      <c r="DQU34" s="427"/>
      <c r="DQV34" s="427"/>
      <c r="DQW34" s="427"/>
      <c r="DQX34" s="427"/>
      <c r="DQY34" s="427"/>
      <c r="DQZ34" s="427"/>
      <c r="DRA34" s="427"/>
      <c r="DRB34" s="427"/>
      <c r="DRC34" s="427"/>
      <c r="DRD34" s="427"/>
      <c r="DRE34" s="427"/>
      <c r="DRF34" s="427"/>
      <c r="DRG34" s="427"/>
      <c r="DRH34" s="427"/>
      <c r="DRI34" s="427"/>
      <c r="DRJ34" s="427"/>
      <c r="DRK34" s="427"/>
      <c r="DRL34" s="427"/>
      <c r="DRM34" s="427"/>
      <c r="DRN34" s="427"/>
      <c r="DRO34" s="427"/>
      <c r="DRP34" s="427"/>
      <c r="DRQ34" s="427"/>
      <c r="DRR34" s="427"/>
      <c r="DRS34" s="427"/>
      <c r="DRT34" s="427"/>
      <c r="DRU34" s="427"/>
      <c r="DRV34" s="427"/>
      <c r="DRW34" s="427"/>
      <c r="DRX34" s="427"/>
      <c r="DRY34" s="427"/>
      <c r="DRZ34" s="427"/>
      <c r="DSA34" s="427"/>
      <c r="DSB34" s="427"/>
      <c r="DSC34" s="427"/>
      <c r="DSD34" s="427"/>
      <c r="DSE34" s="427"/>
      <c r="DSF34" s="427"/>
      <c r="DSG34" s="427"/>
      <c r="DSH34" s="427"/>
      <c r="DSI34" s="427"/>
      <c r="DSJ34" s="427"/>
      <c r="DSK34" s="427"/>
      <c r="DSL34" s="427"/>
      <c r="DSM34" s="427"/>
      <c r="DSN34" s="427"/>
      <c r="DSO34" s="427"/>
      <c r="DSP34" s="427"/>
      <c r="DSQ34" s="427"/>
      <c r="DSR34" s="427"/>
      <c r="DSS34" s="427"/>
      <c r="DST34" s="427"/>
      <c r="DSU34" s="427"/>
      <c r="DSV34" s="427"/>
      <c r="DSW34" s="427"/>
      <c r="DSX34" s="427"/>
      <c r="DSY34" s="427"/>
      <c r="DSZ34" s="427"/>
      <c r="DTA34" s="427"/>
      <c r="DTB34" s="427"/>
      <c r="DTC34" s="427"/>
      <c r="DTD34" s="427"/>
      <c r="DTE34" s="427"/>
      <c r="DTF34" s="427"/>
      <c r="DTG34" s="427"/>
      <c r="DTH34" s="427"/>
      <c r="DTI34" s="427"/>
      <c r="DTJ34" s="427"/>
      <c r="DTK34" s="427"/>
      <c r="DTL34" s="427"/>
      <c r="DTM34" s="427"/>
      <c r="DTN34" s="427"/>
      <c r="DTO34" s="427"/>
      <c r="DTP34" s="427"/>
      <c r="DTQ34" s="427"/>
      <c r="DTR34" s="427"/>
      <c r="DTS34" s="427"/>
      <c r="DTT34" s="427"/>
      <c r="DTU34" s="427"/>
      <c r="DTV34" s="427"/>
      <c r="DTW34" s="427"/>
      <c r="DTX34" s="427"/>
      <c r="DTY34" s="427"/>
      <c r="DTZ34" s="427"/>
      <c r="DUA34" s="427"/>
      <c r="DUB34" s="427"/>
      <c r="DUC34" s="427"/>
      <c r="DUD34" s="427"/>
      <c r="DUE34" s="427"/>
      <c r="DUF34" s="427"/>
      <c r="DUG34" s="427"/>
      <c r="DUH34" s="427"/>
      <c r="DUI34" s="427"/>
      <c r="DUJ34" s="427"/>
      <c r="DUK34" s="427"/>
      <c r="DUL34" s="427"/>
      <c r="DUM34" s="427"/>
      <c r="DUN34" s="427"/>
      <c r="DUO34" s="427"/>
      <c r="DUP34" s="427"/>
      <c r="DUQ34" s="427"/>
      <c r="DUR34" s="427"/>
      <c r="DUS34" s="427"/>
      <c r="DUT34" s="427"/>
      <c r="DUU34" s="427"/>
      <c r="DUV34" s="427"/>
      <c r="DUW34" s="427"/>
      <c r="DUX34" s="427"/>
      <c r="DUY34" s="427"/>
      <c r="DUZ34" s="427"/>
      <c r="DVA34" s="427"/>
      <c r="DVB34" s="427"/>
      <c r="DVC34" s="427"/>
      <c r="DVD34" s="427"/>
      <c r="DVE34" s="427"/>
      <c r="DVF34" s="427"/>
      <c r="DVG34" s="427"/>
      <c r="DVH34" s="427"/>
      <c r="DVI34" s="427"/>
      <c r="DVJ34" s="427"/>
      <c r="DVK34" s="427"/>
      <c r="DVL34" s="427"/>
      <c r="DVM34" s="427"/>
      <c r="DVN34" s="427"/>
      <c r="DVO34" s="427"/>
      <c r="DVP34" s="427"/>
      <c r="DVQ34" s="427"/>
      <c r="DVR34" s="427"/>
      <c r="DVS34" s="427"/>
      <c r="DVT34" s="427"/>
      <c r="DVU34" s="427"/>
      <c r="DVV34" s="427"/>
      <c r="DVW34" s="427"/>
      <c r="DVX34" s="427"/>
      <c r="DVY34" s="427"/>
      <c r="DVZ34" s="427"/>
      <c r="DWA34" s="427"/>
      <c r="DWB34" s="427"/>
      <c r="DWC34" s="427"/>
      <c r="DWD34" s="427"/>
      <c r="DWE34" s="427"/>
      <c r="DWF34" s="427"/>
      <c r="DWG34" s="427"/>
      <c r="DWH34" s="427"/>
      <c r="DWI34" s="427"/>
      <c r="DWJ34" s="427"/>
      <c r="DWK34" s="427"/>
      <c r="DWL34" s="427"/>
      <c r="DWM34" s="427"/>
      <c r="DWN34" s="427"/>
      <c r="DWO34" s="427"/>
      <c r="DWP34" s="427"/>
      <c r="DWQ34" s="427"/>
      <c r="DWR34" s="427"/>
      <c r="DWS34" s="427"/>
      <c r="DWT34" s="427"/>
      <c r="DWU34" s="427"/>
      <c r="DWV34" s="427"/>
      <c r="DWW34" s="427"/>
      <c r="DWX34" s="427"/>
      <c r="DWY34" s="427"/>
      <c r="DWZ34" s="427"/>
      <c r="DXA34" s="427"/>
      <c r="DXB34" s="427"/>
      <c r="DXC34" s="427"/>
      <c r="DXD34" s="427"/>
      <c r="DXE34" s="427"/>
      <c r="DXF34" s="427"/>
      <c r="DXG34" s="427"/>
      <c r="DXH34" s="427"/>
      <c r="DXI34" s="427"/>
      <c r="DXJ34" s="427"/>
      <c r="DXK34" s="427"/>
      <c r="DXL34" s="427"/>
      <c r="DXM34" s="427"/>
      <c r="DXN34" s="427"/>
      <c r="DXO34" s="427"/>
      <c r="DXP34" s="427"/>
      <c r="DXQ34" s="427"/>
      <c r="DXR34" s="427"/>
      <c r="DXS34" s="427"/>
      <c r="DXT34" s="427"/>
      <c r="DXU34" s="427"/>
      <c r="DXV34" s="427"/>
      <c r="DXW34" s="427"/>
      <c r="DXX34" s="427"/>
      <c r="DXY34" s="427"/>
      <c r="DXZ34" s="427"/>
      <c r="DYA34" s="427"/>
      <c r="DYB34" s="427"/>
      <c r="DYC34" s="427"/>
      <c r="DYD34" s="427"/>
      <c r="DYE34" s="427"/>
      <c r="DYF34" s="427"/>
      <c r="DYG34" s="427"/>
      <c r="DYH34" s="427"/>
      <c r="DYI34" s="427"/>
      <c r="DYJ34" s="427"/>
      <c r="DYK34" s="427"/>
      <c r="DYL34" s="427"/>
      <c r="DYM34" s="427"/>
      <c r="DYN34" s="427"/>
      <c r="DYO34" s="427"/>
      <c r="DYP34" s="427"/>
      <c r="DYQ34" s="427"/>
      <c r="DYR34" s="427"/>
      <c r="DYS34" s="427"/>
      <c r="DYT34" s="427"/>
      <c r="DYU34" s="427"/>
      <c r="DYV34" s="427"/>
      <c r="DYW34" s="427"/>
      <c r="DYX34" s="427"/>
      <c r="DYY34" s="427"/>
      <c r="DYZ34" s="427"/>
      <c r="DZA34" s="427"/>
      <c r="DZB34" s="427"/>
      <c r="DZC34" s="427"/>
      <c r="DZD34" s="427"/>
      <c r="DZE34" s="427"/>
      <c r="DZF34" s="427"/>
      <c r="DZG34" s="427"/>
      <c r="DZH34" s="427"/>
      <c r="DZI34" s="427"/>
      <c r="DZJ34" s="427"/>
      <c r="DZK34" s="427"/>
      <c r="DZL34" s="427"/>
      <c r="DZM34" s="427"/>
      <c r="DZN34" s="427"/>
      <c r="DZO34" s="427"/>
      <c r="DZP34" s="427"/>
      <c r="DZQ34" s="427"/>
      <c r="DZR34" s="427"/>
      <c r="DZS34" s="427"/>
      <c r="DZT34" s="427"/>
      <c r="DZU34" s="427"/>
      <c r="DZV34" s="427"/>
      <c r="DZW34" s="427"/>
      <c r="DZX34" s="427"/>
      <c r="DZY34" s="427"/>
      <c r="DZZ34" s="427"/>
      <c r="EAA34" s="427"/>
      <c r="EAB34" s="427"/>
      <c r="EAC34" s="427"/>
      <c r="EAD34" s="427"/>
      <c r="EAE34" s="427"/>
      <c r="EAF34" s="427"/>
      <c r="EAG34" s="427"/>
      <c r="EAH34" s="427"/>
      <c r="EAI34" s="427"/>
      <c r="EAJ34" s="427"/>
      <c r="EAK34" s="427"/>
      <c r="EAL34" s="427"/>
      <c r="EAM34" s="427"/>
      <c r="EAN34" s="427"/>
      <c r="EAO34" s="427"/>
      <c r="EAP34" s="427"/>
      <c r="EAQ34" s="427"/>
      <c r="EAR34" s="427"/>
      <c r="EAS34" s="427"/>
      <c r="EAT34" s="427"/>
      <c r="EAU34" s="427"/>
      <c r="EAV34" s="427"/>
      <c r="EAW34" s="427"/>
      <c r="EAX34" s="427"/>
      <c r="EAY34" s="427"/>
      <c r="EAZ34" s="427"/>
      <c r="EBA34" s="427"/>
      <c r="EBB34" s="427"/>
      <c r="EBC34" s="427"/>
      <c r="EBD34" s="427"/>
      <c r="EBE34" s="427"/>
      <c r="EBF34" s="427"/>
      <c r="EBG34" s="427"/>
      <c r="EBH34" s="427"/>
      <c r="EBI34" s="427"/>
      <c r="EBJ34" s="427"/>
      <c r="EBK34" s="427"/>
      <c r="EBL34" s="427"/>
      <c r="EBM34" s="427"/>
      <c r="EBN34" s="427"/>
      <c r="EBO34" s="427"/>
      <c r="EBP34" s="427"/>
      <c r="EBQ34" s="427"/>
      <c r="EBR34" s="427"/>
      <c r="EBS34" s="427"/>
      <c r="EBT34" s="427"/>
      <c r="EBU34" s="427"/>
      <c r="EBV34" s="427"/>
      <c r="EBW34" s="427"/>
      <c r="EBX34" s="427"/>
      <c r="EBY34" s="427"/>
      <c r="EBZ34" s="427"/>
      <c r="ECA34" s="427"/>
      <c r="ECB34" s="427"/>
      <c r="ECC34" s="427"/>
      <c r="ECD34" s="427"/>
      <c r="ECE34" s="427"/>
      <c r="ECF34" s="427"/>
      <c r="ECG34" s="427"/>
      <c r="ECH34" s="427"/>
      <c r="ECI34" s="427"/>
      <c r="ECJ34" s="427"/>
      <c r="ECK34" s="427"/>
      <c r="ECL34" s="427"/>
      <c r="ECM34" s="427"/>
      <c r="ECN34" s="427"/>
      <c r="ECO34" s="427"/>
      <c r="ECP34" s="427"/>
      <c r="ECQ34" s="427"/>
      <c r="ECR34" s="427"/>
      <c r="ECS34" s="427"/>
      <c r="ECT34" s="427"/>
      <c r="ECU34" s="427"/>
      <c r="ECV34" s="427"/>
      <c r="ECW34" s="427"/>
      <c r="ECX34" s="427"/>
      <c r="ECY34" s="427"/>
      <c r="ECZ34" s="427"/>
      <c r="EDA34" s="427"/>
      <c r="EDB34" s="427"/>
      <c r="EDC34" s="427"/>
      <c r="EDD34" s="427"/>
      <c r="EDE34" s="427"/>
      <c r="EDF34" s="427"/>
      <c r="EDG34" s="427"/>
      <c r="EDH34" s="427"/>
      <c r="EDI34" s="427"/>
      <c r="EDJ34" s="427"/>
      <c r="EDK34" s="427"/>
      <c r="EDL34" s="427"/>
      <c r="EDM34" s="427"/>
      <c r="EDN34" s="427"/>
      <c r="EDO34" s="427"/>
      <c r="EDP34" s="427"/>
      <c r="EDQ34" s="427"/>
      <c r="EDR34" s="427"/>
      <c r="EDS34" s="427"/>
      <c r="EDT34" s="427"/>
      <c r="EDU34" s="427"/>
      <c r="EDV34" s="427"/>
      <c r="EDW34" s="427"/>
      <c r="EDX34" s="427"/>
      <c r="EDY34" s="427"/>
      <c r="EDZ34" s="427"/>
      <c r="EEA34" s="427"/>
      <c r="EEB34" s="427"/>
      <c r="EEC34" s="427"/>
      <c r="EED34" s="427"/>
      <c r="EEE34" s="427"/>
      <c r="EEF34" s="427"/>
      <c r="EEG34" s="427"/>
      <c r="EEH34" s="427"/>
      <c r="EEI34" s="427"/>
      <c r="EEJ34" s="427"/>
      <c r="EEK34" s="427"/>
      <c r="EEL34" s="427"/>
      <c r="EEM34" s="427"/>
      <c r="EEN34" s="427"/>
      <c r="EEO34" s="427"/>
      <c r="EEP34" s="427"/>
      <c r="EEQ34" s="427"/>
      <c r="EER34" s="427"/>
      <c r="EES34" s="427"/>
      <c r="EET34" s="427"/>
      <c r="EEU34" s="427"/>
      <c r="EEV34" s="427"/>
      <c r="EEW34" s="427"/>
      <c r="EEX34" s="427"/>
      <c r="EEY34" s="427"/>
      <c r="EEZ34" s="427"/>
      <c r="EFA34" s="427"/>
      <c r="EFB34" s="427"/>
      <c r="EFC34" s="427"/>
      <c r="EFD34" s="427"/>
      <c r="EFE34" s="427"/>
      <c r="EFF34" s="427"/>
      <c r="EFG34" s="427"/>
      <c r="EFH34" s="427"/>
      <c r="EFI34" s="427"/>
      <c r="EFJ34" s="427"/>
      <c r="EFK34" s="427"/>
      <c r="EFL34" s="427"/>
      <c r="EFM34" s="427"/>
      <c r="EFN34" s="427"/>
      <c r="EFO34" s="427"/>
      <c r="EFP34" s="427"/>
      <c r="EFQ34" s="427"/>
      <c r="EFR34" s="427"/>
      <c r="EFS34" s="427"/>
      <c r="EFT34" s="427"/>
      <c r="EFU34" s="427"/>
      <c r="EFV34" s="427"/>
      <c r="EFW34" s="427"/>
      <c r="EFX34" s="427"/>
      <c r="EFY34" s="427"/>
      <c r="EFZ34" s="427"/>
      <c r="EGA34" s="427"/>
      <c r="EGB34" s="427"/>
      <c r="EGC34" s="427"/>
      <c r="EGD34" s="427"/>
      <c r="EGE34" s="427"/>
      <c r="EGF34" s="427"/>
      <c r="EGG34" s="427"/>
      <c r="EGH34" s="427"/>
      <c r="EGI34" s="427"/>
      <c r="EGJ34" s="427"/>
      <c r="EGK34" s="427"/>
      <c r="EGL34" s="427"/>
      <c r="EGM34" s="427"/>
      <c r="EGN34" s="427"/>
      <c r="EGO34" s="427"/>
      <c r="EGP34" s="427"/>
      <c r="EGQ34" s="427"/>
      <c r="EGR34" s="427"/>
      <c r="EGS34" s="427"/>
      <c r="EGT34" s="427"/>
      <c r="EGU34" s="427"/>
      <c r="EGV34" s="427"/>
      <c r="EGW34" s="427"/>
      <c r="EGX34" s="427"/>
      <c r="EGY34" s="427"/>
      <c r="EGZ34" s="427"/>
      <c r="EHA34" s="427"/>
      <c r="EHB34" s="427"/>
      <c r="EHC34" s="427"/>
      <c r="EHD34" s="427"/>
      <c r="EHE34" s="427"/>
      <c r="EHF34" s="427"/>
      <c r="EHG34" s="427"/>
      <c r="EHH34" s="427"/>
      <c r="EHI34" s="427"/>
      <c r="EHJ34" s="427"/>
      <c r="EHK34" s="427"/>
      <c r="EHL34" s="427"/>
      <c r="EHM34" s="427"/>
      <c r="EHN34" s="427"/>
      <c r="EHO34" s="427"/>
      <c r="EHP34" s="427"/>
      <c r="EHQ34" s="427"/>
      <c r="EHR34" s="427"/>
      <c r="EHS34" s="427"/>
      <c r="EHT34" s="427"/>
      <c r="EHU34" s="427"/>
      <c r="EHV34" s="427"/>
      <c r="EHW34" s="427"/>
      <c r="EHX34" s="427"/>
      <c r="EHY34" s="427"/>
      <c r="EHZ34" s="427"/>
      <c r="EIA34" s="427"/>
      <c r="EIB34" s="427"/>
      <c r="EIC34" s="427"/>
      <c r="EID34" s="427"/>
      <c r="EIE34" s="427"/>
      <c r="EIF34" s="427"/>
      <c r="EIG34" s="427"/>
      <c r="EIH34" s="427"/>
      <c r="EII34" s="427"/>
      <c r="EIJ34" s="427"/>
      <c r="EIK34" s="427"/>
      <c r="EIL34" s="427"/>
      <c r="EIM34" s="427"/>
      <c r="EIN34" s="427"/>
      <c r="EIO34" s="427"/>
      <c r="EIP34" s="427"/>
      <c r="EIQ34" s="427"/>
      <c r="EIR34" s="427"/>
      <c r="EIS34" s="427"/>
      <c r="EIT34" s="427"/>
      <c r="EIU34" s="427"/>
      <c r="EIV34" s="427"/>
      <c r="EIW34" s="427"/>
      <c r="EIX34" s="427"/>
      <c r="EIY34" s="427"/>
      <c r="EIZ34" s="427"/>
      <c r="EJA34" s="427"/>
      <c r="EJB34" s="427"/>
      <c r="EJC34" s="427"/>
      <c r="EJD34" s="427"/>
      <c r="EJE34" s="427"/>
      <c r="EJF34" s="427"/>
      <c r="EJG34" s="427"/>
      <c r="EJH34" s="427"/>
      <c r="EJI34" s="427"/>
      <c r="EJJ34" s="427"/>
      <c r="EJK34" s="427"/>
      <c r="EJL34" s="427"/>
      <c r="EJM34" s="427"/>
      <c r="EJN34" s="427"/>
      <c r="EJO34" s="427"/>
      <c r="EJP34" s="427"/>
      <c r="EJQ34" s="427"/>
      <c r="EJR34" s="427"/>
      <c r="EJS34" s="427"/>
      <c r="EJT34" s="427"/>
      <c r="EJU34" s="427"/>
      <c r="EJV34" s="427"/>
      <c r="EJW34" s="427"/>
      <c r="EJX34" s="427"/>
      <c r="EJY34" s="427"/>
      <c r="EJZ34" s="427"/>
      <c r="EKA34" s="427"/>
      <c r="EKB34" s="427"/>
      <c r="EKC34" s="427"/>
      <c r="EKD34" s="427"/>
      <c r="EKE34" s="427"/>
      <c r="EKF34" s="427"/>
      <c r="EKG34" s="427"/>
      <c r="EKH34" s="427"/>
      <c r="EKI34" s="427"/>
      <c r="EKJ34" s="427"/>
      <c r="EKK34" s="427"/>
      <c r="EKL34" s="427"/>
      <c r="EKM34" s="427"/>
      <c r="EKN34" s="427"/>
      <c r="EKO34" s="427"/>
      <c r="EKP34" s="427"/>
      <c r="EKQ34" s="427"/>
      <c r="EKR34" s="427"/>
      <c r="EKS34" s="427"/>
      <c r="EKT34" s="427"/>
      <c r="EKU34" s="427"/>
      <c r="EKV34" s="427"/>
      <c r="EKW34" s="427"/>
      <c r="EKX34" s="427"/>
      <c r="EKY34" s="427"/>
      <c r="EKZ34" s="427"/>
      <c r="ELA34" s="427"/>
      <c r="ELB34" s="427"/>
      <c r="ELC34" s="427"/>
      <c r="ELD34" s="427"/>
      <c r="ELE34" s="427"/>
      <c r="ELF34" s="427"/>
      <c r="ELG34" s="427"/>
      <c r="ELH34" s="427"/>
      <c r="ELI34" s="427"/>
      <c r="ELJ34" s="427"/>
      <c r="ELK34" s="427"/>
      <c r="ELL34" s="427"/>
      <c r="ELM34" s="427"/>
      <c r="ELN34" s="427"/>
      <c r="ELO34" s="427"/>
      <c r="ELP34" s="427"/>
      <c r="ELQ34" s="427"/>
      <c r="ELR34" s="427"/>
      <c r="ELS34" s="427"/>
      <c r="ELT34" s="427"/>
      <c r="ELU34" s="427"/>
      <c r="ELV34" s="427"/>
      <c r="ELW34" s="427"/>
      <c r="ELX34" s="427"/>
      <c r="ELY34" s="427"/>
      <c r="ELZ34" s="427"/>
      <c r="EMA34" s="427"/>
      <c r="EMB34" s="427"/>
      <c r="EMC34" s="427"/>
      <c r="EMD34" s="427"/>
      <c r="EME34" s="427"/>
      <c r="EMF34" s="427"/>
      <c r="EMG34" s="427"/>
      <c r="EMH34" s="427"/>
      <c r="EMI34" s="427"/>
      <c r="EMJ34" s="427"/>
      <c r="EMK34" s="427"/>
      <c r="EML34" s="427"/>
      <c r="EMM34" s="427"/>
      <c r="EMN34" s="427"/>
      <c r="EMO34" s="427"/>
      <c r="EMP34" s="427"/>
      <c r="EMQ34" s="427"/>
      <c r="EMR34" s="427"/>
      <c r="EMS34" s="427"/>
      <c r="EMT34" s="427"/>
      <c r="EMU34" s="427"/>
      <c r="EMV34" s="427"/>
      <c r="EMW34" s="427"/>
      <c r="EMX34" s="427"/>
      <c r="EMY34" s="427"/>
      <c r="EMZ34" s="427"/>
      <c r="ENA34" s="427"/>
      <c r="ENB34" s="427"/>
      <c r="ENC34" s="427"/>
      <c r="END34" s="427"/>
      <c r="ENE34" s="427"/>
      <c r="ENF34" s="427"/>
      <c r="ENG34" s="427"/>
      <c r="ENH34" s="427"/>
      <c r="ENI34" s="427"/>
      <c r="ENJ34" s="427"/>
      <c r="ENK34" s="427"/>
      <c r="ENL34" s="427"/>
      <c r="ENM34" s="427"/>
      <c r="ENN34" s="427"/>
      <c r="ENO34" s="427"/>
      <c r="ENP34" s="427"/>
      <c r="ENQ34" s="427"/>
      <c r="ENR34" s="427"/>
      <c r="ENS34" s="427"/>
      <c r="ENT34" s="427"/>
      <c r="ENU34" s="427"/>
      <c r="ENV34" s="427"/>
      <c r="ENW34" s="427"/>
      <c r="ENX34" s="427"/>
      <c r="ENY34" s="427"/>
      <c r="ENZ34" s="427"/>
      <c r="EOA34" s="427"/>
      <c r="EOB34" s="427"/>
      <c r="EOC34" s="427"/>
      <c r="EOD34" s="427"/>
      <c r="EOE34" s="427"/>
      <c r="EOF34" s="427"/>
      <c r="EOG34" s="427"/>
      <c r="EOH34" s="427"/>
      <c r="EOI34" s="427"/>
      <c r="EOJ34" s="427"/>
      <c r="EOK34" s="427"/>
      <c r="EOL34" s="427"/>
      <c r="EOM34" s="427"/>
      <c r="EON34" s="427"/>
      <c r="EOO34" s="427"/>
      <c r="EOP34" s="427"/>
      <c r="EOQ34" s="427"/>
      <c r="EOR34" s="427"/>
      <c r="EOS34" s="427"/>
      <c r="EOT34" s="427"/>
      <c r="EOU34" s="427"/>
      <c r="EOV34" s="427"/>
      <c r="EOW34" s="427"/>
      <c r="EOX34" s="427"/>
      <c r="EOY34" s="427"/>
      <c r="EOZ34" s="427"/>
      <c r="EPA34" s="427"/>
      <c r="EPB34" s="427"/>
      <c r="EPC34" s="427"/>
      <c r="EPD34" s="427"/>
      <c r="EPE34" s="427"/>
      <c r="EPF34" s="427"/>
      <c r="EPG34" s="427"/>
      <c r="EPH34" s="427"/>
      <c r="EPI34" s="427"/>
      <c r="EPJ34" s="427"/>
      <c r="EPK34" s="427"/>
      <c r="EPL34" s="427"/>
      <c r="EPM34" s="427"/>
      <c r="EPN34" s="427"/>
      <c r="EPO34" s="427"/>
      <c r="EPP34" s="427"/>
      <c r="EPQ34" s="427"/>
      <c r="EPR34" s="427"/>
      <c r="EPS34" s="427"/>
      <c r="EPT34" s="427"/>
      <c r="EPU34" s="427"/>
      <c r="EPV34" s="427"/>
      <c r="EPW34" s="427"/>
      <c r="EPX34" s="427"/>
      <c r="EPY34" s="427"/>
      <c r="EPZ34" s="427"/>
      <c r="EQA34" s="427"/>
      <c r="EQB34" s="427"/>
      <c r="EQC34" s="427"/>
      <c r="EQD34" s="427"/>
      <c r="EQE34" s="427"/>
      <c r="EQF34" s="427"/>
      <c r="EQG34" s="427"/>
      <c r="EQH34" s="427"/>
      <c r="EQI34" s="427"/>
      <c r="EQJ34" s="427"/>
      <c r="EQK34" s="427"/>
      <c r="EQL34" s="427"/>
      <c r="EQM34" s="427"/>
      <c r="EQN34" s="427"/>
      <c r="EQO34" s="427"/>
      <c r="EQP34" s="427"/>
      <c r="EQQ34" s="427"/>
      <c r="EQR34" s="427"/>
      <c r="EQS34" s="427"/>
      <c r="EQT34" s="427"/>
      <c r="EQU34" s="427"/>
      <c r="EQV34" s="427"/>
      <c r="EQW34" s="427"/>
      <c r="EQX34" s="427"/>
      <c r="EQY34" s="427"/>
      <c r="EQZ34" s="427"/>
      <c r="ERA34" s="427"/>
      <c r="ERB34" s="427"/>
      <c r="ERC34" s="427"/>
      <c r="ERD34" s="427"/>
      <c r="ERE34" s="427"/>
      <c r="ERF34" s="427"/>
      <c r="ERG34" s="427"/>
      <c r="ERH34" s="427"/>
      <c r="ERI34" s="427"/>
      <c r="ERJ34" s="427"/>
      <c r="ERK34" s="427"/>
      <c r="ERL34" s="427"/>
      <c r="ERM34" s="427"/>
      <c r="ERN34" s="427"/>
      <c r="ERO34" s="427"/>
      <c r="ERP34" s="427"/>
      <c r="ERQ34" s="427"/>
      <c r="ERR34" s="427"/>
      <c r="ERS34" s="427"/>
      <c r="ERT34" s="427"/>
      <c r="ERU34" s="427"/>
      <c r="ERV34" s="427"/>
      <c r="ERW34" s="427"/>
      <c r="ERX34" s="427"/>
      <c r="ERY34" s="427"/>
      <c r="ERZ34" s="427"/>
      <c r="ESA34" s="427"/>
      <c r="ESB34" s="427"/>
      <c r="ESC34" s="427"/>
      <c r="ESD34" s="427"/>
      <c r="ESE34" s="427"/>
      <c r="ESF34" s="427"/>
      <c r="ESG34" s="427"/>
      <c r="ESH34" s="427"/>
      <c r="ESI34" s="427"/>
      <c r="ESJ34" s="427"/>
      <c r="ESK34" s="427"/>
      <c r="ESL34" s="427"/>
      <c r="ESM34" s="427"/>
      <c r="ESN34" s="427"/>
      <c r="ESO34" s="427"/>
      <c r="ESP34" s="427"/>
      <c r="ESQ34" s="427"/>
      <c r="ESR34" s="427"/>
      <c r="ESS34" s="427"/>
      <c r="EST34" s="427"/>
      <c r="ESU34" s="427"/>
      <c r="ESV34" s="427"/>
      <c r="ESW34" s="427"/>
      <c r="ESX34" s="427"/>
      <c r="ESY34" s="427"/>
      <c r="ESZ34" s="427"/>
      <c r="ETA34" s="427"/>
      <c r="ETB34" s="427"/>
      <c r="ETC34" s="427"/>
      <c r="ETD34" s="427"/>
      <c r="ETE34" s="427"/>
      <c r="ETF34" s="427"/>
      <c r="ETG34" s="427"/>
      <c r="ETH34" s="427"/>
      <c r="ETI34" s="427"/>
      <c r="ETJ34" s="427"/>
      <c r="ETK34" s="427"/>
      <c r="ETL34" s="427"/>
      <c r="ETM34" s="427"/>
      <c r="ETN34" s="427"/>
      <c r="ETO34" s="427"/>
      <c r="ETP34" s="427"/>
      <c r="ETQ34" s="427"/>
      <c r="ETR34" s="427"/>
      <c r="ETS34" s="427"/>
      <c r="ETT34" s="427"/>
      <c r="ETU34" s="427"/>
      <c r="ETV34" s="427"/>
      <c r="ETW34" s="427"/>
      <c r="ETX34" s="427"/>
      <c r="ETY34" s="427"/>
      <c r="ETZ34" s="427"/>
      <c r="EUA34" s="427"/>
      <c r="EUB34" s="427"/>
      <c r="EUC34" s="427"/>
      <c r="EUD34" s="427"/>
      <c r="EUE34" s="427"/>
      <c r="EUF34" s="427"/>
      <c r="EUG34" s="427"/>
      <c r="EUH34" s="427"/>
      <c r="EUI34" s="427"/>
      <c r="EUJ34" s="427"/>
      <c r="EUK34" s="427"/>
      <c r="EUL34" s="427"/>
      <c r="EUM34" s="427"/>
      <c r="EUN34" s="427"/>
      <c r="EUO34" s="427"/>
      <c r="EUP34" s="427"/>
      <c r="EUQ34" s="427"/>
      <c r="EUR34" s="427"/>
      <c r="EUS34" s="427"/>
      <c r="EUT34" s="427"/>
      <c r="EUU34" s="427"/>
      <c r="EUV34" s="427"/>
      <c r="EUW34" s="427"/>
      <c r="EUX34" s="427"/>
      <c r="EUY34" s="427"/>
      <c r="EUZ34" s="427"/>
      <c r="EVA34" s="427"/>
      <c r="EVB34" s="427"/>
      <c r="EVC34" s="427"/>
      <c r="EVD34" s="427"/>
      <c r="EVE34" s="427"/>
      <c r="EVF34" s="427"/>
      <c r="EVG34" s="427"/>
      <c r="EVH34" s="427"/>
      <c r="EVI34" s="427"/>
      <c r="EVJ34" s="427"/>
      <c r="EVK34" s="427"/>
      <c r="EVL34" s="427"/>
      <c r="EVM34" s="427"/>
      <c r="EVN34" s="427"/>
      <c r="EVO34" s="427"/>
      <c r="EVP34" s="427"/>
      <c r="EVQ34" s="427"/>
      <c r="EVR34" s="427"/>
      <c r="EVS34" s="427"/>
      <c r="EVT34" s="427"/>
      <c r="EVU34" s="427"/>
      <c r="EVV34" s="427"/>
      <c r="EVW34" s="427"/>
      <c r="EVX34" s="427"/>
      <c r="EVY34" s="427"/>
      <c r="EVZ34" s="427"/>
      <c r="EWA34" s="427"/>
      <c r="EWB34" s="427"/>
      <c r="EWC34" s="427"/>
      <c r="EWD34" s="427"/>
      <c r="EWE34" s="427"/>
      <c r="EWF34" s="427"/>
      <c r="EWG34" s="427"/>
      <c r="EWH34" s="427"/>
      <c r="EWI34" s="427"/>
      <c r="EWJ34" s="427"/>
      <c r="EWK34" s="427"/>
      <c r="EWL34" s="427"/>
      <c r="EWM34" s="427"/>
      <c r="EWN34" s="427"/>
      <c r="EWO34" s="427"/>
      <c r="EWP34" s="427"/>
      <c r="EWQ34" s="427"/>
      <c r="EWR34" s="427"/>
      <c r="EWS34" s="427"/>
      <c r="EWT34" s="427"/>
      <c r="EWU34" s="427"/>
      <c r="EWV34" s="427"/>
      <c r="EWW34" s="427"/>
      <c r="EWX34" s="427"/>
      <c r="EWY34" s="427"/>
      <c r="EWZ34" s="427"/>
      <c r="EXA34" s="427"/>
      <c r="EXB34" s="427"/>
      <c r="EXC34" s="427"/>
      <c r="EXD34" s="427"/>
      <c r="EXE34" s="427"/>
      <c r="EXF34" s="427"/>
      <c r="EXG34" s="427"/>
      <c r="EXH34" s="427"/>
      <c r="EXI34" s="427"/>
      <c r="EXJ34" s="427"/>
      <c r="EXK34" s="427"/>
      <c r="EXL34" s="427"/>
      <c r="EXM34" s="427"/>
      <c r="EXN34" s="427"/>
      <c r="EXO34" s="427"/>
      <c r="EXP34" s="427"/>
      <c r="EXQ34" s="427"/>
      <c r="EXR34" s="427"/>
      <c r="EXS34" s="427"/>
      <c r="EXT34" s="427"/>
      <c r="EXU34" s="427"/>
      <c r="EXV34" s="427"/>
      <c r="EXW34" s="427"/>
      <c r="EXX34" s="427"/>
      <c r="EXY34" s="427"/>
      <c r="EXZ34" s="427"/>
      <c r="EYA34" s="427"/>
      <c r="EYB34" s="427"/>
      <c r="EYC34" s="427"/>
      <c r="EYD34" s="427"/>
      <c r="EYE34" s="427"/>
      <c r="EYF34" s="427"/>
      <c r="EYG34" s="427"/>
      <c r="EYH34" s="427"/>
      <c r="EYI34" s="427"/>
      <c r="EYJ34" s="427"/>
      <c r="EYK34" s="427"/>
      <c r="EYL34" s="427"/>
      <c r="EYM34" s="427"/>
      <c r="EYN34" s="427"/>
      <c r="EYO34" s="427"/>
      <c r="EYP34" s="427"/>
      <c r="EYQ34" s="427"/>
      <c r="EYR34" s="427"/>
      <c r="EYS34" s="427"/>
      <c r="EYT34" s="427"/>
      <c r="EYU34" s="427"/>
      <c r="EYV34" s="427"/>
      <c r="EYW34" s="427"/>
      <c r="EYX34" s="427"/>
      <c r="EYY34" s="427"/>
      <c r="EYZ34" s="427"/>
      <c r="EZA34" s="427"/>
      <c r="EZB34" s="427"/>
      <c r="EZC34" s="427"/>
      <c r="EZD34" s="427"/>
      <c r="EZE34" s="427"/>
      <c r="EZF34" s="427"/>
      <c r="EZG34" s="427"/>
      <c r="EZH34" s="427"/>
      <c r="EZI34" s="427"/>
      <c r="EZJ34" s="427"/>
      <c r="EZK34" s="427"/>
      <c r="EZL34" s="427"/>
      <c r="EZM34" s="427"/>
      <c r="EZN34" s="427"/>
      <c r="EZO34" s="427"/>
      <c r="EZP34" s="427"/>
      <c r="EZQ34" s="427"/>
      <c r="EZR34" s="427"/>
      <c r="EZS34" s="427"/>
      <c r="EZT34" s="427"/>
      <c r="EZU34" s="427"/>
      <c r="EZV34" s="427"/>
      <c r="EZW34" s="427"/>
      <c r="EZX34" s="427"/>
      <c r="EZY34" s="427"/>
      <c r="EZZ34" s="427"/>
      <c r="FAA34" s="427"/>
      <c r="FAB34" s="427"/>
      <c r="FAC34" s="427"/>
      <c r="FAD34" s="427"/>
      <c r="FAE34" s="427"/>
      <c r="FAF34" s="427"/>
      <c r="FAG34" s="427"/>
      <c r="FAH34" s="427"/>
      <c r="FAI34" s="427"/>
      <c r="FAJ34" s="427"/>
      <c r="FAK34" s="427"/>
      <c r="FAL34" s="427"/>
      <c r="FAM34" s="427"/>
      <c r="FAN34" s="427"/>
      <c r="FAO34" s="427"/>
      <c r="FAP34" s="427"/>
      <c r="FAQ34" s="427"/>
      <c r="FAR34" s="427"/>
      <c r="FAS34" s="427"/>
      <c r="FAT34" s="427"/>
      <c r="FAU34" s="427"/>
      <c r="FAV34" s="427"/>
      <c r="FAW34" s="427"/>
      <c r="FAX34" s="427"/>
      <c r="FAY34" s="427"/>
      <c r="FAZ34" s="427"/>
      <c r="FBA34" s="427"/>
      <c r="FBB34" s="427"/>
      <c r="FBC34" s="427"/>
      <c r="FBD34" s="427"/>
      <c r="FBE34" s="427"/>
      <c r="FBF34" s="427"/>
      <c r="FBG34" s="427"/>
      <c r="FBH34" s="427"/>
      <c r="FBI34" s="427"/>
      <c r="FBJ34" s="427"/>
      <c r="FBK34" s="427"/>
      <c r="FBL34" s="427"/>
      <c r="FBM34" s="427"/>
      <c r="FBN34" s="427"/>
      <c r="FBO34" s="427"/>
      <c r="FBP34" s="427"/>
      <c r="FBQ34" s="427"/>
      <c r="FBR34" s="427"/>
      <c r="FBS34" s="427"/>
      <c r="FBT34" s="427"/>
      <c r="FBU34" s="427"/>
      <c r="FBV34" s="427"/>
      <c r="FBW34" s="427"/>
      <c r="FBX34" s="427"/>
      <c r="FBY34" s="427"/>
      <c r="FBZ34" s="427"/>
      <c r="FCA34" s="427"/>
      <c r="FCB34" s="427"/>
      <c r="FCC34" s="427"/>
      <c r="FCD34" s="427"/>
      <c r="FCE34" s="427"/>
      <c r="FCF34" s="427"/>
      <c r="FCG34" s="427"/>
      <c r="FCH34" s="427"/>
      <c r="FCI34" s="427"/>
      <c r="FCJ34" s="427"/>
      <c r="FCK34" s="427"/>
      <c r="FCL34" s="427"/>
      <c r="FCM34" s="427"/>
      <c r="FCN34" s="427"/>
      <c r="FCO34" s="427"/>
      <c r="FCP34" s="427"/>
      <c r="FCQ34" s="427"/>
      <c r="FCR34" s="427"/>
      <c r="FCS34" s="427"/>
      <c r="FCT34" s="427"/>
      <c r="FCU34" s="427"/>
      <c r="FCV34" s="427"/>
      <c r="FCW34" s="427"/>
      <c r="FCX34" s="427"/>
      <c r="FCY34" s="427"/>
      <c r="FCZ34" s="427"/>
      <c r="FDA34" s="427"/>
      <c r="FDB34" s="427"/>
      <c r="FDC34" s="427"/>
      <c r="FDD34" s="427"/>
      <c r="FDE34" s="427"/>
      <c r="FDF34" s="427"/>
      <c r="FDG34" s="427"/>
      <c r="FDH34" s="427"/>
      <c r="FDI34" s="427"/>
      <c r="FDJ34" s="427"/>
      <c r="FDK34" s="427"/>
      <c r="FDL34" s="427"/>
      <c r="FDM34" s="427"/>
      <c r="FDN34" s="427"/>
      <c r="FDO34" s="427"/>
      <c r="FDP34" s="427"/>
      <c r="FDQ34" s="427"/>
      <c r="FDR34" s="427"/>
      <c r="FDS34" s="427"/>
      <c r="FDT34" s="427"/>
      <c r="FDU34" s="427"/>
      <c r="FDV34" s="427"/>
      <c r="FDW34" s="427"/>
      <c r="FDX34" s="427"/>
      <c r="FDY34" s="427"/>
      <c r="FDZ34" s="427"/>
      <c r="FEA34" s="427"/>
      <c r="FEB34" s="427"/>
      <c r="FEC34" s="427"/>
      <c r="FED34" s="427"/>
      <c r="FEE34" s="427"/>
      <c r="FEF34" s="427"/>
      <c r="FEG34" s="427"/>
      <c r="FEH34" s="427"/>
      <c r="FEI34" s="427"/>
      <c r="FEJ34" s="427"/>
      <c r="FEK34" s="427"/>
      <c r="FEL34" s="427"/>
      <c r="FEM34" s="427"/>
      <c r="FEN34" s="427"/>
      <c r="FEO34" s="427"/>
      <c r="FEP34" s="427"/>
      <c r="FEQ34" s="427"/>
      <c r="FER34" s="427"/>
      <c r="FES34" s="427"/>
      <c r="FET34" s="427"/>
      <c r="FEU34" s="427"/>
      <c r="FEV34" s="427"/>
      <c r="FEW34" s="427"/>
      <c r="FEX34" s="427"/>
      <c r="FEY34" s="427"/>
      <c r="FEZ34" s="427"/>
      <c r="FFA34" s="427"/>
      <c r="FFB34" s="427"/>
      <c r="FFC34" s="427"/>
      <c r="FFD34" s="427"/>
      <c r="FFE34" s="427"/>
      <c r="FFF34" s="427"/>
      <c r="FFG34" s="427"/>
      <c r="FFH34" s="427"/>
      <c r="FFI34" s="427"/>
      <c r="FFJ34" s="427"/>
      <c r="FFK34" s="427"/>
      <c r="FFL34" s="427"/>
      <c r="FFM34" s="427"/>
      <c r="FFN34" s="427"/>
      <c r="FFO34" s="427"/>
      <c r="FFP34" s="427"/>
      <c r="FFQ34" s="427"/>
      <c r="FFR34" s="427"/>
      <c r="FFS34" s="427"/>
      <c r="FFT34" s="427"/>
      <c r="FFU34" s="427"/>
      <c r="FFV34" s="427"/>
      <c r="FFW34" s="427"/>
      <c r="FFX34" s="427"/>
      <c r="FFY34" s="427"/>
      <c r="FFZ34" s="427"/>
      <c r="FGA34" s="427"/>
      <c r="FGB34" s="427"/>
      <c r="FGC34" s="427"/>
      <c r="FGD34" s="427"/>
      <c r="FGE34" s="427"/>
      <c r="FGF34" s="427"/>
      <c r="FGG34" s="427"/>
      <c r="FGH34" s="427"/>
      <c r="FGI34" s="427"/>
      <c r="FGJ34" s="427"/>
      <c r="FGK34" s="427"/>
      <c r="FGL34" s="427"/>
      <c r="FGM34" s="427"/>
      <c r="FGN34" s="427"/>
      <c r="FGO34" s="427"/>
      <c r="FGP34" s="427"/>
      <c r="FGQ34" s="427"/>
      <c r="FGR34" s="427"/>
      <c r="FGS34" s="427"/>
      <c r="FGT34" s="427"/>
      <c r="FGU34" s="427"/>
      <c r="FGV34" s="427"/>
      <c r="FGW34" s="427"/>
      <c r="FGX34" s="427"/>
      <c r="FGY34" s="427"/>
      <c r="FGZ34" s="427"/>
      <c r="FHA34" s="427"/>
      <c r="FHB34" s="427"/>
      <c r="FHC34" s="427"/>
      <c r="FHD34" s="427"/>
      <c r="FHE34" s="427"/>
      <c r="FHF34" s="427"/>
      <c r="FHG34" s="427"/>
      <c r="FHH34" s="427"/>
      <c r="FHI34" s="427"/>
      <c r="FHJ34" s="427"/>
      <c r="FHK34" s="427"/>
      <c r="FHL34" s="427"/>
      <c r="FHM34" s="427"/>
      <c r="FHN34" s="427"/>
      <c r="FHO34" s="427"/>
      <c r="FHP34" s="427"/>
      <c r="FHQ34" s="427"/>
      <c r="FHR34" s="427"/>
      <c r="FHS34" s="427"/>
      <c r="FHT34" s="427"/>
      <c r="FHU34" s="427"/>
      <c r="FHV34" s="427"/>
      <c r="FHW34" s="427"/>
      <c r="FHX34" s="427"/>
      <c r="FHY34" s="427"/>
      <c r="FHZ34" s="427"/>
      <c r="FIA34" s="427"/>
      <c r="FIB34" s="427"/>
      <c r="FIC34" s="427"/>
      <c r="FID34" s="427"/>
      <c r="FIE34" s="427"/>
      <c r="FIF34" s="427"/>
      <c r="FIG34" s="427"/>
      <c r="FIH34" s="427"/>
      <c r="FII34" s="427"/>
      <c r="FIJ34" s="427"/>
      <c r="FIK34" s="427"/>
      <c r="FIL34" s="427"/>
      <c r="FIM34" s="427"/>
      <c r="FIN34" s="427"/>
      <c r="FIO34" s="427"/>
      <c r="FIP34" s="427"/>
      <c r="FIQ34" s="427"/>
      <c r="FIR34" s="427"/>
      <c r="FIS34" s="427"/>
      <c r="FIT34" s="427"/>
      <c r="FIU34" s="427"/>
      <c r="FIV34" s="427"/>
      <c r="FIW34" s="427"/>
      <c r="FIX34" s="427"/>
      <c r="FIY34" s="427"/>
      <c r="FIZ34" s="427"/>
      <c r="FJA34" s="427"/>
      <c r="FJB34" s="427"/>
      <c r="FJC34" s="427"/>
      <c r="FJD34" s="427"/>
      <c r="FJE34" s="427"/>
      <c r="FJF34" s="427"/>
      <c r="FJG34" s="427"/>
      <c r="FJH34" s="427"/>
      <c r="FJI34" s="427"/>
      <c r="FJJ34" s="427"/>
      <c r="FJK34" s="427"/>
      <c r="FJL34" s="427"/>
      <c r="FJM34" s="427"/>
      <c r="FJN34" s="427"/>
      <c r="FJO34" s="427"/>
      <c r="FJP34" s="427"/>
      <c r="FJQ34" s="427"/>
      <c r="FJR34" s="427"/>
      <c r="FJS34" s="427"/>
      <c r="FJT34" s="427"/>
      <c r="FJU34" s="427"/>
      <c r="FJV34" s="427"/>
      <c r="FJW34" s="427"/>
      <c r="FJX34" s="427"/>
      <c r="FJY34" s="427"/>
      <c r="FJZ34" s="427"/>
      <c r="FKA34" s="427"/>
      <c r="FKB34" s="427"/>
      <c r="FKC34" s="427"/>
      <c r="FKD34" s="427"/>
      <c r="FKE34" s="427"/>
      <c r="FKF34" s="427"/>
      <c r="FKG34" s="427"/>
      <c r="FKH34" s="427"/>
      <c r="FKI34" s="427"/>
      <c r="FKJ34" s="427"/>
      <c r="FKK34" s="427"/>
      <c r="FKL34" s="427"/>
      <c r="FKM34" s="427"/>
      <c r="FKN34" s="427"/>
      <c r="FKO34" s="427"/>
      <c r="FKP34" s="427"/>
      <c r="FKQ34" s="427"/>
      <c r="FKR34" s="427"/>
      <c r="FKS34" s="427"/>
      <c r="FKT34" s="427"/>
      <c r="FKU34" s="427"/>
      <c r="FKV34" s="427"/>
      <c r="FKW34" s="427"/>
      <c r="FKX34" s="427"/>
      <c r="FKY34" s="427"/>
      <c r="FKZ34" s="427"/>
      <c r="FLA34" s="427"/>
      <c r="FLB34" s="427"/>
      <c r="FLC34" s="427"/>
      <c r="FLD34" s="427"/>
      <c r="FLE34" s="427"/>
      <c r="FLF34" s="427"/>
      <c r="FLG34" s="427"/>
      <c r="FLH34" s="427"/>
      <c r="FLI34" s="427"/>
      <c r="FLJ34" s="427"/>
      <c r="FLK34" s="427"/>
      <c r="FLL34" s="427"/>
      <c r="FLM34" s="427"/>
      <c r="FLN34" s="427"/>
      <c r="FLO34" s="427"/>
      <c r="FLP34" s="427"/>
      <c r="FLQ34" s="427"/>
      <c r="FLR34" s="427"/>
      <c r="FLS34" s="427"/>
      <c r="FLT34" s="427"/>
      <c r="FLU34" s="427"/>
      <c r="FLV34" s="427"/>
      <c r="FLW34" s="427"/>
      <c r="FLX34" s="427"/>
      <c r="FLY34" s="427"/>
      <c r="FLZ34" s="427"/>
      <c r="FMA34" s="427"/>
      <c r="FMB34" s="427"/>
      <c r="FMC34" s="427"/>
      <c r="FMD34" s="427"/>
      <c r="FME34" s="427"/>
      <c r="FMF34" s="427"/>
      <c r="FMG34" s="427"/>
      <c r="FMH34" s="427"/>
      <c r="FMI34" s="427"/>
      <c r="FMJ34" s="427"/>
      <c r="FMK34" s="427"/>
      <c r="FML34" s="427"/>
      <c r="FMM34" s="427"/>
      <c r="FMN34" s="427"/>
      <c r="FMO34" s="427"/>
      <c r="FMP34" s="427"/>
      <c r="FMQ34" s="427"/>
      <c r="FMR34" s="427"/>
      <c r="FMS34" s="427"/>
      <c r="FMT34" s="427"/>
      <c r="FMU34" s="427"/>
      <c r="FMV34" s="427"/>
      <c r="FMW34" s="427"/>
      <c r="FMX34" s="427"/>
      <c r="FMY34" s="427"/>
      <c r="FMZ34" s="427"/>
      <c r="FNA34" s="427"/>
      <c r="FNB34" s="427"/>
      <c r="FNC34" s="427"/>
      <c r="FND34" s="427"/>
      <c r="FNE34" s="427"/>
      <c r="FNF34" s="427"/>
      <c r="FNG34" s="427"/>
      <c r="FNH34" s="427"/>
      <c r="FNI34" s="427"/>
      <c r="FNJ34" s="427"/>
      <c r="FNK34" s="427"/>
      <c r="FNL34" s="427"/>
      <c r="FNM34" s="427"/>
      <c r="FNN34" s="427"/>
      <c r="FNO34" s="427"/>
      <c r="FNP34" s="427"/>
      <c r="FNQ34" s="427"/>
      <c r="FNR34" s="427"/>
      <c r="FNS34" s="427"/>
      <c r="FNT34" s="427"/>
      <c r="FNU34" s="427"/>
      <c r="FNV34" s="427"/>
      <c r="FNW34" s="427"/>
      <c r="FNX34" s="427"/>
      <c r="FNY34" s="427"/>
      <c r="FNZ34" s="427"/>
      <c r="FOA34" s="427"/>
      <c r="FOB34" s="427"/>
      <c r="FOC34" s="427"/>
      <c r="FOD34" s="427"/>
      <c r="FOE34" s="427"/>
      <c r="FOF34" s="427"/>
      <c r="FOG34" s="427"/>
      <c r="FOH34" s="427"/>
      <c r="FOI34" s="427"/>
      <c r="FOJ34" s="427"/>
      <c r="FOK34" s="427"/>
      <c r="FOL34" s="427"/>
      <c r="FOM34" s="427"/>
      <c r="FON34" s="427"/>
      <c r="FOO34" s="427"/>
      <c r="FOP34" s="427"/>
      <c r="FOQ34" s="427"/>
      <c r="FOR34" s="427"/>
      <c r="FOS34" s="427"/>
      <c r="FOT34" s="427"/>
      <c r="FOU34" s="427"/>
      <c r="FOV34" s="427"/>
      <c r="FOW34" s="427"/>
      <c r="FOX34" s="427"/>
      <c r="FOY34" s="427"/>
      <c r="FOZ34" s="427"/>
      <c r="FPA34" s="427"/>
      <c r="FPB34" s="427"/>
      <c r="FPC34" s="427"/>
      <c r="FPD34" s="427"/>
      <c r="FPE34" s="427"/>
      <c r="FPF34" s="427"/>
      <c r="FPG34" s="427"/>
      <c r="FPH34" s="427"/>
      <c r="FPI34" s="427"/>
      <c r="FPJ34" s="427"/>
      <c r="FPK34" s="427"/>
      <c r="FPL34" s="427"/>
      <c r="FPM34" s="427"/>
      <c r="FPN34" s="427"/>
      <c r="FPO34" s="427"/>
      <c r="FPP34" s="427"/>
      <c r="FPQ34" s="427"/>
      <c r="FPR34" s="427"/>
      <c r="FPS34" s="427"/>
      <c r="FPT34" s="427"/>
      <c r="FPU34" s="427"/>
      <c r="FPV34" s="427"/>
      <c r="FPW34" s="427"/>
      <c r="FPX34" s="427"/>
      <c r="FPY34" s="427"/>
      <c r="FPZ34" s="427"/>
      <c r="FQA34" s="427"/>
      <c r="FQB34" s="427"/>
      <c r="FQC34" s="427"/>
      <c r="FQD34" s="427"/>
      <c r="FQE34" s="427"/>
      <c r="FQF34" s="427"/>
      <c r="FQG34" s="427"/>
      <c r="FQH34" s="427"/>
      <c r="FQI34" s="427"/>
      <c r="FQJ34" s="427"/>
      <c r="FQK34" s="427"/>
      <c r="FQL34" s="427"/>
      <c r="FQM34" s="427"/>
      <c r="FQN34" s="427"/>
      <c r="FQO34" s="427"/>
      <c r="FQP34" s="427"/>
      <c r="FQQ34" s="427"/>
      <c r="FQR34" s="427"/>
      <c r="FQS34" s="427"/>
      <c r="FQT34" s="427"/>
      <c r="FQU34" s="427"/>
      <c r="FQV34" s="427"/>
      <c r="FQW34" s="427"/>
      <c r="FQX34" s="427"/>
      <c r="FQY34" s="427"/>
      <c r="FQZ34" s="427"/>
      <c r="FRA34" s="427"/>
      <c r="FRB34" s="427"/>
      <c r="FRC34" s="427"/>
      <c r="FRD34" s="427"/>
      <c r="FRE34" s="427"/>
      <c r="FRF34" s="427"/>
      <c r="FRG34" s="427"/>
      <c r="FRH34" s="427"/>
      <c r="FRI34" s="427"/>
      <c r="FRJ34" s="427"/>
      <c r="FRK34" s="427"/>
      <c r="FRL34" s="427"/>
      <c r="FRM34" s="427"/>
      <c r="FRN34" s="427"/>
      <c r="FRO34" s="427"/>
      <c r="FRP34" s="427"/>
      <c r="FRQ34" s="427"/>
      <c r="FRR34" s="427"/>
      <c r="FRS34" s="427"/>
      <c r="FRT34" s="427"/>
      <c r="FRU34" s="427"/>
      <c r="FRV34" s="427"/>
      <c r="FRW34" s="427"/>
      <c r="FRX34" s="427"/>
      <c r="FRY34" s="427"/>
      <c r="FRZ34" s="427"/>
      <c r="FSA34" s="427"/>
      <c r="FSB34" s="427"/>
      <c r="FSC34" s="427"/>
      <c r="FSD34" s="427"/>
      <c r="FSE34" s="427"/>
      <c r="FSF34" s="427"/>
      <c r="FSG34" s="427"/>
      <c r="FSH34" s="427"/>
      <c r="FSI34" s="427"/>
      <c r="FSJ34" s="427"/>
      <c r="FSK34" s="427"/>
      <c r="FSL34" s="427"/>
      <c r="FSM34" s="427"/>
      <c r="FSN34" s="427"/>
      <c r="FSO34" s="427"/>
      <c r="FSP34" s="427"/>
      <c r="FSQ34" s="427"/>
      <c r="FSR34" s="427"/>
      <c r="FSS34" s="427"/>
      <c r="FST34" s="427"/>
      <c r="FSU34" s="427"/>
      <c r="FSV34" s="427"/>
      <c r="FSW34" s="427"/>
      <c r="FSX34" s="427"/>
      <c r="FSY34" s="427"/>
      <c r="FSZ34" s="427"/>
      <c r="FTA34" s="427"/>
      <c r="FTB34" s="427"/>
      <c r="FTC34" s="427"/>
      <c r="FTD34" s="427"/>
      <c r="FTE34" s="427"/>
      <c r="FTF34" s="427"/>
      <c r="FTG34" s="427"/>
      <c r="FTH34" s="427"/>
      <c r="FTI34" s="427"/>
      <c r="FTJ34" s="427"/>
      <c r="FTK34" s="427"/>
      <c r="FTL34" s="427"/>
      <c r="FTM34" s="427"/>
      <c r="FTN34" s="427"/>
      <c r="FTO34" s="427"/>
      <c r="FTP34" s="427"/>
      <c r="FTQ34" s="427"/>
      <c r="FTR34" s="427"/>
      <c r="FTS34" s="427"/>
      <c r="FTT34" s="427"/>
      <c r="FTU34" s="427"/>
      <c r="FTV34" s="427"/>
      <c r="FTW34" s="427"/>
      <c r="FTX34" s="427"/>
      <c r="FTY34" s="427"/>
      <c r="FTZ34" s="427"/>
      <c r="FUA34" s="427"/>
      <c r="FUB34" s="427"/>
      <c r="FUC34" s="427"/>
      <c r="FUD34" s="427"/>
      <c r="FUE34" s="427"/>
      <c r="FUF34" s="427"/>
      <c r="FUG34" s="427"/>
      <c r="FUH34" s="427"/>
      <c r="FUI34" s="427"/>
      <c r="FUJ34" s="427"/>
      <c r="FUK34" s="427"/>
      <c r="FUL34" s="427"/>
      <c r="FUM34" s="427"/>
      <c r="FUN34" s="427"/>
      <c r="FUO34" s="427"/>
      <c r="FUP34" s="427"/>
      <c r="FUQ34" s="427"/>
      <c r="FUR34" s="427"/>
      <c r="FUS34" s="427"/>
      <c r="FUT34" s="427"/>
      <c r="FUU34" s="427"/>
      <c r="FUV34" s="427"/>
      <c r="FUW34" s="427"/>
      <c r="FUX34" s="427"/>
      <c r="FUY34" s="427"/>
      <c r="FUZ34" s="427"/>
      <c r="FVA34" s="427"/>
      <c r="FVB34" s="427"/>
      <c r="FVC34" s="427"/>
      <c r="FVD34" s="427"/>
      <c r="FVE34" s="427"/>
      <c r="FVF34" s="427"/>
      <c r="FVG34" s="427"/>
      <c r="FVH34" s="427"/>
      <c r="FVI34" s="427"/>
      <c r="FVJ34" s="427"/>
      <c r="FVK34" s="427"/>
      <c r="FVL34" s="427"/>
      <c r="FVM34" s="427"/>
      <c r="FVN34" s="427"/>
      <c r="FVO34" s="427"/>
      <c r="FVP34" s="427"/>
      <c r="FVQ34" s="427"/>
      <c r="FVR34" s="427"/>
      <c r="FVS34" s="427"/>
      <c r="FVT34" s="427"/>
      <c r="FVU34" s="427"/>
      <c r="FVV34" s="427"/>
      <c r="FVW34" s="427"/>
      <c r="FVX34" s="427"/>
      <c r="FVY34" s="427"/>
      <c r="FVZ34" s="427"/>
      <c r="FWA34" s="427"/>
      <c r="FWB34" s="427"/>
      <c r="FWC34" s="427"/>
      <c r="FWD34" s="427"/>
      <c r="FWE34" s="427"/>
      <c r="FWF34" s="427"/>
      <c r="FWG34" s="427"/>
      <c r="FWH34" s="427"/>
      <c r="FWI34" s="427"/>
      <c r="FWJ34" s="427"/>
      <c r="FWK34" s="427"/>
      <c r="FWL34" s="427"/>
      <c r="FWM34" s="427"/>
      <c r="FWN34" s="427"/>
      <c r="FWO34" s="427"/>
      <c r="FWP34" s="427"/>
      <c r="FWQ34" s="427"/>
      <c r="FWR34" s="427"/>
      <c r="FWS34" s="427"/>
      <c r="FWT34" s="427"/>
      <c r="FWU34" s="427"/>
      <c r="FWV34" s="427"/>
      <c r="FWW34" s="427"/>
      <c r="FWX34" s="427"/>
      <c r="FWY34" s="427"/>
      <c r="FWZ34" s="427"/>
      <c r="FXA34" s="427"/>
      <c r="FXB34" s="427"/>
      <c r="FXC34" s="427"/>
      <c r="FXD34" s="427"/>
      <c r="FXE34" s="427"/>
      <c r="FXF34" s="427"/>
      <c r="FXG34" s="427"/>
      <c r="FXH34" s="427"/>
      <c r="FXI34" s="427"/>
      <c r="FXJ34" s="427"/>
      <c r="FXK34" s="427"/>
      <c r="FXL34" s="427"/>
      <c r="FXM34" s="427"/>
      <c r="FXN34" s="427"/>
      <c r="FXO34" s="427"/>
      <c r="FXP34" s="427"/>
      <c r="FXQ34" s="427"/>
      <c r="FXR34" s="427"/>
      <c r="FXS34" s="427"/>
      <c r="FXT34" s="427"/>
      <c r="FXU34" s="427"/>
      <c r="FXV34" s="427"/>
      <c r="FXW34" s="427"/>
      <c r="FXX34" s="427"/>
      <c r="FXY34" s="427"/>
      <c r="FXZ34" s="427"/>
      <c r="FYA34" s="427"/>
      <c r="FYB34" s="427"/>
      <c r="FYC34" s="427"/>
      <c r="FYD34" s="427"/>
      <c r="FYE34" s="427"/>
      <c r="FYF34" s="427"/>
      <c r="FYG34" s="427"/>
      <c r="FYH34" s="427"/>
      <c r="FYI34" s="427"/>
      <c r="FYJ34" s="427"/>
      <c r="FYK34" s="427"/>
      <c r="FYL34" s="427"/>
      <c r="FYM34" s="427"/>
      <c r="FYN34" s="427"/>
      <c r="FYO34" s="427"/>
      <c r="FYP34" s="427"/>
      <c r="FYQ34" s="427"/>
      <c r="FYR34" s="427"/>
      <c r="FYS34" s="427"/>
      <c r="FYT34" s="427"/>
      <c r="FYU34" s="427"/>
      <c r="FYV34" s="427"/>
      <c r="FYW34" s="427"/>
      <c r="FYX34" s="427"/>
      <c r="FYY34" s="427"/>
      <c r="FYZ34" s="427"/>
      <c r="FZA34" s="427"/>
      <c r="FZB34" s="427"/>
      <c r="FZC34" s="427"/>
      <c r="FZD34" s="427"/>
      <c r="FZE34" s="427"/>
      <c r="FZF34" s="427"/>
      <c r="FZG34" s="427"/>
      <c r="FZH34" s="427"/>
      <c r="FZI34" s="427"/>
      <c r="FZJ34" s="427"/>
      <c r="FZK34" s="427"/>
      <c r="FZL34" s="427"/>
      <c r="FZM34" s="427"/>
      <c r="FZN34" s="427"/>
      <c r="FZO34" s="427"/>
      <c r="FZP34" s="427"/>
      <c r="FZQ34" s="427"/>
      <c r="FZR34" s="427"/>
      <c r="FZS34" s="427"/>
      <c r="FZT34" s="427"/>
      <c r="FZU34" s="427"/>
      <c r="FZV34" s="427"/>
      <c r="FZW34" s="427"/>
      <c r="FZX34" s="427"/>
      <c r="FZY34" s="427"/>
      <c r="FZZ34" s="427"/>
      <c r="GAA34" s="427"/>
      <c r="GAB34" s="427"/>
      <c r="GAC34" s="427"/>
      <c r="GAD34" s="427"/>
      <c r="GAE34" s="427"/>
      <c r="GAF34" s="427"/>
      <c r="GAG34" s="427"/>
      <c r="GAH34" s="427"/>
      <c r="GAI34" s="427"/>
      <c r="GAJ34" s="427"/>
      <c r="GAK34" s="427"/>
      <c r="GAL34" s="427"/>
      <c r="GAM34" s="427"/>
      <c r="GAN34" s="427"/>
      <c r="GAO34" s="427"/>
      <c r="GAP34" s="427"/>
      <c r="GAQ34" s="427"/>
      <c r="GAR34" s="427"/>
      <c r="GAS34" s="427"/>
      <c r="GAT34" s="427"/>
      <c r="GAU34" s="427"/>
      <c r="GAV34" s="427"/>
      <c r="GAW34" s="427"/>
      <c r="GAX34" s="427"/>
      <c r="GAY34" s="427"/>
      <c r="GAZ34" s="427"/>
      <c r="GBA34" s="427"/>
      <c r="GBB34" s="427"/>
      <c r="GBC34" s="427"/>
      <c r="GBD34" s="427"/>
      <c r="GBE34" s="427"/>
      <c r="GBF34" s="427"/>
      <c r="GBG34" s="427"/>
      <c r="GBH34" s="427"/>
      <c r="GBI34" s="427"/>
      <c r="GBJ34" s="427"/>
      <c r="GBK34" s="427"/>
      <c r="GBL34" s="427"/>
      <c r="GBM34" s="427"/>
      <c r="GBN34" s="427"/>
      <c r="GBO34" s="427"/>
      <c r="GBP34" s="427"/>
      <c r="GBQ34" s="427"/>
      <c r="GBR34" s="427"/>
      <c r="GBS34" s="427"/>
      <c r="GBT34" s="427"/>
      <c r="GBU34" s="427"/>
      <c r="GBV34" s="427"/>
      <c r="GBW34" s="427"/>
      <c r="GBX34" s="427"/>
      <c r="GBY34" s="427"/>
      <c r="GBZ34" s="427"/>
      <c r="GCA34" s="427"/>
      <c r="GCB34" s="427"/>
      <c r="GCC34" s="427"/>
      <c r="GCD34" s="427"/>
      <c r="GCE34" s="427"/>
      <c r="GCF34" s="427"/>
      <c r="GCG34" s="427"/>
      <c r="GCH34" s="427"/>
      <c r="GCI34" s="427"/>
      <c r="GCJ34" s="427"/>
      <c r="GCK34" s="427"/>
      <c r="GCL34" s="427"/>
      <c r="GCM34" s="427"/>
      <c r="GCN34" s="427"/>
      <c r="GCO34" s="427"/>
      <c r="GCP34" s="427"/>
      <c r="GCQ34" s="427"/>
      <c r="GCR34" s="427"/>
      <c r="GCS34" s="427"/>
      <c r="GCT34" s="427"/>
      <c r="GCU34" s="427"/>
      <c r="GCV34" s="427"/>
      <c r="GCW34" s="427"/>
      <c r="GCX34" s="427"/>
      <c r="GCY34" s="427"/>
      <c r="GCZ34" s="427"/>
      <c r="GDA34" s="427"/>
      <c r="GDB34" s="427"/>
      <c r="GDC34" s="427"/>
      <c r="GDD34" s="427"/>
      <c r="GDE34" s="427"/>
      <c r="GDF34" s="427"/>
      <c r="GDG34" s="427"/>
      <c r="GDH34" s="427"/>
      <c r="GDI34" s="427"/>
      <c r="GDJ34" s="427"/>
      <c r="GDK34" s="427"/>
      <c r="GDL34" s="427"/>
      <c r="GDM34" s="427"/>
      <c r="GDN34" s="427"/>
      <c r="GDO34" s="427"/>
      <c r="GDP34" s="427"/>
      <c r="GDQ34" s="427"/>
      <c r="GDR34" s="427"/>
      <c r="GDS34" s="427"/>
      <c r="GDT34" s="427"/>
      <c r="GDU34" s="427"/>
      <c r="GDV34" s="427"/>
      <c r="GDW34" s="427"/>
      <c r="GDX34" s="427"/>
      <c r="GDY34" s="427"/>
      <c r="GDZ34" s="427"/>
      <c r="GEA34" s="427"/>
      <c r="GEB34" s="427"/>
      <c r="GEC34" s="427"/>
      <c r="GED34" s="427"/>
      <c r="GEE34" s="427"/>
      <c r="GEF34" s="427"/>
      <c r="GEG34" s="427"/>
      <c r="GEH34" s="427"/>
      <c r="GEI34" s="427"/>
      <c r="GEJ34" s="427"/>
      <c r="GEK34" s="427"/>
      <c r="GEL34" s="427"/>
      <c r="GEM34" s="427"/>
      <c r="GEN34" s="427"/>
      <c r="GEO34" s="427"/>
      <c r="GEP34" s="427"/>
      <c r="GEQ34" s="427"/>
      <c r="GER34" s="427"/>
      <c r="GES34" s="427"/>
      <c r="GET34" s="427"/>
      <c r="GEU34" s="427"/>
      <c r="GEV34" s="427"/>
      <c r="GEW34" s="427"/>
      <c r="GEX34" s="427"/>
      <c r="GEY34" s="427"/>
      <c r="GEZ34" s="427"/>
      <c r="GFA34" s="427"/>
      <c r="GFB34" s="427"/>
      <c r="GFC34" s="427"/>
      <c r="GFD34" s="427"/>
      <c r="GFE34" s="427"/>
      <c r="GFF34" s="427"/>
      <c r="GFG34" s="427"/>
      <c r="GFH34" s="427"/>
      <c r="GFI34" s="427"/>
      <c r="GFJ34" s="427"/>
      <c r="GFK34" s="427"/>
      <c r="GFL34" s="427"/>
      <c r="GFM34" s="427"/>
      <c r="GFN34" s="427"/>
      <c r="GFO34" s="427"/>
      <c r="GFP34" s="427"/>
      <c r="GFQ34" s="427"/>
      <c r="GFR34" s="427"/>
      <c r="GFS34" s="427"/>
      <c r="GFT34" s="427"/>
      <c r="GFU34" s="427"/>
      <c r="GFV34" s="427"/>
      <c r="GFW34" s="427"/>
      <c r="GFX34" s="427"/>
      <c r="GFY34" s="427"/>
      <c r="GFZ34" s="427"/>
      <c r="GGA34" s="427"/>
      <c r="GGB34" s="427"/>
      <c r="GGC34" s="427"/>
      <c r="GGD34" s="427"/>
      <c r="GGE34" s="427"/>
      <c r="GGF34" s="427"/>
      <c r="GGG34" s="427"/>
      <c r="GGH34" s="427"/>
      <c r="GGI34" s="427"/>
      <c r="GGJ34" s="427"/>
      <c r="GGK34" s="427"/>
      <c r="GGL34" s="427"/>
      <c r="GGM34" s="427"/>
      <c r="GGN34" s="427"/>
      <c r="GGO34" s="427"/>
      <c r="GGP34" s="427"/>
      <c r="GGQ34" s="427"/>
      <c r="GGR34" s="427"/>
      <c r="GGS34" s="427"/>
      <c r="GGT34" s="427"/>
      <c r="GGU34" s="427"/>
      <c r="GGV34" s="427"/>
      <c r="GGW34" s="427"/>
      <c r="GGX34" s="427"/>
      <c r="GGY34" s="427"/>
      <c r="GGZ34" s="427"/>
      <c r="GHA34" s="427"/>
      <c r="GHB34" s="427"/>
      <c r="GHC34" s="427"/>
      <c r="GHD34" s="427"/>
      <c r="GHE34" s="427"/>
      <c r="GHF34" s="427"/>
      <c r="GHG34" s="427"/>
      <c r="GHH34" s="427"/>
      <c r="GHI34" s="427"/>
      <c r="GHJ34" s="427"/>
      <c r="GHK34" s="427"/>
      <c r="GHL34" s="427"/>
      <c r="GHM34" s="427"/>
      <c r="GHN34" s="427"/>
      <c r="GHO34" s="427"/>
      <c r="GHP34" s="427"/>
      <c r="GHQ34" s="427"/>
      <c r="GHR34" s="427"/>
      <c r="GHS34" s="427"/>
      <c r="GHT34" s="427"/>
      <c r="GHU34" s="427"/>
      <c r="GHV34" s="427"/>
      <c r="GHW34" s="427"/>
      <c r="GHX34" s="427"/>
      <c r="GHY34" s="427"/>
      <c r="GHZ34" s="427"/>
      <c r="GIA34" s="427"/>
      <c r="GIB34" s="427"/>
      <c r="GIC34" s="427"/>
      <c r="GID34" s="427"/>
      <c r="GIE34" s="427"/>
      <c r="GIF34" s="427"/>
      <c r="GIG34" s="427"/>
      <c r="GIH34" s="427"/>
      <c r="GII34" s="427"/>
      <c r="GIJ34" s="427"/>
      <c r="GIK34" s="427"/>
      <c r="GIL34" s="427"/>
      <c r="GIM34" s="427"/>
      <c r="GIN34" s="427"/>
      <c r="GIO34" s="427"/>
      <c r="GIP34" s="427"/>
      <c r="GIQ34" s="427"/>
      <c r="GIR34" s="427"/>
      <c r="GIS34" s="427"/>
      <c r="GIT34" s="427"/>
      <c r="GIU34" s="427"/>
      <c r="GIV34" s="427"/>
      <c r="GIW34" s="427"/>
      <c r="GIX34" s="427"/>
      <c r="GIY34" s="427"/>
      <c r="GIZ34" s="427"/>
      <c r="GJA34" s="427"/>
      <c r="GJB34" s="427"/>
      <c r="GJC34" s="427"/>
      <c r="GJD34" s="427"/>
      <c r="GJE34" s="427"/>
      <c r="GJF34" s="427"/>
      <c r="GJG34" s="427"/>
      <c r="GJH34" s="427"/>
      <c r="GJI34" s="427"/>
      <c r="GJJ34" s="427"/>
      <c r="GJK34" s="427"/>
      <c r="GJL34" s="427"/>
      <c r="GJM34" s="427"/>
      <c r="GJN34" s="427"/>
      <c r="GJO34" s="427"/>
      <c r="GJP34" s="427"/>
      <c r="GJQ34" s="427"/>
      <c r="GJR34" s="427"/>
      <c r="GJS34" s="427"/>
      <c r="GJT34" s="427"/>
      <c r="GJU34" s="427"/>
      <c r="GJV34" s="427"/>
      <c r="GJW34" s="427"/>
      <c r="GJX34" s="427"/>
      <c r="GJY34" s="427"/>
      <c r="GJZ34" s="427"/>
      <c r="GKA34" s="427"/>
      <c r="GKB34" s="427"/>
      <c r="GKC34" s="427"/>
      <c r="GKD34" s="427"/>
      <c r="GKE34" s="427"/>
      <c r="GKF34" s="427"/>
      <c r="GKG34" s="427"/>
      <c r="GKH34" s="427"/>
      <c r="GKI34" s="427"/>
      <c r="GKJ34" s="427"/>
      <c r="GKK34" s="427"/>
      <c r="GKL34" s="427"/>
      <c r="GKM34" s="427"/>
      <c r="GKN34" s="427"/>
      <c r="GKO34" s="427"/>
      <c r="GKP34" s="427"/>
      <c r="GKQ34" s="427"/>
      <c r="GKR34" s="427"/>
      <c r="GKS34" s="427"/>
      <c r="GKT34" s="427"/>
      <c r="GKU34" s="427"/>
      <c r="GKV34" s="427"/>
      <c r="GKW34" s="427"/>
      <c r="GKX34" s="427"/>
      <c r="GKY34" s="427"/>
      <c r="GKZ34" s="427"/>
      <c r="GLA34" s="427"/>
      <c r="GLB34" s="427"/>
      <c r="GLC34" s="427"/>
      <c r="GLD34" s="427"/>
      <c r="GLE34" s="427"/>
      <c r="GLF34" s="427"/>
      <c r="GLG34" s="427"/>
      <c r="GLH34" s="427"/>
      <c r="GLI34" s="427"/>
      <c r="GLJ34" s="427"/>
      <c r="GLK34" s="427"/>
      <c r="GLL34" s="427"/>
      <c r="GLM34" s="427"/>
      <c r="GLN34" s="427"/>
      <c r="GLO34" s="427"/>
      <c r="GLP34" s="427"/>
      <c r="GLQ34" s="427"/>
      <c r="GLR34" s="427"/>
      <c r="GLS34" s="427"/>
      <c r="GLT34" s="427"/>
      <c r="GLU34" s="427"/>
      <c r="GLV34" s="427"/>
      <c r="GLW34" s="427"/>
      <c r="GLX34" s="427"/>
      <c r="GLY34" s="427"/>
      <c r="GLZ34" s="427"/>
      <c r="GMA34" s="427"/>
      <c r="GMB34" s="427"/>
      <c r="GMC34" s="427"/>
      <c r="GMD34" s="427"/>
      <c r="GME34" s="427"/>
      <c r="GMF34" s="427"/>
      <c r="GMG34" s="427"/>
      <c r="GMH34" s="427"/>
      <c r="GMI34" s="427"/>
      <c r="GMJ34" s="427"/>
      <c r="GMK34" s="427"/>
      <c r="GML34" s="427"/>
      <c r="GMM34" s="427"/>
      <c r="GMN34" s="427"/>
      <c r="GMO34" s="427"/>
      <c r="GMP34" s="427"/>
      <c r="GMQ34" s="427"/>
      <c r="GMR34" s="427"/>
      <c r="GMS34" s="427"/>
      <c r="GMT34" s="427"/>
      <c r="GMU34" s="427"/>
      <c r="GMV34" s="427"/>
      <c r="GMW34" s="427"/>
      <c r="GMX34" s="427"/>
      <c r="GMY34" s="427"/>
      <c r="GMZ34" s="427"/>
      <c r="GNA34" s="427"/>
      <c r="GNB34" s="427"/>
      <c r="GNC34" s="427"/>
      <c r="GND34" s="427"/>
      <c r="GNE34" s="427"/>
      <c r="GNF34" s="427"/>
      <c r="GNG34" s="427"/>
      <c r="GNH34" s="427"/>
      <c r="GNI34" s="427"/>
      <c r="GNJ34" s="427"/>
      <c r="GNK34" s="427"/>
      <c r="GNL34" s="427"/>
      <c r="GNM34" s="427"/>
      <c r="GNN34" s="427"/>
      <c r="GNO34" s="427"/>
      <c r="GNP34" s="427"/>
      <c r="GNQ34" s="427"/>
      <c r="GNR34" s="427"/>
      <c r="GNS34" s="427"/>
      <c r="GNT34" s="427"/>
      <c r="GNU34" s="427"/>
      <c r="GNV34" s="427"/>
      <c r="GNW34" s="427"/>
      <c r="GNX34" s="427"/>
      <c r="GNY34" s="427"/>
      <c r="GNZ34" s="427"/>
      <c r="GOA34" s="427"/>
      <c r="GOB34" s="427"/>
      <c r="GOC34" s="427"/>
      <c r="GOD34" s="427"/>
      <c r="GOE34" s="427"/>
      <c r="GOF34" s="427"/>
      <c r="GOG34" s="427"/>
      <c r="GOH34" s="427"/>
      <c r="GOI34" s="427"/>
      <c r="GOJ34" s="427"/>
      <c r="GOK34" s="427"/>
      <c r="GOL34" s="427"/>
      <c r="GOM34" s="427"/>
      <c r="GON34" s="427"/>
      <c r="GOO34" s="427"/>
      <c r="GOP34" s="427"/>
      <c r="GOQ34" s="427"/>
      <c r="GOR34" s="427"/>
      <c r="GOS34" s="427"/>
      <c r="GOT34" s="427"/>
      <c r="GOU34" s="427"/>
      <c r="GOV34" s="427"/>
      <c r="GOW34" s="427"/>
      <c r="GOX34" s="427"/>
      <c r="GOY34" s="427"/>
      <c r="GOZ34" s="427"/>
      <c r="GPA34" s="427"/>
      <c r="GPB34" s="427"/>
      <c r="GPC34" s="427"/>
      <c r="GPD34" s="427"/>
      <c r="GPE34" s="427"/>
      <c r="GPF34" s="427"/>
      <c r="GPG34" s="427"/>
      <c r="GPH34" s="427"/>
      <c r="GPI34" s="427"/>
      <c r="GPJ34" s="427"/>
      <c r="GPK34" s="427"/>
      <c r="GPL34" s="427"/>
      <c r="GPM34" s="427"/>
      <c r="GPN34" s="427"/>
      <c r="GPO34" s="427"/>
      <c r="GPP34" s="427"/>
      <c r="GPQ34" s="427"/>
      <c r="GPR34" s="427"/>
      <c r="GPS34" s="427"/>
      <c r="GPT34" s="427"/>
      <c r="GPU34" s="427"/>
      <c r="GPV34" s="427"/>
      <c r="GPW34" s="427"/>
      <c r="GPX34" s="427"/>
      <c r="GPY34" s="427"/>
      <c r="GPZ34" s="427"/>
      <c r="GQA34" s="427"/>
      <c r="GQB34" s="427"/>
      <c r="GQC34" s="427"/>
      <c r="GQD34" s="427"/>
      <c r="GQE34" s="427"/>
      <c r="GQF34" s="427"/>
      <c r="GQG34" s="427"/>
      <c r="GQH34" s="427"/>
      <c r="GQI34" s="427"/>
      <c r="GQJ34" s="427"/>
      <c r="GQK34" s="427"/>
      <c r="GQL34" s="427"/>
      <c r="GQM34" s="427"/>
      <c r="GQN34" s="427"/>
      <c r="GQO34" s="427"/>
      <c r="GQP34" s="427"/>
      <c r="GQQ34" s="427"/>
      <c r="GQR34" s="427"/>
      <c r="GQS34" s="427"/>
      <c r="GQT34" s="427"/>
      <c r="GQU34" s="427"/>
      <c r="GQV34" s="427"/>
      <c r="GQW34" s="427"/>
      <c r="GQX34" s="427"/>
      <c r="GQY34" s="427"/>
      <c r="GQZ34" s="427"/>
      <c r="GRA34" s="427"/>
      <c r="GRB34" s="427"/>
      <c r="GRC34" s="427"/>
      <c r="GRD34" s="427"/>
      <c r="GRE34" s="427"/>
      <c r="GRF34" s="427"/>
      <c r="GRG34" s="427"/>
      <c r="GRH34" s="427"/>
      <c r="GRI34" s="427"/>
      <c r="GRJ34" s="427"/>
      <c r="GRK34" s="427"/>
      <c r="GRL34" s="427"/>
      <c r="GRM34" s="427"/>
      <c r="GRN34" s="427"/>
      <c r="GRO34" s="427"/>
      <c r="GRP34" s="427"/>
      <c r="GRQ34" s="427"/>
      <c r="GRR34" s="427"/>
      <c r="GRS34" s="427"/>
      <c r="GRT34" s="427"/>
      <c r="GRU34" s="427"/>
      <c r="GRV34" s="427"/>
      <c r="GRW34" s="427"/>
      <c r="GRX34" s="427"/>
      <c r="GRY34" s="427"/>
      <c r="GRZ34" s="427"/>
      <c r="GSA34" s="427"/>
      <c r="GSB34" s="427"/>
      <c r="GSC34" s="427"/>
      <c r="GSD34" s="427"/>
      <c r="GSE34" s="427"/>
      <c r="GSF34" s="427"/>
      <c r="GSG34" s="427"/>
      <c r="GSH34" s="427"/>
      <c r="GSI34" s="427"/>
      <c r="GSJ34" s="427"/>
      <c r="GSK34" s="427"/>
      <c r="GSL34" s="427"/>
      <c r="GSM34" s="427"/>
      <c r="GSN34" s="427"/>
      <c r="GSO34" s="427"/>
      <c r="GSP34" s="427"/>
      <c r="GSQ34" s="427"/>
      <c r="GSR34" s="427"/>
      <c r="GSS34" s="427"/>
      <c r="GST34" s="427"/>
      <c r="GSU34" s="427"/>
      <c r="GSV34" s="427"/>
      <c r="GSW34" s="427"/>
      <c r="GSX34" s="427"/>
      <c r="GSY34" s="427"/>
      <c r="GSZ34" s="427"/>
      <c r="GTA34" s="427"/>
      <c r="GTB34" s="427"/>
      <c r="GTC34" s="427"/>
      <c r="GTD34" s="427"/>
      <c r="GTE34" s="427"/>
      <c r="GTF34" s="427"/>
      <c r="GTG34" s="427"/>
      <c r="GTH34" s="427"/>
      <c r="GTI34" s="427"/>
      <c r="GTJ34" s="427"/>
      <c r="GTK34" s="427"/>
      <c r="GTL34" s="427"/>
      <c r="GTM34" s="427"/>
      <c r="GTN34" s="427"/>
      <c r="GTO34" s="427"/>
      <c r="GTP34" s="427"/>
      <c r="GTQ34" s="427"/>
      <c r="GTR34" s="427"/>
      <c r="GTS34" s="427"/>
      <c r="GTT34" s="427"/>
      <c r="GTU34" s="427"/>
      <c r="GTV34" s="427"/>
      <c r="GTW34" s="427"/>
      <c r="GTX34" s="427"/>
      <c r="GTY34" s="427"/>
      <c r="GTZ34" s="427"/>
      <c r="GUA34" s="427"/>
      <c r="GUB34" s="427"/>
      <c r="GUC34" s="427"/>
      <c r="GUD34" s="427"/>
      <c r="GUE34" s="427"/>
      <c r="GUF34" s="427"/>
      <c r="GUG34" s="427"/>
      <c r="GUH34" s="427"/>
      <c r="GUI34" s="427"/>
      <c r="GUJ34" s="427"/>
      <c r="GUK34" s="427"/>
      <c r="GUL34" s="427"/>
      <c r="GUM34" s="427"/>
      <c r="GUN34" s="427"/>
      <c r="GUO34" s="427"/>
      <c r="GUP34" s="427"/>
      <c r="GUQ34" s="427"/>
      <c r="GUR34" s="427"/>
      <c r="GUS34" s="427"/>
      <c r="GUT34" s="427"/>
      <c r="GUU34" s="427"/>
      <c r="GUV34" s="427"/>
      <c r="GUW34" s="427"/>
      <c r="GUX34" s="427"/>
      <c r="GUY34" s="427"/>
      <c r="GUZ34" s="427"/>
      <c r="GVA34" s="427"/>
      <c r="GVB34" s="427"/>
      <c r="GVC34" s="427"/>
      <c r="GVD34" s="427"/>
      <c r="GVE34" s="427"/>
      <c r="GVF34" s="427"/>
      <c r="GVG34" s="427"/>
      <c r="GVH34" s="427"/>
      <c r="GVI34" s="427"/>
      <c r="GVJ34" s="427"/>
      <c r="GVK34" s="427"/>
      <c r="GVL34" s="427"/>
      <c r="GVM34" s="427"/>
      <c r="GVN34" s="427"/>
      <c r="GVO34" s="427"/>
      <c r="GVP34" s="427"/>
      <c r="GVQ34" s="427"/>
      <c r="GVR34" s="427"/>
      <c r="GVS34" s="427"/>
      <c r="GVT34" s="427"/>
      <c r="GVU34" s="427"/>
      <c r="GVV34" s="427"/>
      <c r="GVW34" s="427"/>
      <c r="GVX34" s="427"/>
      <c r="GVY34" s="427"/>
      <c r="GVZ34" s="427"/>
      <c r="GWA34" s="427"/>
      <c r="GWB34" s="427"/>
      <c r="GWC34" s="427"/>
      <c r="GWD34" s="427"/>
      <c r="GWE34" s="427"/>
      <c r="GWF34" s="427"/>
      <c r="GWG34" s="427"/>
      <c r="GWH34" s="427"/>
      <c r="GWI34" s="427"/>
      <c r="GWJ34" s="427"/>
      <c r="GWK34" s="427"/>
      <c r="GWL34" s="427"/>
      <c r="GWM34" s="427"/>
      <c r="GWN34" s="427"/>
      <c r="GWO34" s="427"/>
      <c r="GWP34" s="427"/>
      <c r="GWQ34" s="427"/>
      <c r="GWR34" s="427"/>
      <c r="GWS34" s="427"/>
      <c r="GWT34" s="427"/>
      <c r="GWU34" s="427"/>
      <c r="GWV34" s="427"/>
      <c r="GWW34" s="427"/>
      <c r="GWX34" s="427"/>
      <c r="GWY34" s="427"/>
      <c r="GWZ34" s="427"/>
      <c r="GXA34" s="427"/>
      <c r="GXB34" s="427"/>
      <c r="GXC34" s="427"/>
      <c r="GXD34" s="427"/>
      <c r="GXE34" s="427"/>
      <c r="GXF34" s="427"/>
      <c r="GXG34" s="427"/>
      <c r="GXH34" s="427"/>
      <c r="GXI34" s="427"/>
      <c r="GXJ34" s="427"/>
      <c r="GXK34" s="427"/>
      <c r="GXL34" s="427"/>
      <c r="GXM34" s="427"/>
      <c r="GXN34" s="427"/>
      <c r="GXO34" s="427"/>
      <c r="GXP34" s="427"/>
      <c r="GXQ34" s="427"/>
      <c r="GXR34" s="427"/>
      <c r="GXS34" s="427"/>
      <c r="GXT34" s="427"/>
      <c r="GXU34" s="427"/>
      <c r="GXV34" s="427"/>
      <c r="GXW34" s="427"/>
      <c r="GXX34" s="427"/>
      <c r="GXY34" s="427"/>
      <c r="GXZ34" s="427"/>
      <c r="GYA34" s="427"/>
      <c r="GYB34" s="427"/>
      <c r="GYC34" s="427"/>
      <c r="GYD34" s="427"/>
      <c r="GYE34" s="427"/>
      <c r="GYF34" s="427"/>
      <c r="GYG34" s="427"/>
      <c r="GYH34" s="427"/>
      <c r="GYI34" s="427"/>
      <c r="GYJ34" s="427"/>
      <c r="GYK34" s="427"/>
      <c r="GYL34" s="427"/>
      <c r="GYM34" s="427"/>
      <c r="GYN34" s="427"/>
      <c r="GYO34" s="427"/>
      <c r="GYP34" s="427"/>
      <c r="GYQ34" s="427"/>
      <c r="GYR34" s="427"/>
      <c r="GYS34" s="427"/>
      <c r="GYT34" s="427"/>
      <c r="GYU34" s="427"/>
      <c r="GYV34" s="427"/>
      <c r="GYW34" s="427"/>
      <c r="GYX34" s="427"/>
      <c r="GYY34" s="427"/>
      <c r="GYZ34" s="427"/>
      <c r="GZA34" s="427"/>
      <c r="GZB34" s="427"/>
      <c r="GZC34" s="427"/>
      <c r="GZD34" s="427"/>
      <c r="GZE34" s="427"/>
      <c r="GZF34" s="427"/>
      <c r="GZG34" s="427"/>
      <c r="GZH34" s="427"/>
      <c r="GZI34" s="427"/>
      <c r="GZJ34" s="427"/>
      <c r="GZK34" s="427"/>
      <c r="GZL34" s="427"/>
      <c r="GZM34" s="427"/>
      <c r="GZN34" s="427"/>
      <c r="GZO34" s="427"/>
      <c r="GZP34" s="427"/>
      <c r="GZQ34" s="427"/>
      <c r="GZR34" s="427"/>
      <c r="GZS34" s="427"/>
      <c r="GZT34" s="427"/>
      <c r="GZU34" s="427"/>
      <c r="GZV34" s="427"/>
      <c r="GZW34" s="427"/>
      <c r="GZX34" s="427"/>
      <c r="GZY34" s="427"/>
      <c r="GZZ34" s="427"/>
      <c r="HAA34" s="427"/>
      <c r="HAB34" s="427"/>
      <c r="HAC34" s="427"/>
      <c r="HAD34" s="427"/>
      <c r="HAE34" s="427"/>
      <c r="HAF34" s="427"/>
      <c r="HAG34" s="427"/>
      <c r="HAH34" s="427"/>
      <c r="HAI34" s="427"/>
      <c r="HAJ34" s="427"/>
      <c r="HAK34" s="427"/>
      <c r="HAL34" s="427"/>
      <c r="HAM34" s="427"/>
      <c r="HAN34" s="427"/>
      <c r="HAO34" s="427"/>
      <c r="HAP34" s="427"/>
      <c r="HAQ34" s="427"/>
      <c r="HAR34" s="427"/>
      <c r="HAS34" s="427"/>
      <c r="HAT34" s="427"/>
      <c r="HAU34" s="427"/>
      <c r="HAV34" s="427"/>
      <c r="HAW34" s="427"/>
      <c r="HAX34" s="427"/>
      <c r="HAY34" s="427"/>
      <c r="HAZ34" s="427"/>
      <c r="HBA34" s="427"/>
      <c r="HBB34" s="427"/>
      <c r="HBC34" s="427"/>
      <c r="HBD34" s="427"/>
      <c r="HBE34" s="427"/>
      <c r="HBF34" s="427"/>
      <c r="HBG34" s="427"/>
      <c r="HBH34" s="427"/>
      <c r="HBI34" s="427"/>
      <c r="HBJ34" s="427"/>
      <c r="HBK34" s="427"/>
      <c r="HBL34" s="427"/>
      <c r="HBM34" s="427"/>
      <c r="HBN34" s="427"/>
      <c r="HBO34" s="427"/>
      <c r="HBP34" s="427"/>
      <c r="HBQ34" s="427"/>
      <c r="HBR34" s="427"/>
      <c r="HBS34" s="427"/>
      <c r="HBT34" s="427"/>
      <c r="HBU34" s="427"/>
      <c r="HBV34" s="427"/>
      <c r="HBW34" s="427"/>
      <c r="HBX34" s="427"/>
      <c r="HBY34" s="427"/>
      <c r="HBZ34" s="427"/>
      <c r="HCA34" s="427"/>
      <c r="HCB34" s="427"/>
      <c r="HCC34" s="427"/>
      <c r="HCD34" s="427"/>
      <c r="HCE34" s="427"/>
      <c r="HCF34" s="427"/>
      <c r="HCG34" s="427"/>
      <c r="HCH34" s="427"/>
      <c r="HCI34" s="427"/>
      <c r="HCJ34" s="427"/>
      <c r="HCK34" s="427"/>
      <c r="HCL34" s="427"/>
      <c r="HCM34" s="427"/>
      <c r="HCN34" s="427"/>
      <c r="HCO34" s="427"/>
      <c r="HCP34" s="427"/>
      <c r="HCQ34" s="427"/>
      <c r="HCR34" s="427"/>
      <c r="HCS34" s="427"/>
      <c r="HCT34" s="427"/>
      <c r="HCU34" s="427"/>
      <c r="HCV34" s="427"/>
      <c r="HCW34" s="427"/>
      <c r="HCX34" s="427"/>
      <c r="HCY34" s="427"/>
      <c r="HCZ34" s="427"/>
      <c r="HDA34" s="427"/>
      <c r="HDB34" s="427"/>
      <c r="HDC34" s="427"/>
      <c r="HDD34" s="427"/>
      <c r="HDE34" s="427"/>
      <c r="HDF34" s="427"/>
      <c r="HDG34" s="427"/>
      <c r="HDH34" s="427"/>
      <c r="HDI34" s="427"/>
      <c r="HDJ34" s="427"/>
      <c r="HDK34" s="427"/>
      <c r="HDL34" s="427"/>
      <c r="HDM34" s="427"/>
      <c r="HDN34" s="427"/>
      <c r="HDO34" s="427"/>
      <c r="HDP34" s="427"/>
      <c r="HDQ34" s="427"/>
      <c r="HDR34" s="427"/>
      <c r="HDS34" s="427"/>
      <c r="HDT34" s="427"/>
      <c r="HDU34" s="427"/>
      <c r="HDV34" s="427"/>
      <c r="HDW34" s="427"/>
      <c r="HDX34" s="427"/>
      <c r="HDY34" s="427"/>
      <c r="HDZ34" s="427"/>
      <c r="HEA34" s="427"/>
      <c r="HEB34" s="427"/>
      <c r="HEC34" s="427"/>
      <c r="HED34" s="427"/>
      <c r="HEE34" s="427"/>
      <c r="HEF34" s="427"/>
      <c r="HEG34" s="427"/>
      <c r="HEH34" s="427"/>
      <c r="HEI34" s="427"/>
      <c r="HEJ34" s="427"/>
      <c r="HEK34" s="427"/>
      <c r="HEL34" s="427"/>
      <c r="HEM34" s="427"/>
      <c r="HEN34" s="427"/>
      <c r="HEO34" s="427"/>
      <c r="HEP34" s="427"/>
      <c r="HEQ34" s="427"/>
      <c r="HER34" s="427"/>
      <c r="HES34" s="427"/>
      <c r="HET34" s="427"/>
      <c r="HEU34" s="427"/>
      <c r="HEV34" s="427"/>
      <c r="HEW34" s="427"/>
      <c r="HEX34" s="427"/>
      <c r="HEY34" s="427"/>
      <c r="HEZ34" s="427"/>
      <c r="HFA34" s="427"/>
      <c r="HFB34" s="427"/>
      <c r="HFC34" s="427"/>
      <c r="HFD34" s="427"/>
      <c r="HFE34" s="427"/>
      <c r="HFF34" s="427"/>
      <c r="HFG34" s="427"/>
      <c r="HFH34" s="427"/>
      <c r="HFI34" s="427"/>
      <c r="HFJ34" s="427"/>
      <c r="HFK34" s="427"/>
      <c r="HFL34" s="427"/>
      <c r="HFM34" s="427"/>
      <c r="HFN34" s="427"/>
      <c r="HFO34" s="427"/>
      <c r="HFP34" s="427"/>
      <c r="HFQ34" s="427"/>
      <c r="HFR34" s="427"/>
      <c r="HFS34" s="427"/>
      <c r="HFT34" s="427"/>
      <c r="HFU34" s="427"/>
      <c r="HFV34" s="427"/>
      <c r="HFW34" s="427"/>
      <c r="HFX34" s="427"/>
      <c r="HFY34" s="427"/>
      <c r="HFZ34" s="427"/>
      <c r="HGA34" s="427"/>
      <c r="HGB34" s="427"/>
      <c r="HGC34" s="427"/>
      <c r="HGD34" s="427"/>
      <c r="HGE34" s="427"/>
      <c r="HGF34" s="427"/>
      <c r="HGG34" s="427"/>
      <c r="HGH34" s="427"/>
      <c r="HGI34" s="427"/>
      <c r="HGJ34" s="427"/>
      <c r="HGK34" s="427"/>
      <c r="HGL34" s="427"/>
      <c r="HGM34" s="427"/>
      <c r="HGN34" s="427"/>
      <c r="HGO34" s="427"/>
      <c r="HGP34" s="427"/>
      <c r="HGQ34" s="427"/>
      <c r="HGR34" s="427"/>
      <c r="HGS34" s="427"/>
      <c r="HGT34" s="427"/>
      <c r="HGU34" s="427"/>
      <c r="HGV34" s="427"/>
      <c r="HGW34" s="427"/>
      <c r="HGX34" s="427"/>
      <c r="HGY34" s="427"/>
      <c r="HGZ34" s="427"/>
      <c r="HHA34" s="427"/>
      <c r="HHB34" s="427"/>
      <c r="HHC34" s="427"/>
      <c r="HHD34" s="427"/>
      <c r="HHE34" s="427"/>
      <c r="HHF34" s="427"/>
      <c r="HHG34" s="427"/>
      <c r="HHH34" s="427"/>
      <c r="HHI34" s="427"/>
      <c r="HHJ34" s="427"/>
      <c r="HHK34" s="427"/>
      <c r="HHL34" s="427"/>
      <c r="HHM34" s="427"/>
      <c r="HHN34" s="427"/>
      <c r="HHO34" s="427"/>
      <c r="HHP34" s="427"/>
      <c r="HHQ34" s="427"/>
      <c r="HHR34" s="427"/>
      <c r="HHS34" s="427"/>
      <c r="HHT34" s="427"/>
      <c r="HHU34" s="427"/>
      <c r="HHV34" s="427"/>
      <c r="HHW34" s="427"/>
      <c r="HHX34" s="427"/>
      <c r="HHY34" s="427"/>
      <c r="HHZ34" s="427"/>
      <c r="HIA34" s="427"/>
      <c r="HIB34" s="427"/>
      <c r="HIC34" s="427"/>
      <c r="HID34" s="427"/>
      <c r="HIE34" s="427"/>
      <c r="HIF34" s="427"/>
      <c r="HIG34" s="427"/>
      <c r="HIH34" s="427"/>
      <c r="HII34" s="427"/>
      <c r="HIJ34" s="427"/>
      <c r="HIK34" s="427"/>
      <c r="HIL34" s="427"/>
      <c r="HIM34" s="427"/>
      <c r="HIN34" s="427"/>
      <c r="HIO34" s="427"/>
      <c r="HIP34" s="427"/>
      <c r="HIQ34" s="427"/>
      <c r="HIR34" s="427"/>
      <c r="HIS34" s="427"/>
      <c r="HIT34" s="427"/>
      <c r="HIU34" s="427"/>
      <c r="HIV34" s="427"/>
      <c r="HIW34" s="427"/>
      <c r="HIX34" s="427"/>
      <c r="HIY34" s="427"/>
      <c r="HIZ34" s="427"/>
      <c r="HJA34" s="427"/>
      <c r="HJB34" s="427"/>
      <c r="HJC34" s="427"/>
      <c r="HJD34" s="427"/>
      <c r="HJE34" s="427"/>
      <c r="HJF34" s="427"/>
      <c r="HJG34" s="427"/>
      <c r="HJH34" s="427"/>
      <c r="HJI34" s="427"/>
      <c r="HJJ34" s="427"/>
      <c r="HJK34" s="427"/>
      <c r="HJL34" s="427"/>
      <c r="HJM34" s="427"/>
      <c r="HJN34" s="427"/>
      <c r="HJO34" s="427"/>
      <c r="HJP34" s="427"/>
      <c r="HJQ34" s="427"/>
      <c r="HJR34" s="427"/>
      <c r="HJS34" s="427"/>
      <c r="HJT34" s="427"/>
      <c r="HJU34" s="427"/>
      <c r="HJV34" s="427"/>
      <c r="HJW34" s="427"/>
      <c r="HJX34" s="427"/>
      <c r="HJY34" s="427"/>
      <c r="HJZ34" s="427"/>
      <c r="HKA34" s="427"/>
      <c r="HKB34" s="427"/>
      <c r="HKC34" s="427"/>
      <c r="HKD34" s="427"/>
      <c r="HKE34" s="427"/>
      <c r="HKF34" s="427"/>
      <c r="HKG34" s="427"/>
      <c r="HKH34" s="427"/>
      <c r="HKI34" s="427"/>
      <c r="HKJ34" s="427"/>
      <c r="HKK34" s="427"/>
      <c r="HKL34" s="427"/>
      <c r="HKM34" s="427"/>
      <c r="HKN34" s="427"/>
      <c r="HKO34" s="427"/>
      <c r="HKP34" s="427"/>
      <c r="HKQ34" s="427"/>
      <c r="HKR34" s="427"/>
      <c r="HKS34" s="427"/>
      <c r="HKT34" s="427"/>
      <c r="HKU34" s="427"/>
      <c r="HKV34" s="427"/>
      <c r="HKW34" s="427"/>
      <c r="HKX34" s="427"/>
      <c r="HKY34" s="427"/>
      <c r="HKZ34" s="427"/>
      <c r="HLA34" s="427"/>
      <c r="HLB34" s="427"/>
      <c r="HLC34" s="427"/>
      <c r="HLD34" s="427"/>
      <c r="HLE34" s="427"/>
      <c r="HLF34" s="427"/>
      <c r="HLG34" s="427"/>
      <c r="HLH34" s="427"/>
      <c r="HLI34" s="427"/>
      <c r="HLJ34" s="427"/>
      <c r="HLK34" s="427"/>
      <c r="HLL34" s="427"/>
      <c r="HLM34" s="427"/>
      <c r="HLN34" s="427"/>
      <c r="HLO34" s="427"/>
      <c r="HLP34" s="427"/>
      <c r="HLQ34" s="427"/>
      <c r="HLR34" s="427"/>
      <c r="HLS34" s="427"/>
      <c r="HLT34" s="427"/>
      <c r="HLU34" s="427"/>
      <c r="HLV34" s="427"/>
      <c r="HLW34" s="427"/>
      <c r="HLX34" s="427"/>
      <c r="HLY34" s="427"/>
      <c r="HLZ34" s="427"/>
      <c r="HMA34" s="427"/>
      <c r="HMB34" s="427"/>
      <c r="HMC34" s="427"/>
      <c r="HMD34" s="427"/>
      <c r="HME34" s="427"/>
      <c r="HMF34" s="427"/>
      <c r="HMG34" s="427"/>
      <c r="HMH34" s="427"/>
      <c r="HMI34" s="427"/>
      <c r="HMJ34" s="427"/>
      <c r="HMK34" s="427"/>
      <c r="HML34" s="427"/>
      <c r="HMM34" s="427"/>
      <c r="HMN34" s="427"/>
      <c r="HMO34" s="427"/>
      <c r="HMP34" s="427"/>
      <c r="HMQ34" s="427"/>
      <c r="HMR34" s="427"/>
      <c r="HMS34" s="427"/>
      <c r="HMT34" s="427"/>
      <c r="HMU34" s="427"/>
      <c r="HMV34" s="427"/>
      <c r="HMW34" s="427"/>
      <c r="HMX34" s="427"/>
      <c r="HMY34" s="427"/>
      <c r="HMZ34" s="427"/>
      <c r="HNA34" s="427"/>
      <c r="HNB34" s="427"/>
      <c r="HNC34" s="427"/>
      <c r="HND34" s="427"/>
      <c r="HNE34" s="427"/>
      <c r="HNF34" s="427"/>
      <c r="HNG34" s="427"/>
      <c r="HNH34" s="427"/>
      <c r="HNI34" s="427"/>
      <c r="HNJ34" s="427"/>
      <c r="HNK34" s="427"/>
      <c r="HNL34" s="427"/>
      <c r="HNM34" s="427"/>
      <c r="HNN34" s="427"/>
      <c r="HNO34" s="427"/>
      <c r="HNP34" s="427"/>
      <c r="HNQ34" s="427"/>
      <c r="HNR34" s="427"/>
      <c r="HNS34" s="427"/>
      <c r="HNT34" s="427"/>
      <c r="HNU34" s="427"/>
      <c r="HNV34" s="427"/>
      <c r="HNW34" s="427"/>
      <c r="HNX34" s="427"/>
      <c r="HNY34" s="427"/>
      <c r="HNZ34" s="427"/>
      <c r="HOA34" s="427"/>
      <c r="HOB34" s="427"/>
      <c r="HOC34" s="427"/>
      <c r="HOD34" s="427"/>
      <c r="HOE34" s="427"/>
      <c r="HOF34" s="427"/>
      <c r="HOG34" s="427"/>
      <c r="HOH34" s="427"/>
      <c r="HOI34" s="427"/>
      <c r="HOJ34" s="427"/>
      <c r="HOK34" s="427"/>
      <c r="HOL34" s="427"/>
      <c r="HOM34" s="427"/>
      <c r="HON34" s="427"/>
      <c r="HOO34" s="427"/>
      <c r="HOP34" s="427"/>
      <c r="HOQ34" s="427"/>
      <c r="HOR34" s="427"/>
      <c r="HOS34" s="427"/>
      <c r="HOT34" s="427"/>
      <c r="HOU34" s="427"/>
      <c r="HOV34" s="427"/>
      <c r="HOW34" s="427"/>
      <c r="HOX34" s="427"/>
      <c r="HOY34" s="427"/>
      <c r="HOZ34" s="427"/>
      <c r="HPA34" s="427"/>
      <c r="HPB34" s="427"/>
      <c r="HPC34" s="427"/>
      <c r="HPD34" s="427"/>
      <c r="HPE34" s="427"/>
      <c r="HPF34" s="427"/>
      <c r="HPG34" s="427"/>
      <c r="HPH34" s="427"/>
      <c r="HPI34" s="427"/>
      <c r="HPJ34" s="427"/>
      <c r="HPK34" s="427"/>
      <c r="HPL34" s="427"/>
      <c r="HPM34" s="427"/>
      <c r="HPN34" s="427"/>
      <c r="HPO34" s="427"/>
      <c r="HPP34" s="427"/>
      <c r="HPQ34" s="427"/>
      <c r="HPR34" s="427"/>
      <c r="HPS34" s="427"/>
      <c r="HPT34" s="427"/>
      <c r="HPU34" s="427"/>
      <c r="HPV34" s="427"/>
      <c r="HPW34" s="427"/>
      <c r="HPX34" s="427"/>
      <c r="HPY34" s="427"/>
      <c r="HPZ34" s="427"/>
      <c r="HQA34" s="427"/>
      <c r="HQB34" s="427"/>
      <c r="HQC34" s="427"/>
      <c r="HQD34" s="427"/>
      <c r="HQE34" s="427"/>
      <c r="HQF34" s="427"/>
      <c r="HQG34" s="427"/>
      <c r="HQH34" s="427"/>
      <c r="HQI34" s="427"/>
      <c r="HQJ34" s="427"/>
      <c r="HQK34" s="427"/>
      <c r="HQL34" s="427"/>
      <c r="HQM34" s="427"/>
      <c r="HQN34" s="427"/>
      <c r="HQO34" s="427"/>
      <c r="HQP34" s="427"/>
      <c r="HQQ34" s="427"/>
      <c r="HQR34" s="427"/>
      <c r="HQS34" s="427"/>
      <c r="HQT34" s="427"/>
      <c r="HQU34" s="427"/>
      <c r="HQV34" s="427"/>
      <c r="HQW34" s="427"/>
      <c r="HQX34" s="427"/>
      <c r="HQY34" s="427"/>
      <c r="HQZ34" s="427"/>
      <c r="HRA34" s="427"/>
      <c r="HRB34" s="427"/>
      <c r="HRC34" s="427"/>
      <c r="HRD34" s="427"/>
      <c r="HRE34" s="427"/>
      <c r="HRF34" s="427"/>
      <c r="HRG34" s="427"/>
      <c r="HRH34" s="427"/>
      <c r="HRI34" s="427"/>
      <c r="HRJ34" s="427"/>
      <c r="HRK34" s="427"/>
      <c r="HRL34" s="427"/>
      <c r="HRM34" s="427"/>
      <c r="HRN34" s="427"/>
      <c r="HRO34" s="427"/>
      <c r="HRP34" s="427"/>
      <c r="HRQ34" s="427"/>
      <c r="HRR34" s="427"/>
      <c r="HRS34" s="427"/>
      <c r="HRT34" s="427"/>
      <c r="HRU34" s="427"/>
      <c r="HRV34" s="427"/>
      <c r="HRW34" s="427"/>
      <c r="HRX34" s="427"/>
      <c r="HRY34" s="427"/>
      <c r="HRZ34" s="427"/>
      <c r="HSA34" s="427"/>
      <c r="HSB34" s="427"/>
      <c r="HSC34" s="427"/>
      <c r="HSD34" s="427"/>
      <c r="HSE34" s="427"/>
      <c r="HSF34" s="427"/>
      <c r="HSG34" s="427"/>
      <c r="HSH34" s="427"/>
      <c r="HSI34" s="427"/>
      <c r="HSJ34" s="427"/>
      <c r="HSK34" s="427"/>
      <c r="HSL34" s="427"/>
      <c r="HSM34" s="427"/>
      <c r="HSN34" s="427"/>
      <c r="HSO34" s="427"/>
      <c r="HSP34" s="427"/>
      <c r="HSQ34" s="427"/>
      <c r="HSR34" s="427"/>
      <c r="HSS34" s="427"/>
      <c r="HST34" s="427"/>
      <c r="HSU34" s="427"/>
      <c r="HSV34" s="427"/>
      <c r="HSW34" s="427"/>
      <c r="HSX34" s="427"/>
      <c r="HSY34" s="427"/>
      <c r="HSZ34" s="427"/>
      <c r="HTA34" s="427"/>
      <c r="HTB34" s="427"/>
      <c r="HTC34" s="427"/>
      <c r="HTD34" s="427"/>
      <c r="HTE34" s="427"/>
      <c r="HTF34" s="427"/>
      <c r="HTG34" s="427"/>
      <c r="HTH34" s="427"/>
      <c r="HTI34" s="427"/>
      <c r="HTJ34" s="427"/>
      <c r="HTK34" s="427"/>
      <c r="HTL34" s="427"/>
      <c r="HTM34" s="427"/>
      <c r="HTN34" s="427"/>
      <c r="HTO34" s="427"/>
      <c r="HTP34" s="427"/>
      <c r="HTQ34" s="427"/>
      <c r="HTR34" s="427"/>
      <c r="HTS34" s="427"/>
      <c r="HTT34" s="427"/>
      <c r="HTU34" s="427"/>
      <c r="HTV34" s="427"/>
      <c r="HTW34" s="427"/>
      <c r="HTX34" s="427"/>
      <c r="HTY34" s="427"/>
      <c r="HTZ34" s="427"/>
      <c r="HUA34" s="427"/>
      <c r="HUB34" s="427"/>
      <c r="HUC34" s="427"/>
      <c r="HUD34" s="427"/>
      <c r="HUE34" s="427"/>
      <c r="HUF34" s="427"/>
      <c r="HUG34" s="427"/>
      <c r="HUH34" s="427"/>
      <c r="HUI34" s="427"/>
      <c r="HUJ34" s="427"/>
      <c r="HUK34" s="427"/>
      <c r="HUL34" s="427"/>
      <c r="HUM34" s="427"/>
      <c r="HUN34" s="427"/>
      <c r="HUO34" s="427"/>
      <c r="HUP34" s="427"/>
      <c r="HUQ34" s="427"/>
      <c r="HUR34" s="427"/>
      <c r="HUS34" s="427"/>
      <c r="HUT34" s="427"/>
      <c r="HUU34" s="427"/>
      <c r="HUV34" s="427"/>
      <c r="HUW34" s="427"/>
      <c r="HUX34" s="427"/>
      <c r="HUY34" s="427"/>
      <c r="HUZ34" s="427"/>
      <c r="HVA34" s="427"/>
      <c r="HVB34" s="427"/>
      <c r="HVC34" s="427"/>
      <c r="HVD34" s="427"/>
      <c r="HVE34" s="427"/>
      <c r="HVF34" s="427"/>
      <c r="HVG34" s="427"/>
      <c r="HVH34" s="427"/>
      <c r="HVI34" s="427"/>
      <c r="HVJ34" s="427"/>
      <c r="HVK34" s="427"/>
      <c r="HVL34" s="427"/>
      <c r="HVM34" s="427"/>
      <c r="HVN34" s="427"/>
      <c r="HVO34" s="427"/>
      <c r="HVP34" s="427"/>
      <c r="HVQ34" s="427"/>
      <c r="HVR34" s="427"/>
      <c r="HVS34" s="427"/>
      <c r="HVT34" s="427"/>
      <c r="HVU34" s="427"/>
      <c r="HVV34" s="427"/>
      <c r="HVW34" s="427"/>
      <c r="HVX34" s="427"/>
      <c r="HVY34" s="427"/>
      <c r="HVZ34" s="427"/>
      <c r="HWA34" s="427"/>
      <c r="HWB34" s="427"/>
      <c r="HWC34" s="427"/>
      <c r="HWD34" s="427"/>
      <c r="HWE34" s="427"/>
      <c r="HWF34" s="427"/>
      <c r="HWG34" s="427"/>
      <c r="HWH34" s="427"/>
      <c r="HWI34" s="427"/>
      <c r="HWJ34" s="427"/>
      <c r="HWK34" s="427"/>
      <c r="HWL34" s="427"/>
      <c r="HWM34" s="427"/>
      <c r="HWN34" s="427"/>
      <c r="HWO34" s="427"/>
      <c r="HWP34" s="427"/>
      <c r="HWQ34" s="427"/>
      <c r="HWR34" s="427"/>
      <c r="HWS34" s="427"/>
      <c r="HWT34" s="427"/>
      <c r="HWU34" s="427"/>
      <c r="HWV34" s="427"/>
      <c r="HWW34" s="427"/>
      <c r="HWX34" s="427"/>
      <c r="HWY34" s="427"/>
      <c r="HWZ34" s="427"/>
      <c r="HXA34" s="427"/>
      <c r="HXB34" s="427"/>
      <c r="HXC34" s="427"/>
      <c r="HXD34" s="427"/>
      <c r="HXE34" s="427"/>
      <c r="HXF34" s="427"/>
      <c r="HXG34" s="427"/>
      <c r="HXH34" s="427"/>
      <c r="HXI34" s="427"/>
      <c r="HXJ34" s="427"/>
      <c r="HXK34" s="427"/>
      <c r="HXL34" s="427"/>
      <c r="HXM34" s="427"/>
      <c r="HXN34" s="427"/>
      <c r="HXO34" s="427"/>
    </row>
    <row r="35" spans="2:6047" s="417" customFormat="1" x14ac:dyDescent="0.25">
      <c r="H35" s="428"/>
      <c r="I35" s="428"/>
      <c r="J35" s="428"/>
      <c r="Q35" s="428"/>
      <c r="R35" s="428"/>
      <c r="S35" s="428"/>
      <c r="Z35" s="428"/>
      <c r="AA35" s="428"/>
      <c r="AB35" s="428"/>
      <c r="AI35" s="428"/>
      <c r="AJ35" s="428"/>
      <c r="AK35" s="428"/>
      <c r="AR35" s="428"/>
      <c r="AS35" s="428"/>
      <c r="AT35" s="428"/>
      <c r="AW35" s="428"/>
      <c r="AZ35" s="428"/>
      <c r="BC35" s="428"/>
      <c r="BF35" s="428"/>
      <c r="BI35" s="428"/>
      <c r="BL35" s="428"/>
      <c r="BO35" s="428"/>
      <c r="BR35" s="428"/>
      <c r="BU35" s="428"/>
      <c r="BX35" s="428"/>
      <c r="EV35" s="427"/>
      <c r="EW35" s="427"/>
      <c r="EX35" s="427"/>
      <c r="EY35" s="427"/>
      <c r="EZ35" s="427"/>
      <c r="FA35" s="427"/>
      <c r="FB35" s="427"/>
      <c r="FC35" s="427"/>
      <c r="FD35" s="427"/>
      <c r="FE35" s="427"/>
      <c r="FF35" s="427"/>
      <c r="FG35" s="427"/>
      <c r="FH35" s="427"/>
      <c r="FI35" s="427"/>
      <c r="FJ35" s="427"/>
      <c r="FK35" s="427"/>
      <c r="FL35" s="427"/>
      <c r="FM35" s="427"/>
      <c r="FN35" s="427"/>
      <c r="FO35" s="427"/>
      <c r="FP35" s="427"/>
      <c r="FQ35" s="427"/>
      <c r="FR35" s="427"/>
      <c r="FS35" s="427"/>
      <c r="FT35" s="427"/>
      <c r="FU35" s="427"/>
      <c r="FV35" s="427"/>
      <c r="FW35" s="427"/>
      <c r="FX35" s="427"/>
      <c r="FY35" s="427"/>
      <c r="FZ35" s="427"/>
      <c r="GA35" s="427"/>
      <c r="GB35" s="427"/>
      <c r="GC35" s="427"/>
      <c r="GD35" s="427"/>
      <c r="GE35" s="427"/>
      <c r="GF35" s="427"/>
      <c r="GG35" s="427"/>
      <c r="GH35" s="427"/>
      <c r="GI35" s="427"/>
      <c r="GJ35" s="427"/>
      <c r="GK35" s="427"/>
      <c r="GL35" s="427"/>
      <c r="GM35" s="427"/>
      <c r="GN35" s="427"/>
      <c r="GO35" s="427"/>
      <c r="GP35" s="427"/>
      <c r="GQ35" s="427"/>
      <c r="GR35" s="427"/>
      <c r="GS35" s="427"/>
      <c r="GT35" s="427"/>
      <c r="GU35" s="427"/>
      <c r="GV35" s="427"/>
      <c r="GW35" s="427"/>
      <c r="GX35" s="427"/>
      <c r="GY35" s="427"/>
      <c r="GZ35" s="427"/>
      <c r="HA35" s="427"/>
      <c r="HB35" s="427"/>
      <c r="HC35" s="427"/>
      <c r="HD35" s="427"/>
      <c r="HE35" s="427"/>
      <c r="HF35" s="427"/>
      <c r="HG35" s="427"/>
      <c r="HH35" s="427"/>
      <c r="HI35" s="427"/>
      <c r="HJ35" s="427"/>
      <c r="HK35" s="427"/>
      <c r="HL35" s="427"/>
      <c r="HM35" s="427"/>
      <c r="HN35" s="427"/>
      <c r="HO35" s="427"/>
      <c r="HP35" s="427"/>
      <c r="HQ35" s="427"/>
      <c r="HR35" s="427"/>
      <c r="HS35" s="427"/>
      <c r="HT35" s="427"/>
      <c r="HU35" s="427"/>
      <c r="HV35" s="427"/>
      <c r="HW35" s="427"/>
      <c r="HX35" s="427"/>
      <c r="HY35" s="427"/>
      <c r="HZ35" s="427"/>
      <c r="IA35" s="427"/>
      <c r="IB35" s="427"/>
      <c r="IC35" s="427"/>
      <c r="ID35" s="427"/>
      <c r="IE35" s="427"/>
      <c r="IF35" s="427"/>
      <c r="IG35" s="427"/>
      <c r="IH35" s="427"/>
      <c r="II35" s="427"/>
      <c r="IJ35" s="427"/>
      <c r="IK35" s="427"/>
      <c r="IL35" s="427"/>
      <c r="IM35" s="427"/>
      <c r="IN35" s="427"/>
      <c r="IO35" s="427"/>
      <c r="IP35" s="427"/>
      <c r="IQ35" s="427"/>
      <c r="IR35" s="427"/>
      <c r="IS35" s="427"/>
      <c r="IT35" s="427"/>
      <c r="IU35" s="427"/>
      <c r="IV35" s="427"/>
      <c r="IW35" s="427"/>
      <c r="IX35" s="427"/>
      <c r="IY35" s="427"/>
      <c r="IZ35" s="427"/>
      <c r="JA35" s="427"/>
      <c r="JB35" s="427"/>
      <c r="JC35" s="427"/>
      <c r="JD35" s="427"/>
      <c r="JE35" s="427"/>
      <c r="JF35" s="427"/>
      <c r="JG35" s="427"/>
      <c r="JH35" s="427"/>
      <c r="JI35" s="427"/>
      <c r="JJ35" s="427"/>
      <c r="JK35" s="427"/>
      <c r="JL35" s="427"/>
      <c r="JM35" s="427"/>
      <c r="JN35" s="427"/>
      <c r="JO35" s="427"/>
      <c r="JP35" s="427"/>
      <c r="JQ35" s="427"/>
      <c r="JR35" s="427"/>
      <c r="JS35" s="427"/>
      <c r="JT35" s="427"/>
      <c r="JU35" s="427"/>
      <c r="JV35" s="427"/>
      <c r="JW35" s="427"/>
      <c r="JX35" s="427"/>
      <c r="JY35" s="427"/>
      <c r="JZ35" s="427"/>
      <c r="KA35" s="427"/>
      <c r="KB35" s="427"/>
      <c r="KC35" s="427"/>
      <c r="KD35" s="427"/>
      <c r="KE35" s="427"/>
      <c r="KF35" s="427"/>
      <c r="KG35" s="427"/>
      <c r="KH35" s="427"/>
      <c r="KI35" s="427"/>
      <c r="KJ35" s="427"/>
      <c r="KK35" s="427"/>
      <c r="KL35" s="427"/>
      <c r="KM35" s="427"/>
      <c r="KN35" s="427"/>
      <c r="KO35" s="427"/>
      <c r="KP35" s="427"/>
      <c r="KQ35" s="427"/>
      <c r="KR35" s="427"/>
      <c r="KS35" s="427"/>
      <c r="KT35" s="427"/>
      <c r="KU35" s="427"/>
      <c r="KV35" s="427"/>
      <c r="KW35" s="427"/>
      <c r="KX35" s="427"/>
      <c r="KY35" s="427"/>
      <c r="KZ35" s="427"/>
      <c r="LA35" s="427"/>
      <c r="LB35" s="427"/>
      <c r="LC35" s="427"/>
      <c r="LD35" s="427"/>
      <c r="LE35" s="427"/>
      <c r="LF35" s="427"/>
      <c r="LG35" s="427"/>
      <c r="LH35" s="427"/>
      <c r="LI35" s="427"/>
      <c r="LJ35" s="427"/>
      <c r="LK35" s="427"/>
      <c r="LL35" s="427"/>
      <c r="LM35" s="427"/>
      <c r="LN35" s="427"/>
      <c r="LO35" s="427"/>
      <c r="LP35" s="427"/>
      <c r="LQ35" s="427"/>
      <c r="LR35" s="427"/>
      <c r="LS35" s="427"/>
      <c r="LT35" s="427"/>
      <c r="LU35" s="427"/>
      <c r="LV35" s="427"/>
      <c r="LW35" s="427"/>
      <c r="LX35" s="427"/>
      <c r="LY35" s="427"/>
      <c r="LZ35" s="427"/>
      <c r="MA35" s="427"/>
      <c r="MB35" s="427"/>
      <c r="MC35" s="427"/>
      <c r="MD35" s="427"/>
      <c r="ME35" s="427"/>
      <c r="MF35" s="427"/>
      <c r="MG35" s="427"/>
      <c r="MH35" s="427"/>
      <c r="MI35" s="427"/>
      <c r="MJ35" s="427"/>
      <c r="MK35" s="427"/>
      <c r="ML35" s="427"/>
      <c r="MM35" s="427"/>
      <c r="MN35" s="427"/>
      <c r="MO35" s="427"/>
      <c r="MP35" s="427"/>
      <c r="MQ35" s="427"/>
      <c r="MR35" s="427"/>
      <c r="MS35" s="427"/>
      <c r="MT35" s="427"/>
      <c r="MU35" s="427"/>
      <c r="MV35" s="427"/>
      <c r="MW35" s="427"/>
      <c r="MX35" s="427"/>
      <c r="MY35" s="427"/>
      <c r="MZ35" s="427"/>
      <c r="NA35" s="427"/>
      <c r="NB35" s="427"/>
      <c r="NC35" s="427"/>
      <c r="ND35" s="427"/>
      <c r="NE35" s="427"/>
      <c r="NF35" s="427"/>
      <c r="NG35" s="427"/>
      <c r="NH35" s="427"/>
      <c r="NI35" s="427"/>
      <c r="NJ35" s="427"/>
      <c r="NK35" s="427"/>
      <c r="NL35" s="427"/>
      <c r="NM35" s="427"/>
      <c r="NN35" s="427"/>
      <c r="NO35" s="427"/>
      <c r="NP35" s="427"/>
      <c r="NQ35" s="427"/>
      <c r="NR35" s="427"/>
      <c r="NS35" s="427"/>
      <c r="NT35" s="427"/>
      <c r="NU35" s="427"/>
      <c r="NV35" s="427"/>
      <c r="NW35" s="427"/>
      <c r="NX35" s="427"/>
      <c r="NY35" s="427"/>
      <c r="NZ35" s="427"/>
      <c r="OA35" s="427"/>
      <c r="OB35" s="427"/>
      <c r="OC35" s="427"/>
      <c r="OD35" s="427"/>
      <c r="OE35" s="427"/>
      <c r="OF35" s="427"/>
      <c r="OG35" s="427"/>
      <c r="OH35" s="427"/>
      <c r="OI35" s="427"/>
      <c r="OJ35" s="427"/>
      <c r="OK35" s="427"/>
      <c r="OL35" s="427"/>
      <c r="OM35" s="427"/>
      <c r="ON35" s="427"/>
      <c r="OO35" s="427"/>
      <c r="OP35" s="427"/>
      <c r="OQ35" s="427"/>
      <c r="OR35" s="427"/>
      <c r="OS35" s="427"/>
      <c r="OT35" s="427"/>
      <c r="OU35" s="427"/>
      <c r="OV35" s="427"/>
      <c r="OW35" s="427"/>
      <c r="OX35" s="427"/>
      <c r="OY35" s="427"/>
      <c r="OZ35" s="427"/>
      <c r="PA35" s="427"/>
      <c r="PB35" s="427"/>
      <c r="PC35" s="427"/>
      <c r="PD35" s="427"/>
      <c r="PE35" s="427"/>
      <c r="PF35" s="427"/>
      <c r="PG35" s="427"/>
      <c r="PH35" s="427"/>
      <c r="PI35" s="427"/>
      <c r="PJ35" s="427"/>
      <c r="PK35" s="427"/>
      <c r="PL35" s="427"/>
      <c r="PM35" s="427"/>
      <c r="PN35" s="427"/>
      <c r="PO35" s="427"/>
      <c r="PP35" s="427"/>
      <c r="PQ35" s="427"/>
      <c r="PR35" s="427"/>
      <c r="PS35" s="427"/>
      <c r="PT35" s="427"/>
      <c r="PU35" s="427"/>
      <c r="PV35" s="427"/>
      <c r="PW35" s="427"/>
      <c r="PX35" s="427"/>
      <c r="PY35" s="427"/>
      <c r="PZ35" s="427"/>
      <c r="QA35" s="427"/>
      <c r="QB35" s="427"/>
      <c r="QC35" s="427"/>
      <c r="QD35" s="427"/>
      <c r="QE35" s="427"/>
      <c r="QF35" s="427"/>
      <c r="QG35" s="427"/>
      <c r="QH35" s="427"/>
      <c r="QI35" s="427"/>
      <c r="QJ35" s="427"/>
      <c r="QK35" s="427"/>
      <c r="QL35" s="427"/>
      <c r="QM35" s="427"/>
      <c r="QN35" s="427"/>
      <c r="QO35" s="427"/>
      <c r="QP35" s="427"/>
      <c r="QQ35" s="427"/>
      <c r="QR35" s="427"/>
      <c r="QS35" s="427"/>
      <c r="QT35" s="427"/>
      <c r="QU35" s="427"/>
      <c r="QV35" s="427"/>
      <c r="QW35" s="427"/>
      <c r="QX35" s="427"/>
      <c r="QY35" s="427"/>
      <c r="QZ35" s="427"/>
      <c r="RA35" s="427"/>
      <c r="RB35" s="427"/>
      <c r="RC35" s="427"/>
      <c r="RD35" s="427"/>
      <c r="RE35" s="427"/>
      <c r="RF35" s="427"/>
      <c r="RG35" s="427"/>
      <c r="RH35" s="427"/>
      <c r="RI35" s="427"/>
      <c r="RJ35" s="427"/>
      <c r="RK35" s="427"/>
      <c r="RL35" s="427"/>
      <c r="RM35" s="427"/>
      <c r="RN35" s="427"/>
      <c r="RO35" s="427"/>
      <c r="RP35" s="427"/>
      <c r="RQ35" s="427"/>
      <c r="RR35" s="427"/>
      <c r="RS35" s="427"/>
      <c r="RT35" s="427"/>
      <c r="RU35" s="427"/>
      <c r="RV35" s="427"/>
      <c r="RW35" s="427"/>
      <c r="RX35" s="427"/>
      <c r="RY35" s="427"/>
      <c r="RZ35" s="427"/>
      <c r="SA35" s="427"/>
      <c r="SB35" s="427"/>
      <c r="SC35" s="427"/>
      <c r="SD35" s="427"/>
      <c r="SE35" s="427"/>
      <c r="SF35" s="427"/>
      <c r="SG35" s="427"/>
      <c r="SH35" s="427"/>
      <c r="SI35" s="427"/>
      <c r="SJ35" s="427"/>
      <c r="SK35" s="427"/>
      <c r="SL35" s="427"/>
      <c r="SM35" s="427"/>
      <c r="SN35" s="427"/>
      <c r="SO35" s="427"/>
      <c r="SP35" s="427"/>
      <c r="SQ35" s="427"/>
      <c r="SR35" s="427"/>
      <c r="SS35" s="427"/>
      <c r="ST35" s="427"/>
      <c r="SU35" s="427"/>
      <c r="SV35" s="427"/>
      <c r="SW35" s="427"/>
      <c r="SX35" s="427"/>
      <c r="SY35" s="427"/>
      <c r="SZ35" s="427"/>
      <c r="TA35" s="427"/>
      <c r="TB35" s="427"/>
      <c r="TC35" s="427"/>
      <c r="TD35" s="427"/>
      <c r="TE35" s="427"/>
      <c r="TF35" s="427"/>
      <c r="TG35" s="427"/>
      <c r="TH35" s="427"/>
      <c r="TI35" s="427"/>
      <c r="TJ35" s="427"/>
      <c r="TK35" s="427"/>
      <c r="TL35" s="427"/>
      <c r="TM35" s="427"/>
      <c r="TN35" s="427"/>
      <c r="TO35" s="427"/>
      <c r="TP35" s="427"/>
      <c r="TQ35" s="427"/>
      <c r="TR35" s="427"/>
      <c r="TS35" s="427"/>
      <c r="TT35" s="427"/>
      <c r="TU35" s="427"/>
      <c r="TV35" s="427"/>
      <c r="TW35" s="427"/>
      <c r="TX35" s="427"/>
      <c r="TY35" s="427"/>
      <c r="TZ35" s="427"/>
      <c r="UA35" s="427"/>
      <c r="UB35" s="427"/>
      <c r="UC35" s="427"/>
      <c r="UD35" s="427"/>
      <c r="UE35" s="427"/>
      <c r="UF35" s="427"/>
      <c r="UG35" s="427"/>
      <c r="UH35" s="427"/>
      <c r="UI35" s="427"/>
      <c r="UJ35" s="427"/>
      <c r="UK35" s="427"/>
      <c r="UL35" s="427"/>
      <c r="UM35" s="427"/>
      <c r="UN35" s="427"/>
      <c r="UO35" s="427"/>
      <c r="UP35" s="427"/>
      <c r="UQ35" s="427"/>
      <c r="UR35" s="427"/>
      <c r="US35" s="427"/>
      <c r="UT35" s="427"/>
      <c r="UU35" s="427"/>
      <c r="UV35" s="427"/>
      <c r="UW35" s="427"/>
      <c r="UX35" s="427"/>
      <c r="UY35" s="427"/>
      <c r="UZ35" s="427"/>
      <c r="VA35" s="427"/>
      <c r="VB35" s="427"/>
      <c r="VC35" s="427"/>
      <c r="VD35" s="427"/>
      <c r="VE35" s="427"/>
      <c r="VF35" s="427"/>
      <c r="VG35" s="427"/>
      <c r="VH35" s="427"/>
      <c r="VI35" s="427"/>
      <c r="VJ35" s="427"/>
      <c r="VK35" s="427"/>
      <c r="VL35" s="427"/>
      <c r="VM35" s="427"/>
      <c r="VN35" s="427"/>
      <c r="VO35" s="427"/>
      <c r="VP35" s="427"/>
      <c r="VQ35" s="427"/>
      <c r="VR35" s="427"/>
      <c r="VS35" s="427"/>
      <c r="VT35" s="427"/>
      <c r="VU35" s="427"/>
      <c r="VV35" s="427"/>
      <c r="VW35" s="427"/>
      <c r="VX35" s="427"/>
      <c r="VY35" s="427"/>
      <c r="VZ35" s="427"/>
      <c r="WA35" s="427"/>
      <c r="WB35" s="427"/>
      <c r="WC35" s="427"/>
      <c r="WD35" s="427"/>
      <c r="WE35" s="427"/>
      <c r="WF35" s="427"/>
      <c r="WG35" s="427"/>
      <c r="WH35" s="427"/>
      <c r="WI35" s="427"/>
      <c r="WJ35" s="427"/>
      <c r="WK35" s="427"/>
      <c r="WL35" s="427"/>
      <c r="WM35" s="427"/>
      <c r="WN35" s="427"/>
      <c r="WO35" s="427"/>
      <c r="WP35" s="427"/>
      <c r="WQ35" s="427"/>
      <c r="WR35" s="427"/>
      <c r="WS35" s="427"/>
      <c r="WT35" s="427"/>
      <c r="WU35" s="427"/>
      <c r="WV35" s="427"/>
      <c r="WW35" s="427"/>
      <c r="WX35" s="427"/>
      <c r="WY35" s="427"/>
      <c r="WZ35" s="427"/>
      <c r="XA35" s="427"/>
      <c r="XB35" s="427"/>
      <c r="XC35" s="427"/>
      <c r="XD35" s="427"/>
      <c r="XE35" s="427"/>
      <c r="XF35" s="427"/>
      <c r="XG35" s="427"/>
      <c r="XH35" s="427"/>
      <c r="XI35" s="427"/>
      <c r="XJ35" s="427"/>
      <c r="XK35" s="427"/>
      <c r="XL35" s="427"/>
      <c r="XM35" s="427"/>
      <c r="XN35" s="427"/>
      <c r="XO35" s="427"/>
      <c r="XP35" s="427"/>
      <c r="XQ35" s="427"/>
      <c r="XR35" s="427"/>
      <c r="XS35" s="427"/>
      <c r="XT35" s="427"/>
      <c r="XU35" s="427"/>
      <c r="XV35" s="427"/>
      <c r="XW35" s="427"/>
      <c r="XX35" s="427"/>
      <c r="XY35" s="427"/>
      <c r="XZ35" s="427"/>
      <c r="YA35" s="427"/>
      <c r="YB35" s="427"/>
      <c r="YC35" s="427"/>
      <c r="YD35" s="427"/>
      <c r="YE35" s="427"/>
      <c r="YF35" s="427"/>
      <c r="YG35" s="427"/>
      <c r="YH35" s="427"/>
      <c r="YI35" s="427"/>
      <c r="YJ35" s="427"/>
      <c r="YK35" s="427"/>
      <c r="YL35" s="427"/>
      <c r="YM35" s="427"/>
      <c r="YN35" s="427"/>
      <c r="YO35" s="427"/>
      <c r="YP35" s="427"/>
      <c r="YQ35" s="427"/>
      <c r="YR35" s="427"/>
      <c r="YS35" s="427"/>
      <c r="YT35" s="427"/>
      <c r="YU35" s="427"/>
      <c r="YV35" s="427"/>
      <c r="YW35" s="427"/>
      <c r="YX35" s="427"/>
      <c r="YY35" s="427"/>
      <c r="YZ35" s="427"/>
      <c r="ZA35" s="427"/>
      <c r="ZB35" s="427"/>
      <c r="ZC35" s="427"/>
      <c r="ZD35" s="427"/>
      <c r="ZE35" s="427"/>
      <c r="ZF35" s="427"/>
      <c r="ZG35" s="427"/>
      <c r="ZH35" s="427"/>
      <c r="ZI35" s="427"/>
      <c r="ZJ35" s="427"/>
      <c r="ZK35" s="427"/>
      <c r="ZL35" s="427"/>
      <c r="ZM35" s="427"/>
      <c r="ZN35" s="427"/>
      <c r="ZO35" s="427"/>
      <c r="ZP35" s="427"/>
      <c r="ZQ35" s="427"/>
      <c r="ZR35" s="427"/>
      <c r="ZS35" s="427"/>
      <c r="ZT35" s="427"/>
      <c r="ZU35" s="427"/>
      <c r="ZV35" s="427"/>
      <c r="ZW35" s="427"/>
      <c r="ZX35" s="427"/>
      <c r="ZY35" s="427"/>
      <c r="ZZ35" s="427"/>
      <c r="AAA35" s="427"/>
      <c r="AAB35" s="427"/>
      <c r="AAC35" s="427"/>
      <c r="AAD35" s="427"/>
      <c r="AAE35" s="427"/>
      <c r="AAF35" s="427"/>
      <c r="AAG35" s="427"/>
      <c r="AAH35" s="427"/>
      <c r="AAI35" s="427"/>
      <c r="AAJ35" s="427"/>
      <c r="AAK35" s="427"/>
      <c r="AAL35" s="427"/>
      <c r="AAM35" s="427"/>
      <c r="AAN35" s="427"/>
      <c r="AAO35" s="427"/>
      <c r="AAP35" s="427"/>
      <c r="AAQ35" s="427"/>
      <c r="AAR35" s="427"/>
      <c r="AAS35" s="427"/>
      <c r="AAT35" s="427"/>
      <c r="AAU35" s="427"/>
      <c r="AAV35" s="427"/>
      <c r="AAW35" s="427"/>
      <c r="AAX35" s="427"/>
      <c r="AAY35" s="427"/>
      <c r="AAZ35" s="427"/>
      <c r="ABA35" s="427"/>
      <c r="ABB35" s="427"/>
      <c r="ABC35" s="427"/>
      <c r="ABD35" s="427"/>
      <c r="ABE35" s="427"/>
      <c r="ABF35" s="427"/>
      <c r="ABG35" s="427"/>
      <c r="ABH35" s="427"/>
      <c r="ABI35" s="427"/>
      <c r="ABJ35" s="427"/>
      <c r="ABK35" s="427"/>
      <c r="ABL35" s="427"/>
      <c r="ABM35" s="427"/>
      <c r="ABN35" s="427"/>
      <c r="ABO35" s="427"/>
      <c r="ABP35" s="427"/>
      <c r="ABQ35" s="427"/>
      <c r="ABR35" s="427"/>
      <c r="ABS35" s="427"/>
      <c r="ABT35" s="427"/>
      <c r="ABU35" s="427"/>
      <c r="ABV35" s="427"/>
      <c r="ABW35" s="427"/>
      <c r="ABX35" s="427"/>
      <c r="ABY35" s="427"/>
      <c r="ABZ35" s="427"/>
      <c r="ACA35" s="427"/>
      <c r="ACB35" s="427"/>
      <c r="ACC35" s="427"/>
      <c r="ACD35" s="427"/>
      <c r="ACE35" s="427"/>
      <c r="ACF35" s="427"/>
      <c r="ACG35" s="427"/>
      <c r="ACH35" s="427"/>
      <c r="ACI35" s="427"/>
      <c r="ACJ35" s="427"/>
      <c r="ACK35" s="427"/>
      <c r="ACL35" s="427"/>
      <c r="ACM35" s="427"/>
      <c r="ACN35" s="427"/>
      <c r="ACO35" s="427"/>
      <c r="ACP35" s="427"/>
      <c r="ACQ35" s="427"/>
      <c r="ACR35" s="427"/>
      <c r="ACS35" s="427"/>
      <c r="ACT35" s="427"/>
      <c r="ACU35" s="427"/>
      <c r="ACV35" s="427"/>
      <c r="ACW35" s="427"/>
      <c r="ACX35" s="427"/>
      <c r="ACY35" s="427"/>
      <c r="ACZ35" s="427"/>
      <c r="ADA35" s="427"/>
      <c r="ADB35" s="427"/>
      <c r="ADC35" s="427"/>
      <c r="ADD35" s="427"/>
      <c r="ADE35" s="427"/>
      <c r="ADF35" s="427"/>
      <c r="ADG35" s="427"/>
      <c r="ADH35" s="427"/>
      <c r="ADI35" s="427"/>
      <c r="ADJ35" s="427"/>
      <c r="ADK35" s="427"/>
      <c r="ADL35" s="427"/>
      <c r="ADM35" s="427"/>
      <c r="ADN35" s="427"/>
      <c r="ADO35" s="427"/>
      <c r="ADP35" s="427"/>
      <c r="ADQ35" s="427"/>
      <c r="ADR35" s="427"/>
      <c r="ADS35" s="427"/>
      <c r="ADT35" s="427"/>
      <c r="ADU35" s="427"/>
      <c r="ADV35" s="427"/>
      <c r="ADW35" s="427"/>
      <c r="ADX35" s="427"/>
      <c r="ADY35" s="427"/>
      <c r="ADZ35" s="427"/>
      <c r="AEA35" s="427"/>
      <c r="AEB35" s="427"/>
      <c r="AEC35" s="427"/>
      <c r="AED35" s="427"/>
      <c r="AEE35" s="427"/>
      <c r="AEF35" s="427"/>
      <c r="AEG35" s="427"/>
      <c r="AEH35" s="427"/>
      <c r="AEI35" s="427"/>
      <c r="AEJ35" s="427"/>
      <c r="AEK35" s="427"/>
      <c r="AEL35" s="427"/>
      <c r="AEM35" s="427"/>
      <c r="AEN35" s="427"/>
      <c r="AEO35" s="427"/>
      <c r="AEP35" s="427"/>
      <c r="AEQ35" s="427"/>
      <c r="AER35" s="427"/>
      <c r="AES35" s="427"/>
      <c r="AET35" s="427"/>
      <c r="AEU35" s="427"/>
      <c r="AEV35" s="427"/>
      <c r="AEW35" s="427"/>
      <c r="AEX35" s="427"/>
      <c r="AEY35" s="427"/>
      <c r="AEZ35" s="427"/>
      <c r="AFA35" s="427"/>
      <c r="AFB35" s="427"/>
      <c r="AFC35" s="427"/>
      <c r="AFD35" s="427"/>
      <c r="AFE35" s="427"/>
      <c r="AFF35" s="427"/>
      <c r="AFG35" s="427"/>
      <c r="AFH35" s="427"/>
      <c r="AFI35" s="427"/>
      <c r="AFJ35" s="427"/>
      <c r="AFK35" s="427"/>
      <c r="AFL35" s="427"/>
      <c r="AFM35" s="427"/>
      <c r="AFN35" s="427"/>
      <c r="AFO35" s="427"/>
      <c r="AFP35" s="427"/>
      <c r="AFQ35" s="427"/>
      <c r="AFR35" s="427"/>
      <c r="AFS35" s="427"/>
      <c r="AFT35" s="427"/>
      <c r="AFU35" s="427"/>
      <c r="AFV35" s="427"/>
      <c r="AFW35" s="427"/>
      <c r="AFX35" s="427"/>
      <c r="AFY35" s="427"/>
      <c r="AFZ35" s="427"/>
      <c r="AGA35" s="427"/>
      <c r="AGB35" s="427"/>
      <c r="AGC35" s="427"/>
      <c r="AGD35" s="427"/>
      <c r="AGE35" s="427"/>
      <c r="AGF35" s="427"/>
      <c r="AGG35" s="427"/>
      <c r="AGH35" s="427"/>
      <c r="AGI35" s="427"/>
      <c r="AGJ35" s="427"/>
      <c r="AGK35" s="427"/>
      <c r="AGL35" s="427"/>
      <c r="AGM35" s="427"/>
      <c r="AGN35" s="427"/>
      <c r="AGO35" s="427"/>
      <c r="AGP35" s="427"/>
      <c r="AGQ35" s="427"/>
      <c r="AGR35" s="427"/>
      <c r="AGS35" s="427"/>
      <c r="AGT35" s="427"/>
      <c r="AGU35" s="427"/>
      <c r="AGV35" s="427"/>
      <c r="AGW35" s="427"/>
      <c r="AGX35" s="427"/>
      <c r="AGY35" s="427"/>
      <c r="AGZ35" s="427"/>
      <c r="AHA35" s="427"/>
      <c r="AHB35" s="427"/>
      <c r="AHC35" s="427"/>
      <c r="AHD35" s="427"/>
      <c r="AHE35" s="427"/>
      <c r="AHF35" s="427"/>
      <c r="AHG35" s="427"/>
      <c r="AHH35" s="427"/>
      <c r="AHI35" s="427"/>
      <c r="AHJ35" s="427"/>
      <c r="AHK35" s="427"/>
      <c r="AHL35" s="427"/>
      <c r="AHM35" s="427"/>
      <c r="AHN35" s="427"/>
      <c r="AHO35" s="427"/>
      <c r="AHP35" s="427"/>
      <c r="AHQ35" s="427"/>
      <c r="AHR35" s="427"/>
      <c r="AHS35" s="427"/>
      <c r="AHT35" s="427"/>
      <c r="AHU35" s="427"/>
      <c r="AHV35" s="427"/>
      <c r="AHW35" s="427"/>
      <c r="AHX35" s="427"/>
      <c r="AHY35" s="427"/>
      <c r="AHZ35" s="427"/>
      <c r="AIA35" s="427"/>
      <c r="AIB35" s="427"/>
      <c r="AIC35" s="427"/>
      <c r="AID35" s="427"/>
      <c r="AIE35" s="427"/>
      <c r="AIF35" s="427"/>
      <c r="AIG35" s="427"/>
      <c r="AIH35" s="427"/>
      <c r="AII35" s="427"/>
      <c r="AIJ35" s="427"/>
      <c r="AIK35" s="427"/>
      <c r="AIL35" s="427"/>
      <c r="AIM35" s="427"/>
      <c r="AIN35" s="427"/>
      <c r="AIO35" s="427"/>
      <c r="AIP35" s="427"/>
      <c r="AIQ35" s="427"/>
      <c r="AIR35" s="427"/>
      <c r="AIS35" s="427"/>
      <c r="AIT35" s="427"/>
      <c r="AIU35" s="427"/>
      <c r="AIV35" s="427"/>
      <c r="AIW35" s="427"/>
      <c r="AIX35" s="427"/>
      <c r="AIY35" s="427"/>
      <c r="AIZ35" s="427"/>
      <c r="AJA35" s="427"/>
      <c r="AJB35" s="427"/>
      <c r="AJC35" s="427"/>
      <c r="AJD35" s="427"/>
      <c r="AJE35" s="427"/>
      <c r="AJF35" s="427"/>
      <c r="AJG35" s="427"/>
      <c r="AJH35" s="427"/>
      <c r="AJI35" s="427"/>
      <c r="AJJ35" s="427"/>
      <c r="AJK35" s="427"/>
      <c r="AJL35" s="427"/>
      <c r="AJM35" s="427"/>
      <c r="AJN35" s="427"/>
      <c r="AJO35" s="427"/>
      <c r="AJP35" s="427"/>
      <c r="AJQ35" s="427"/>
      <c r="AJR35" s="427"/>
      <c r="AJS35" s="427"/>
      <c r="AJT35" s="427"/>
      <c r="AJU35" s="427"/>
      <c r="AJV35" s="427"/>
      <c r="AJW35" s="427"/>
      <c r="AJX35" s="427"/>
      <c r="AJY35" s="427"/>
      <c r="AJZ35" s="427"/>
      <c r="AKA35" s="427"/>
      <c r="AKB35" s="427"/>
      <c r="AKC35" s="427"/>
      <c r="AKD35" s="427"/>
      <c r="AKE35" s="427"/>
      <c r="AKF35" s="427"/>
      <c r="AKG35" s="427"/>
      <c r="AKH35" s="427"/>
      <c r="AKI35" s="427"/>
      <c r="AKJ35" s="427"/>
      <c r="AKK35" s="427"/>
      <c r="AKL35" s="427"/>
      <c r="AKM35" s="427"/>
      <c r="AKN35" s="427"/>
      <c r="AKO35" s="427"/>
      <c r="AKP35" s="427"/>
      <c r="AKQ35" s="427"/>
      <c r="AKR35" s="427"/>
      <c r="AKS35" s="427"/>
      <c r="AKT35" s="427"/>
      <c r="AKU35" s="427"/>
      <c r="AKV35" s="427"/>
      <c r="AKW35" s="427"/>
      <c r="AKX35" s="427"/>
      <c r="AKY35" s="427"/>
      <c r="AKZ35" s="427"/>
      <c r="ALA35" s="427"/>
      <c r="ALB35" s="427"/>
      <c r="ALC35" s="427"/>
      <c r="ALD35" s="427"/>
      <c r="ALE35" s="427"/>
      <c r="ALF35" s="427"/>
      <c r="ALG35" s="427"/>
      <c r="ALH35" s="427"/>
      <c r="ALI35" s="427"/>
      <c r="ALJ35" s="427"/>
      <c r="ALK35" s="427"/>
      <c r="ALL35" s="427"/>
      <c r="ALM35" s="427"/>
      <c r="ALN35" s="427"/>
      <c r="ALO35" s="427"/>
      <c r="ALP35" s="427"/>
      <c r="ALQ35" s="427"/>
      <c r="ALR35" s="427"/>
      <c r="ALS35" s="427"/>
      <c r="ALT35" s="427"/>
      <c r="ALU35" s="427"/>
      <c r="ALV35" s="427"/>
      <c r="ALW35" s="427"/>
      <c r="ALX35" s="427"/>
      <c r="ALY35" s="427"/>
      <c r="ALZ35" s="427"/>
      <c r="AMA35" s="427"/>
      <c r="AMB35" s="427"/>
      <c r="AMC35" s="427"/>
      <c r="AMD35" s="427"/>
      <c r="AME35" s="427"/>
      <c r="AMF35" s="427"/>
      <c r="AMG35" s="427"/>
      <c r="AMH35" s="427"/>
      <c r="AMI35" s="427"/>
      <c r="AMJ35" s="427"/>
      <c r="AMK35" s="427"/>
      <c r="AML35" s="427"/>
      <c r="AMM35" s="427"/>
      <c r="AMN35" s="427"/>
      <c r="AMO35" s="427"/>
      <c r="AMP35" s="427"/>
      <c r="AMQ35" s="427"/>
      <c r="AMR35" s="427"/>
      <c r="AMS35" s="427"/>
      <c r="AMT35" s="427"/>
      <c r="AMU35" s="427"/>
      <c r="AMV35" s="427"/>
      <c r="AMW35" s="427"/>
      <c r="AMX35" s="427"/>
      <c r="AMY35" s="427"/>
      <c r="AMZ35" s="427"/>
      <c r="ANA35" s="427"/>
      <c r="ANB35" s="427"/>
      <c r="ANC35" s="427"/>
      <c r="AND35" s="427"/>
      <c r="ANE35" s="427"/>
      <c r="ANF35" s="427"/>
      <c r="ANG35" s="427"/>
      <c r="ANH35" s="427"/>
      <c r="ANI35" s="427"/>
      <c r="ANJ35" s="427"/>
      <c r="ANK35" s="427"/>
      <c r="ANL35" s="427"/>
      <c r="ANM35" s="427"/>
      <c r="ANN35" s="427"/>
      <c r="ANO35" s="427"/>
      <c r="ANP35" s="427"/>
      <c r="ANQ35" s="427"/>
      <c r="ANR35" s="427"/>
      <c r="ANS35" s="427"/>
      <c r="ANT35" s="427"/>
      <c r="ANU35" s="427"/>
      <c r="ANV35" s="427"/>
      <c r="ANW35" s="427"/>
      <c r="ANX35" s="427"/>
      <c r="ANY35" s="427"/>
      <c r="ANZ35" s="427"/>
      <c r="AOA35" s="427"/>
      <c r="AOB35" s="427"/>
      <c r="AOC35" s="427"/>
      <c r="AOD35" s="427"/>
      <c r="AOE35" s="427"/>
      <c r="AOF35" s="427"/>
      <c r="AOG35" s="427"/>
      <c r="AOH35" s="427"/>
      <c r="AOI35" s="427"/>
      <c r="AOJ35" s="427"/>
      <c r="AOK35" s="427"/>
      <c r="AOL35" s="427"/>
      <c r="AOM35" s="427"/>
      <c r="AON35" s="427"/>
      <c r="AOO35" s="427"/>
      <c r="AOP35" s="427"/>
      <c r="AOQ35" s="427"/>
      <c r="AOR35" s="427"/>
      <c r="AOS35" s="427"/>
      <c r="AOT35" s="427"/>
      <c r="AOU35" s="427"/>
      <c r="AOV35" s="427"/>
      <c r="AOW35" s="427"/>
      <c r="AOX35" s="427"/>
      <c r="AOY35" s="427"/>
      <c r="AOZ35" s="427"/>
      <c r="APA35" s="427"/>
      <c r="APB35" s="427"/>
      <c r="APC35" s="427"/>
      <c r="APD35" s="427"/>
      <c r="APE35" s="427"/>
      <c r="APF35" s="427"/>
      <c r="APG35" s="427"/>
      <c r="APH35" s="427"/>
      <c r="API35" s="427"/>
      <c r="APJ35" s="427"/>
      <c r="APK35" s="427"/>
      <c r="APL35" s="427"/>
      <c r="APM35" s="427"/>
      <c r="APN35" s="427"/>
      <c r="APO35" s="427"/>
      <c r="APP35" s="427"/>
      <c r="APQ35" s="427"/>
      <c r="APR35" s="427"/>
      <c r="APS35" s="427"/>
      <c r="APT35" s="427"/>
      <c r="APU35" s="427"/>
      <c r="APV35" s="427"/>
      <c r="APW35" s="427"/>
      <c r="APX35" s="427"/>
      <c r="APY35" s="427"/>
      <c r="APZ35" s="427"/>
      <c r="AQA35" s="427"/>
      <c r="AQB35" s="427"/>
      <c r="AQC35" s="427"/>
      <c r="AQD35" s="427"/>
      <c r="AQE35" s="427"/>
      <c r="AQF35" s="427"/>
      <c r="AQG35" s="427"/>
      <c r="AQH35" s="427"/>
      <c r="AQI35" s="427"/>
      <c r="AQJ35" s="427"/>
      <c r="AQK35" s="427"/>
      <c r="AQL35" s="427"/>
      <c r="AQM35" s="427"/>
      <c r="AQN35" s="427"/>
      <c r="AQO35" s="427"/>
      <c r="AQP35" s="427"/>
      <c r="AQQ35" s="427"/>
      <c r="AQR35" s="427"/>
      <c r="AQS35" s="427"/>
      <c r="AQT35" s="427"/>
      <c r="AQU35" s="427"/>
      <c r="AQV35" s="427"/>
      <c r="AQW35" s="427"/>
      <c r="AQX35" s="427"/>
      <c r="AQY35" s="427"/>
      <c r="AQZ35" s="427"/>
      <c r="ARA35" s="427"/>
      <c r="ARB35" s="427"/>
      <c r="ARC35" s="427"/>
      <c r="ARD35" s="427"/>
      <c r="ARE35" s="427"/>
      <c r="ARF35" s="427"/>
      <c r="ARG35" s="427"/>
      <c r="ARH35" s="427"/>
      <c r="ARI35" s="427"/>
      <c r="ARJ35" s="427"/>
      <c r="ARK35" s="427"/>
      <c r="ARL35" s="427"/>
      <c r="ARM35" s="427"/>
      <c r="ARN35" s="427"/>
      <c r="ARO35" s="427"/>
      <c r="ARP35" s="427"/>
      <c r="ARQ35" s="427"/>
      <c r="ARR35" s="427"/>
      <c r="ARS35" s="427"/>
      <c r="ART35" s="427"/>
      <c r="ARU35" s="427"/>
      <c r="ARV35" s="427"/>
      <c r="ARW35" s="427"/>
      <c r="ARX35" s="427"/>
      <c r="ARY35" s="427"/>
      <c r="ARZ35" s="427"/>
      <c r="ASA35" s="427"/>
      <c r="ASB35" s="427"/>
      <c r="ASC35" s="427"/>
      <c r="ASD35" s="427"/>
      <c r="ASE35" s="427"/>
      <c r="ASF35" s="427"/>
      <c r="ASG35" s="427"/>
      <c r="ASH35" s="427"/>
      <c r="ASI35" s="427"/>
      <c r="ASJ35" s="427"/>
      <c r="ASK35" s="427"/>
      <c r="ASL35" s="427"/>
      <c r="ASM35" s="427"/>
      <c r="ASN35" s="427"/>
      <c r="ASO35" s="427"/>
      <c r="ASP35" s="427"/>
      <c r="ASQ35" s="427"/>
      <c r="ASR35" s="427"/>
      <c r="ASS35" s="427"/>
      <c r="AST35" s="427"/>
      <c r="ASU35" s="427"/>
      <c r="ASV35" s="427"/>
      <c r="ASW35" s="427"/>
      <c r="ASX35" s="427"/>
      <c r="ASY35" s="427"/>
      <c r="ASZ35" s="427"/>
      <c r="ATA35" s="427"/>
      <c r="ATB35" s="427"/>
      <c r="ATC35" s="427"/>
      <c r="ATD35" s="427"/>
      <c r="ATE35" s="427"/>
      <c r="ATF35" s="427"/>
      <c r="ATG35" s="427"/>
      <c r="ATH35" s="427"/>
      <c r="ATI35" s="427"/>
      <c r="ATJ35" s="427"/>
      <c r="ATK35" s="427"/>
      <c r="ATL35" s="427"/>
      <c r="ATM35" s="427"/>
      <c r="ATN35" s="427"/>
      <c r="ATO35" s="427"/>
      <c r="ATP35" s="427"/>
      <c r="ATQ35" s="427"/>
      <c r="ATR35" s="427"/>
      <c r="ATS35" s="427"/>
      <c r="ATT35" s="427"/>
      <c r="ATU35" s="427"/>
      <c r="ATV35" s="427"/>
      <c r="ATW35" s="427"/>
      <c r="ATX35" s="427"/>
      <c r="ATY35" s="427"/>
      <c r="ATZ35" s="427"/>
      <c r="AUA35" s="427"/>
      <c r="AUB35" s="427"/>
      <c r="AUC35" s="427"/>
      <c r="AUD35" s="427"/>
      <c r="AUE35" s="427"/>
      <c r="AUF35" s="427"/>
      <c r="AUG35" s="427"/>
      <c r="AUH35" s="427"/>
      <c r="AUI35" s="427"/>
      <c r="AUJ35" s="427"/>
      <c r="AUK35" s="427"/>
      <c r="AUL35" s="427"/>
      <c r="AUM35" s="427"/>
      <c r="AUN35" s="427"/>
      <c r="AUO35" s="427"/>
      <c r="AUP35" s="427"/>
      <c r="AUQ35" s="427"/>
      <c r="AUR35" s="427"/>
      <c r="AUS35" s="427"/>
      <c r="AUT35" s="427"/>
      <c r="AUU35" s="427"/>
      <c r="AUV35" s="427"/>
      <c r="AUW35" s="427"/>
      <c r="AUX35" s="427"/>
      <c r="AUY35" s="427"/>
      <c r="AUZ35" s="427"/>
      <c r="AVA35" s="427"/>
      <c r="AVB35" s="427"/>
      <c r="AVC35" s="427"/>
      <c r="AVD35" s="427"/>
      <c r="AVE35" s="427"/>
      <c r="AVF35" s="427"/>
      <c r="AVG35" s="427"/>
      <c r="AVH35" s="427"/>
      <c r="AVI35" s="427"/>
      <c r="AVJ35" s="427"/>
      <c r="AVK35" s="427"/>
      <c r="AVL35" s="427"/>
      <c r="AVM35" s="427"/>
      <c r="AVN35" s="427"/>
      <c r="AVO35" s="427"/>
      <c r="AVP35" s="427"/>
      <c r="AVQ35" s="427"/>
      <c r="AVR35" s="427"/>
      <c r="AVS35" s="427"/>
      <c r="AVT35" s="427"/>
      <c r="AVU35" s="427"/>
      <c r="AVV35" s="427"/>
      <c r="AVW35" s="427"/>
      <c r="AVX35" s="427"/>
      <c r="AVY35" s="427"/>
      <c r="AVZ35" s="427"/>
      <c r="AWA35" s="427"/>
      <c r="AWB35" s="427"/>
      <c r="AWC35" s="427"/>
      <c r="AWD35" s="427"/>
      <c r="AWE35" s="427"/>
      <c r="AWF35" s="427"/>
      <c r="AWG35" s="427"/>
      <c r="AWH35" s="427"/>
      <c r="AWI35" s="427"/>
      <c r="AWJ35" s="427"/>
      <c r="AWK35" s="427"/>
      <c r="AWL35" s="427"/>
      <c r="AWM35" s="427"/>
      <c r="AWN35" s="427"/>
      <c r="AWO35" s="427"/>
      <c r="AWP35" s="427"/>
      <c r="AWQ35" s="427"/>
      <c r="AWR35" s="427"/>
      <c r="AWS35" s="427"/>
      <c r="AWT35" s="427"/>
      <c r="AWU35" s="427"/>
      <c r="AWV35" s="427"/>
      <c r="AWW35" s="427"/>
      <c r="AWX35" s="427"/>
      <c r="AWY35" s="427"/>
      <c r="AWZ35" s="427"/>
      <c r="AXA35" s="427"/>
      <c r="AXB35" s="427"/>
      <c r="AXC35" s="427"/>
      <c r="AXD35" s="427"/>
      <c r="AXE35" s="427"/>
      <c r="AXF35" s="427"/>
      <c r="AXG35" s="427"/>
      <c r="AXH35" s="427"/>
      <c r="AXI35" s="427"/>
      <c r="AXJ35" s="427"/>
      <c r="AXK35" s="427"/>
      <c r="AXL35" s="427"/>
      <c r="AXM35" s="427"/>
      <c r="AXN35" s="427"/>
      <c r="AXO35" s="427"/>
      <c r="AXP35" s="427"/>
      <c r="AXQ35" s="427"/>
      <c r="AXR35" s="427"/>
      <c r="AXS35" s="427"/>
      <c r="AXT35" s="427"/>
      <c r="AXU35" s="427"/>
      <c r="AXV35" s="427"/>
      <c r="AXW35" s="427"/>
      <c r="AXX35" s="427"/>
      <c r="AXY35" s="427"/>
      <c r="AXZ35" s="427"/>
      <c r="AYA35" s="427"/>
      <c r="AYB35" s="427"/>
      <c r="AYC35" s="427"/>
      <c r="AYD35" s="427"/>
      <c r="AYE35" s="427"/>
      <c r="AYF35" s="427"/>
      <c r="AYG35" s="427"/>
      <c r="AYH35" s="427"/>
      <c r="AYI35" s="427"/>
      <c r="AYJ35" s="427"/>
      <c r="AYK35" s="427"/>
      <c r="AYL35" s="427"/>
      <c r="AYM35" s="427"/>
      <c r="AYN35" s="427"/>
      <c r="AYO35" s="427"/>
      <c r="AYP35" s="427"/>
      <c r="AYQ35" s="427"/>
      <c r="AYR35" s="427"/>
      <c r="AYS35" s="427"/>
      <c r="AYT35" s="427"/>
      <c r="AYU35" s="427"/>
      <c r="AYV35" s="427"/>
      <c r="AYW35" s="427"/>
      <c r="AYX35" s="427"/>
      <c r="AYY35" s="427"/>
      <c r="AYZ35" s="427"/>
      <c r="AZA35" s="427"/>
      <c r="AZB35" s="427"/>
      <c r="AZC35" s="427"/>
      <c r="AZD35" s="427"/>
      <c r="AZE35" s="427"/>
      <c r="AZF35" s="427"/>
      <c r="AZG35" s="427"/>
      <c r="AZH35" s="427"/>
      <c r="AZI35" s="427"/>
      <c r="AZJ35" s="427"/>
      <c r="AZK35" s="427"/>
      <c r="AZL35" s="427"/>
      <c r="AZM35" s="427"/>
      <c r="AZN35" s="427"/>
      <c r="AZO35" s="427"/>
      <c r="AZP35" s="427"/>
      <c r="AZQ35" s="427"/>
      <c r="AZR35" s="427"/>
      <c r="AZS35" s="427"/>
      <c r="AZT35" s="427"/>
      <c r="AZU35" s="427"/>
      <c r="AZV35" s="427"/>
      <c r="AZW35" s="427"/>
      <c r="AZX35" s="427"/>
      <c r="AZY35" s="427"/>
      <c r="AZZ35" s="427"/>
      <c r="BAA35" s="427"/>
      <c r="BAB35" s="427"/>
      <c r="BAC35" s="427"/>
      <c r="BAD35" s="427"/>
      <c r="BAE35" s="427"/>
      <c r="BAF35" s="427"/>
      <c r="BAG35" s="427"/>
      <c r="BAH35" s="427"/>
      <c r="BAI35" s="427"/>
      <c r="BAJ35" s="427"/>
      <c r="BAK35" s="427"/>
      <c r="BAL35" s="427"/>
      <c r="BAM35" s="427"/>
      <c r="BAN35" s="427"/>
      <c r="BAO35" s="427"/>
      <c r="BAP35" s="427"/>
      <c r="BAQ35" s="427"/>
      <c r="BAR35" s="427"/>
      <c r="BAS35" s="427"/>
      <c r="BAT35" s="427"/>
      <c r="BAU35" s="427"/>
      <c r="BAV35" s="427"/>
      <c r="BAW35" s="427"/>
      <c r="BAX35" s="427"/>
      <c r="BAY35" s="427"/>
      <c r="BAZ35" s="427"/>
      <c r="BBA35" s="427"/>
      <c r="BBB35" s="427"/>
      <c r="BBC35" s="427"/>
      <c r="BBD35" s="427"/>
      <c r="BBE35" s="427"/>
      <c r="BBF35" s="427"/>
      <c r="BBG35" s="427"/>
      <c r="BBH35" s="427"/>
      <c r="BBI35" s="427"/>
      <c r="BBJ35" s="427"/>
      <c r="BBK35" s="427"/>
      <c r="BBL35" s="427"/>
      <c r="BBM35" s="427"/>
      <c r="BBN35" s="427"/>
      <c r="BBO35" s="427"/>
      <c r="BBP35" s="427"/>
      <c r="BBQ35" s="427"/>
      <c r="BBR35" s="427"/>
      <c r="BBS35" s="427"/>
      <c r="BBT35" s="427"/>
      <c r="BBU35" s="427"/>
      <c r="BBV35" s="427"/>
      <c r="BBW35" s="427"/>
      <c r="BBX35" s="427"/>
      <c r="BBY35" s="427"/>
      <c r="BBZ35" s="427"/>
      <c r="BCA35" s="427"/>
      <c r="BCB35" s="427"/>
      <c r="BCC35" s="427"/>
      <c r="BCD35" s="427"/>
      <c r="BCE35" s="427"/>
      <c r="BCF35" s="427"/>
      <c r="BCG35" s="427"/>
      <c r="BCH35" s="427"/>
      <c r="BCI35" s="427"/>
      <c r="BCJ35" s="427"/>
      <c r="BCK35" s="427"/>
      <c r="BCL35" s="427"/>
      <c r="BCM35" s="427"/>
      <c r="BCN35" s="427"/>
      <c r="BCO35" s="427"/>
      <c r="BCP35" s="427"/>
      <c r="BCQ35" s="427"/>
      <c r="BCR35" s="427"/>
      <c r="BCS35" s="427"/>
      <c r="BCT35" s="427"/>
      <c r="BCU35" s="427"/>
      <c r="BCV35" s="427"/>
      <c r="BCW35" s="427"/>
      <c r="BCX35" s="427"/>
      <c r="BCY35" s="427"/>
      <c r="BCZ35" s="427"/>
      <c r="BDA35" s="427"/>
      <c r="BDB35" s="427"/>
      <c r="BDC35" s="427"/>
      <c r="BDD35" s="427"/>
      <c r="BDE35" s="427"/>
      <c r="BDF35" s="427"/>
      <c r="BDG35" s="427"/>
      <c r="BDH35" s="427"/>
      <c r="BDI35" s="427"/>
      <c r="BDJ35" s="427"/>
      <c r="BDK35" s="427"/>
      <c r="BDL35" s="427"/>
      <c r="BDM35" s="427"/>
      <c r="BDN35" s="427"/>
      <c r="BDO35" s="427"/>
      <c r="BDP35" s="427"/>
      <c r="BDQ35" s="427"/>
      <c r="BDR35" s="427"/>
      <c r="BDS35" s="427"/>
      <c r="BDT35" s="427"/>
      <c r="BDU35" s="427"/>
      <c r="BDV35" s="427"/>
      <c r="BDW35" s="427"/>
      <c r="BDX35" s="427"/>
      <c r="BDY35" s="427"/>
      <c r="BDZ35" s="427"/>
      <c r="BEA35" s="427"/>
      <c r="BEB35" s="427"/>
      <c r="BEC35" s="427"/>
      <c r="BED35" s="427"/>
      <c r="BEE35" s="427"/>
      <c r="BEF35" s="427"/>
      <c r="BEG35" s="427"/>
      <c r="BEH35" s="427"/>
      <c r="BEI35" s="427"/>
      <c r="BEJ35" s="427"/>
      <c r="BEK35" s="427"/>
      <c r="BEL35" s="427"/>
      <c r="BEM35" s="427"/>
      <c r="BEN35" s="427"/>
      <c r="BEO35" s="427"/>
      <c r="BEP35" s="427"/>
      <c r="BEQ35" s="427"/>
      <c r="BER35" s="427"/>
      <c r="BES35" s="427"/>
      <c r="BET35" s="427"/>
      <c r="BEU35" s="427"/>
      <c r="BEV35" s="427"/>
      <c r="BEW35" s="427"/>
      <c r="BEX35" s="427"/>
      <c r="BEY35" s="427"/>
      <c r="BEZ35" s="427"/>
      <c r="BFA35" s="427"/>
      <c r="BFB35" s="427"/>
      <c r="BFC35" s="427"/>
      <c r="BFD35" s="427"/>
      <c r="BFE35" s="427"/>
      <c r="BFF35" s="427"/>
      <c r="BFG35" s="427"/>
      <c r="BFH35" s="427"/>
      <c r="BFI35" s="427"/>
      <c r="BFJ35" s="427"/>
      <c r="BFK35" s="427"/>
      <c r="BFL35" s="427"/>
      <c r="BFM35" s="427"/>
      <c r="BFN35" s="427"/>
      <c r="BFO35" s="427"/>
      <c r="BFP35" s="427"/>
      <c r="BFQ35" s="427"/>
      <c r="BFR35" s="427"/>
      <c r="BFS35" s="427"/>
      <c r="BFT35" s="427"/>
      <c r="BFU35" s="427"/>
      <c r="BFV35" s="427"/>
      <c r="BFW35" s="427"/>
      <c r="BFX35" s="427"/>
      <c r="BFY35" s="427"/>
      <c r="BFZ35" s="427"/>
      <c r="BGA35" s="427"/>
      <c r="BGB35" s="427"/>
      <c r="BGC35" s="427"/>
      <c r="BGD35" s="427"/>
      <c r="BGE35" s="427"/>
      <c r="BGF35" s="427"/>
      <c r="BGG35" s="427"/>
      <c r="BGH35" s="427"/>
      <c r="BGI35" s="427"/>
      <c r="BGJ35" s="427"/>
      <c r="BGK35" s="427"/>
      <c r="BGL35" s="427"/>
      <c r="BGM35" s="427"/>
      <c r="BGN35" s="427"/>
      <c r="BGO35" s="427"/>
      <c r="BGP35" s="427"/>
      <c r="BGQ35" s="427"/>
      <c r="BGR35" s="427"/>
      <c r="BGS35" s="427"/>
      <c r="BGT35" s="427"/>
      <c r="BGU35" s="427"/>
      <c r="BGV35" s="427"/>
      <c r="BGW35" s="427"/>
      <c r="BGX35" s="427"/>
      <c r="BGY35" s="427"/>
      <c r="BGZ35" s="427"/>
      <c r="BHA35" s="427"/>
      <c r="BHB35" s="427"/>
      <c r="BHC35" s="427"/>
      <c r="BHD35" s="427"/>
      <c r="BHE35" s="427"/>
      <c r="BHF35" s="427"/>
      <c r="BHG35" s="427"/>
      <c r="BHH35" s="427"/>
      <c r="BHI35" s="427"/>
      <c r="BHJ35" s="427"/>
      <c r="BHK35" s="427"/>
      <c r="BHL35" s="427"/>
      <c r="BHM35" s="427"/>
      <c r="BHN35" s="427"/>
      <c r="BHO35" s="427"/>
      <c r="BHP35" s="427"/>
      <c r="BHQ35" s="427"/>
      <c r="BHR35" s="427"/>
      <c r="BHS35" s="427"/>
      <c r="BHT35" s="427"/>
      <c r="BHU35" s="427"/>
      <c r="BHV35" s="427"/>
      <c r="BHW35" s="427"/>
      <c r="BHX35" s="427"/>
      <c r="BHY35" s="427"/>
      <c r="BHZ35" s="427"/>
      <c r="BIA35" s="427"/>
      <c r="BIB35" s="427"/>
      <c r="BIC35" s="427"/>
      <c r="BID35" s="427"/>
      <c r="BIE35" s="427"/>
      <c r="BIF35" s="427"/>
      <c r="BIG35" s="427"/>
      <c r="BIH35" s="427"/>
      <c r="BII35" s="427"/>
      <c r="BIJ35" s="427"/>
      <c r="BIK35" s="427"/>
      <c r="BIL35" s="427"/>
      <c r="BIM35" s="427"/>
      <c r="BIN35" s="427"/>
      <c r="BIO35" s="427"/>
      <c r="BIP35" s="427"/>
      <c r="BIQ35" s="427"/>
      <c r="BIR35" s="427"/>
      <c r="BIS35" s="427"/>
      <c r="BIT35" s="427"/>
      <c r="BIU35" s="427"/>
      <c r="BIV35" s="427"/>
      <c r="BIW35" s="427"/>
      <c r="BIX35" s="427"/>
      <c r="BIY35" s="427"/>
      <c r="BIZ35" s="427"/>
      <c r="BJA35" s="427"/>
      <c r="BJB35" s="427"/>
      <c r="BJC35" s="427"/>
      <c r="BJD35" s="427"/>
      <c r="BJE35" s="427"/>
      <c r="BJF35" s="427"/>
      <c r="BJG35" s="427"/>
      <c r="BJH35" s="427"/>
      <c r="BJI35" s="427"/>
      <c r="BJJ35" s="427"/>
      <c r="BJK35" s="427"/>
      <c r="BJL35" s="427"/>
      <c r="BJM35" s="427"/>
      <c r="BJN35" s="427"/>
      <c r="BJO35" s="427"/>
      <c r="BJP35" s="427"/>
      <c r="BJQ35" s="427"/>
      <c r="BJR35" s="427"/>
      <c r="BJS35" s="427"/>
      <c r="BJT35" s="427"/>
      <c r="BJU35" s="427"/>
      <c r="BJV35" s="427"/>
      <c r="BJW35" s="427"/>
      <c r="BJX35" s="427"/>
      <c r="BJY35" s="427"/>
      <c r="BJZ35" s="427"/>
      <c r="BKA35" s="427"/>
      <c r="BKB35" s="427"/>
      <c r="BKC35" s="427"/>
      <c r="BKD35" s="427"/>
      <c r="BKE35" s="427"/>
      <c r="BKF35" s="427"/>
      <c r="BKG35" s="427"/>
      <c r="BKH35" s="427"/>
      <c r="BKI35" s="427"/>
      <c r="BKJ35" s="427"/>
      <c r="BKK35" s="427"/>
      <c r="BKL35" s="427"/>
      <c r="BKM35" s="427"/>
      <c r="BKN35" s="427"/>
      <c r="BKO35" s="427"/>
      <c r="BKP35" s="427"/>
      <c r="BKQ35" s="427"/>
      <c r="BKR35" s="427"/>
      <c r="BKS35" s="427"/>
      <c r="BKT35" s="427"/>
      <c r="BKU35" s="427"/>
      <c r="BKV35" s="427"/>
      <c r="BKW35" s="427"/>
      <c r="BKX35" s="427"/>
      <c r="BKY35" s="427"/>
      <c r="BKZ35" s="427"/>
      <c r="BLA35" s="427"/>
      <c r="BLB35" s="427"/>
      <c r="BLC35" s="427"/>
      <c r="BLD35" s="427"/>
      <c r="BLE35" s="427"/>
      <c r="BLF35" s="427"/>
      <c r="BLG35" s="427"/>
      <c r="BLH35" s="427"/>
      <c r="BLI35" s="427"/>
      <c r="BLJ35" s="427"/>
      <c r="BLK35" s="427"/>
      <c r="BLL35" s="427"/>
      <c r="BLM35" s="427"/>
      <c r="BLN35" s="427"/>
      <c r="BLO35" s="427"/>
      <c r="BLP35" s="427"/>
      <c r="BLQ35" s="427"/>
      <c r="BLR35" s="427"/>
      <c r="BLS35" s="427"/>
      <c r="BLT35" s="427"/>
      <c r="BLU35" s="427"/>
      <c r="BLV35" s="427"/>
      <c r="BLW35" s="427"/>
      <c r="BLX35" s="427"/>
      <c r="BLY35" s="427"/>
      <c r="BLZ35" s="427"/>
      <c r="BMA35" s="427"/>
      <c r="BMB35" s="427"/>
      <c r="BMC35" s="427"/>
      <c r="BMD35" s="427"/>
      <c r="BME35" s="427"/>
      <c r="BMF35" s="427"/>
      <c r="BMG35" s="427"/>
      <c r="BMH35" s="427"/>
      <c r="BMI35" s="427"/>
      <c r="BMJ35" s="427"/>
      <c r="BMK35" s="427"/>
      <c r="BML35" s="427"/>
      <c r="BMM35" s="427"/>
      <c r="BMN35" s="427"/>
      <c r="BMO35" s="427"/>
      <c r="BMP35" s="427"/>
      <c r="BMQ35" s="427"/>
      <c r="BMR35" s="427"/>
      <c r="BMS35" s="427"/>
      <c r="BMT35" s="427"/>
      <c r="BMU35" s="427"/>
      <c r="BMV35" s="427"/>
      <c r="BMW35" s="427"/>
      <c r="BMX35" s="427"/>
      <c r="BMY35" s="427"/>
      <c r="BMZ35" s="427"/>
      <c r="BNA35" s="427"/>
      <c r="BNB35" s="427"/>
      <c r="BNC35" s="427"/>
      <c r="BND35" s="427"/>
      <c r="BNE35" s="427"/>
      <c r="BNF35" s="427"/>
      <c r="BNG35" s="427"/>
      <c r="BNH35" s="427"/>
      <c r="BNI35" s="427"/>
      <c r="BNJ35" s="427"/>
      <c r="BNK35" s="427"/>
      <c r="BNL35" s="427"/>
      <c r="BNM35" s="427"/>
      <c r="BNN35" s="427"/>
      <c r="BNO35" s="427"/>
      <c r="BNP35" s="427"/>
      <c r="BNQ35" s="427"/>
      <c r="BNR35" s="427"/>
      <c r="BNS35" s="427"/>
      <c r="BNT35" s="427"/>
      <c r="BNU35" s="427"/>
      <c r="BNV35" s="427"/>
      <c r="BNW35" s="427"/>
      <c r="BNX35" s="427"/>
      <c r="BNY35" s="427"/>
      <c r="BNZ35" s="427"/>
      <c r="BOA35" s="427"/>
      <c r="BOB35" s="427"/>
      <c r="BOC35" s="427"/>
      <c r="BOD35" s="427"/>
      <c r="BOE35" s="427"/>
      <c r="BOF35" s="427"/>
      <c r="BOG35" s="427"/>
      <c r="BOH35" s="427"/>
      <c r="BOI35" s="427"/>
      <c r="BOJ35" s="427"/>
      <c r="BOK35" s="427"/>
      <c r="BOL35" s="427"/>
      <c r="BOM35" s="427"/>
      <c r="BON35" s="427"/>
      <c r="BOO35" s="427"/>
      <c r="BOP35" s="427"/>
      <c r="BOQ35" s="427"/>
      <c r="BOR35" s="427"/>
      <c r="BOS35" s="427"/>
      <c r="BOT35" s="427"/>
      <c r="BOU35" s="427"/>
      <c r="BOV35" s="427"/>
      <c r="BOW35" s="427"/>
      <c r="BOX35" s="427"/>
      <c r="BOY35" s="427"/>
      <c r="BOZ35" s="427"/>
      <c r="BPA35" s="427"/>
      <c r="BPB35" s="427"/>
      <c r="BPC35" s="427"/>
      <c r="BPD35" s="427"/>
      <c r="BPE35" s="427"/>
      <c r="BPF35" s="427"/>
      <c r="BPG35" s="427"/>
      <c r="BPH35" s="427"/>
      <c r="BPI35" s="427"/>
      <c r="BPJ35" s="427"/>
      <c r="BPK35" s="427"/>
      <c r="BPL35" s="427"/>
      <c r="BPM35" s="427"/>
      <c r="BPN35" s="427"/>
      <c r="BPO35" s="427"/>
      <c r="BPP35" s="427"/>
      <c r="BPQ35" s="427"/>
      <c r="BPR35" s="427"/>
      <c r="BPS35" s="427"/>
      <c r="BPT35" s="427"/>
      <c r="BPU35" s="427"/>
      <c r="BPV35" s="427"/>
      <c r="BPW35" s="427"/>
      <c r="BPX35" s="427"/>
      <c r="BPY35" s="427"/>
      <c r="BPZ35" s="427"/>
      <c r="BQA35" s="427"/>
      <c r="BQB35" s="427"/>
      <c r="BQC35" s="427"/>
      <c r="BQD35" s="427"/>
      <c r="BQE35" s="427"/>
      <c r="BQF35" s="427"/>
      <c r="BQG35" s="427"/>
      <c r="BQH35" s="427"/>
      <c r="BQI35" s="427"/>
      <c r="BQJ35" s="427"/>
      <c r="BQK35" s="427"/>
      <c r="BQL35" s="427"/>
      <c r="BQM35" s="427"/>
      <c r="BQN35" s="427"/>
      <c r="BQO35" s="427"/>
      <c r="BQP35" s="427"/>
      <c r="BQQ35" s="427"/>
      <c r="BQR35" s="427"/>
      <c r="BQS35" s="427"/>
      <c r="BQT35" s="427"/>
      <c r="BQU35" s="427"/>
      <c r="BQV35" s="427"/>
      <c r="BQW35" s="427"/>
      <c r="BQX35" s="427"/>
      <c r="BQY35" s="427"/>
      <c r="BQZ35" s="427"/>
      <c r="BRA35" s="427"/>
      <c r="BRB35" s="427"/>
      <c r="BRC35" s="427"/>
      <c r="BRD35" s="427"/>
      <c r="BRE35" s="427"/>
      <c r="BRF35" s="427"/>
      <c r="BRG35" s="427"/>
      <c r="BRH35" s="427"/>
      <c r="BRI35" s="427"/>
      <c r="BRJ35" s="427"/>
      <c r="BRK35" s="427"/>
      <c r="BRL35" s="427"/>
      <c r="BRM35" s="427"/>
      <c r="BRN35" s="427"/>
      <c r="BRO35" s="427"/>
      <c r="BRP35" s="427"/>
      <c r="BRQ35" s="427"/>
      <c r="BRR35" s="427"/>
      <c r="BRS35" s="427"/>
      <c r="BRT35" s="427"/>
      <c r="BRU35" s="427"/>
      <c r="BRV35" s="427"/>
      <c r="BRW35" s="427"/>
      <c r="BRX35" s="427"/>
      <c r="BRY35" s="427"/>
      <c r="BRZ35" s="427"/>
      <c r="BSA35" s="427"/>
      <c r="BSB35" s="427"/>
      <c r="BSC35" s="427"/>
      <c r="BSD35" s="427"/>
      <c r="BSE35" s="427"/>
      <c r="BSF35" s="427"/>
      <c r="BSG35" s="427"/>
      <c r="BSH35" s="427"/>
      <c r="BSI35" s="427"/>
      <c r="BSJ35" s="427"/>
      <c r="BSK35" s="427"/>
      <c r="BSL35" s="427"/>
      <c r="BSM35" s="427"/>
      <c r="BSN35" s="427"/>
      <c r="BSO35" s="427"/>
      <c r="BSP35" s="427"/>
      <c r="BSQ35" s="427"/>
      <c r="BSR35" s="427"/>
      <c r="BSS35" s="427"/>
      <c r="BST35" s="427"/>
      <c r="BSU35" s="427"/>
      <c r="BSV35" s="427"/>
      <c r="BSW35" s="427"/>
      <c r="BSX35" s="427"/>
      <c r="BSY35" s="427"/>
      <c r="BSZ35" s="427"/>
      <c r="BTA35" s="427"/>
      <c r="BTB35" s="427"/>
      <c r="BTC35" s="427"/>
      <c r="BTD35" s="427"/>
      <c r="BTE35" s="427"/>
      <c r="BTF35" s="427"/>
      <c r="BTG35" s="427"/>
      <c r="BTH35" s="427"/>
      <c r="BTI35" s="427"/>
      <c r="BTJ35" s="427"/>
      <c r="BTK35" s="427"/>
      <c r="BTL35" s="427"/>
      <c r="BTM35" s="427"/>
      <c r="BTN35" s="427"/>
      <c r="BTO35" s="427"/>
      <c r="BTP35" s="427"/>
      <c r="BTQ35" s="427"/>
      <c r="BTR35" s="427"/>
      <c r="BTS35" s="427"/>
      <c r="BTT35" s="427"/>
      <c r="BTU35" s="427"/>
      <c r="BTV35" s="427"/>
      <c r="BTW35" s="427"/>
      <c r="BTX35" s="427"/>
      <c r="BTY35" s="427"/>
      <c r="BTZ35" s="427"/>
      <c r="BUA35" s="427"/>
      <c r="BUB35" s="427"/>
      <c r="BUC35" s="427"/>
      <c r="BUD35" s="427"/>
      <c r="BUE35" s="427"/>
      <c r="BUF35" s="427"/>
      <c r="BUG35" s="427"/>
      <c r="BUH35" s="427"/>
      <c r="BUI35" s="427"/>
      <c r="BUJ35" s="427"/>
      <c r="BUK35" s="427"/>
      <c r="BUL35" s="427"/>
      <c r="BUM35" s="427"/>
      <c r="BUN35" s="427"/>
      <c r="BUO35" s="427"/>
      <c r="BUP35" s="427"/>
      <c r="BUQ35" s="427"/>
      <c r="BUR35" s="427"/>
      <c r="BUS35" s="427"/>
      <c r="BUT35" s="427"/>
      <c r="BUU35" s="427"/>
      <c r="BUV35" s="427"/>
      <c r="BUW35" s="427"/>
      <c r="BUX35" s="427"/>
      <c r="BUY35" s="427"/>
      <c r="BUZ35" s="427"/>
      <c r="BVA35" s="427"/>
      <c r="BVB35" s="427"/>
      <c r="BVC35" s="427"/>
      <c r="BVD35" s="427"/>
      <c r="BVE35" s="427"/>
      <c r="BVF35" s="427"/>
      <c r="BVG35" s="427"/>
      <c r="BVH35" s="427"/>
      <c r="BVI35" s="427"/>
      <c r="BVJ35" s="427"/>
      <c r="BVK35" s="427"/>
      <c r="BVL35" s="427"/>
      <c r="BVM35" s="427"/>
      <c r="BVN35" s="427"/>
      <c r="BVO35" s="427"/>
      <c r="BVP35" s="427"/>
      <c r="BVQ35" s="427"/>
      <c r="BVR35" s="427"/>
      <c r="BVS35" s="427"/>
      <c r="BVT35" s="427"/>
      <c r="BVU35" s="427"/>
      <c r="BVV35" s="427"/>
      <c r="BVW35" s="427"/>
      <c r="BVX35" s="427"/>
      <c r="BVY35" s="427"/>
      <c r="BVZ35" s="427"/>
      <c r="BWA35" s="427"/>
      <c r="BWB35" s="427"/>
      <c r="BWC35" s="427"/>
      <c r="BWD35" s="427"/>
      <c r="BWE35" s="427"/>
      <c r="BWF35" s="427"/>
      <c r="BWG35" s="427"/>
      <c r="BWH35" s="427"/>
      <c r="BWI35" s="427"/>
      <c r="BWJ35" s="427"/>
      <c r="BWK35" s="427"/>
      <c r="BWL35" s="427"/>
      <c r="BWM35" s="427"/>
      <c r="BWN35" s="427"/>
      <c r="BWO35" s="427"/>
      <c r="BWP35" s="427"/>
      <c r="BWQ35" s="427"/>
      <c r="BWR35" s="427"/>
      <c r="BWS35" s="427"/>
      <c r="BWT35" s="427"/>
      <c r="BWU35" s="427"/>
      <c r="BWV35" s="427"/>
      <c r="BWW35" s="427"/>
      <c r="BWX35" s="427"/>
      <c r="BWY35" s="427"/>
      <c r="BWZ35" s="427"/>
      <c r="BXA35" s="427"/>
      <c r="BXB35" s="427"/>
      <c r="BXC35" s="427"/>
      <c r="BXD35" s="427"/>
      <c r="BXE35" s="427"/>
      <c r="BXF35" s="427"/>
      <c r="BXG35" s="427"/>
      <c r="BXH35" s="427"/>
      <c r="BXI35" s="427"/>
      <c r="BXJ35" s="427"/>
      <c r="BXK35" s="427"/>
      <c r="BXL35" s="427"/>
      <c r="BXM35" s="427"/>
      <c r="BXN35" s="427"/>
      <c r="BXO35" s="427"/>
      <c r="BXP35" s="427"/>
      <c r="BXQ35" s="427"/>
      <c r="BXR35" s="427"/>
      <c r="BXS35" s="427"/>
      <c r="BXT35" s="427"/>
      <c r="BXU35" s="427"/>
      <c r="BXV35" s="427"/>
      <c r="BXW35" s="427"/>
      <c r="BXX35" s="427"/>
      <c r="BXY35" s="427"/>
      <c r="BXZ35" s="427"/>
      <c r="BYA35" s="427"/>
      <c r="BYB35" s="427"/>
      <c r="BYC35" s="427"/>
      <c r="BYD35" s="427"/>
      <c r="BYE35" s="427"/>
      <c r="BYF35" s="427"/>
      <c r="BYG35" s="427"/>
      <c r="BYH35" s="427"/>
      <c r="BYI35" s="427"/>
      <c r="BYJ35" s="427"/>
      <c r="BYK35" s="427"/>
      <c r="BYL35" s="427"/>
      <c r="BYM35" s="427"/>
      <c r="BYN35" s="427"/>
      <c r="BYO35" s="427"/>
      <c r="BYP35" s="427"/>
      <c r="BYQ35" s="427"/>
      <c r="BYR35" s="427"/>
      <c r="BYS35" s="427"/>
      <c r="BYT35" s="427"/>
      <c r="BYU35" s="427"/>
      <c r="BYV35" s="427"/>
      <c r="BYW35" s="427"/>
      <c r="BYX35" s="427"/>
      <c r="BYY35" s="427"/>
      <c r="BYZ35" s="427"/>
      <c r="BZA35" s="427"/>
      <c r="BZB35" s="427"/>
      <c r="BZC35" s="427"/>
      <c r="BZD35" s="427"/>
      <c r="BZE35" s="427"/>
      <c r="BZF35" s="427"/>
      <c r="BZG35" s="427"/>
      <c r="BZH35" s="427"/>
      <c r="BZI35" s="427"/>
      <c r="BZJ35" s="427"/>
      <c r="BZK35" s="427"/>
      <c r="BZL35" s="427"/>
      <c r="BZM35" s="427"/>
      <c r="BZN35" s="427"/>
      <c r="BZO35" s="427"/>
      <c r="BZP35" s="427"/>
      <c r="BZQ35" s="427"/>
      <c r="BZR35" s="427"/>
      <c r="BZS35" s="427"/>
      <c r="BZT35" s="427"/>
      <c r="BZU35" s="427"/>
      <c r="BZV35" s="427"/>
      <c r="BZW35" s="427"/>
      <c r="BZX35" s="427"/>
      <c r="BZY35" s="427"/>
      <c r="BZZ35" s="427"/>
      <c r="CAA35" s="427"/>
      <c r="CAB35" s="427"/>
      <c r="CAC35" s="427"/>
      <c r="CAD35" s="427"/>
      <c r="CAE35" s="427"/>
      <c r="CAF35" s="427"/>
      <c r="CAG35" s="427"/>
      <c r="CAH35" s="427"/>
      <c r="CAI35" s="427"/>
      <c r="CAJ35" s="427"/>
      <c r="CAK35" s="427"/>
      <c r="CAL35" s="427"/>
      <c r="CAM35" s="427"/>
      <c r="CAN35" s="427"/>
      <c r="CAO35" s="427"/>
      <c r="CAP35" s="427"/>
      <c r="CAQ35" s="427"/>
      <c r="CAR35" s="427"/>
      <c r="CAS35" s="427"/>
      <c r="CAT35" s="427"/>
      <c r="CAU35" s="427"/>
      <c r="CAV35" s="427"/>
      <c r="CAW35" s="427"/>
      <c r="CAX35" s="427"/>
      <c r="CAY35" s="427"/>
      <c r="CAZ35" s="427"/>
      <c r="CBA35" s="427"/>
      <c r="CBB35" s="427"/>
      <c r="CBC35" s="427"/>
      <c r="CBD35" s="427"/>
      <c r="CBE35" s="427"/>
      <c r="CBF35" s="427"/>
      <c r="CBG35" s="427"/>
      <c r="CBH35" s="427"/>
      <c r="CBI35" s="427"/>
      <c r="CBJ35" s="427"/>
      <c r="CBK35" s="427"/>
      <c r="CBL35" s="427"/>
      <c r="CBM35" s="427"/>
      <c r="CBN35" s="427"/>
      <c r="CBO35" s="427"/>
      <c r="CBP35" s="427"/>
      <c r="CBQ35" s="427"/>
      <c r="CBR35" s="427"/>
      <c r="CBS35" s="427"/>
      <c r="CBT35" s="427"/>
      <c r="CBU35" s="427"/>
      <c r="CBV35" s="427"/>
      <c r="CBW35" s="427"/>
      <c r="CBX35" s="427"/>
      <c r="CBY35" s="427"/>
      <c r="CBZ35" s="427"/>
      <c r="CCA35" s="427"/>
      <c r="CCB35" s="427"/>
      <c r="CCC35" s="427"/>
      <c r="CCD35" s="427"/>
      <c r="CCE35" s="427"/>
      <c r="CCF35" s="427"/>
      <c r="CCG35" s="427"/>
      <c r="CCH35" s="427"/>
      <c r="CCI35" s="427"/>
      <c r="CCJ35" s="427"/>
      <c r="CCK35" s="427"/>
      <c r="CCL35" s="427"/>
      <c r="CCM35" s="427"/>
      <c r="CCN35" s="427"/>
      <c r="CCO35" s="427"/>
      <c r="CCP35" s="427"/>
      <c r="CCQ35" s="427"/>
      <c r="CCR35" s="427"/>
      <c r="CCS35" s="427"/>
      <c r="CCT35" s="427"/>
      <c r="CCU35" s="427"/>
      <c r="CCV35" s="427"/>
      <c r="CCW35" s="427"/>
      <c r="CCX35" s="427"/>
      <c r="CCY35" s="427"/>
      <c r="CCZ35" s="427"/>
      <c r="CDA35" s="427"/>
      <c r="CDB35" s="427"/>
      <c r="CDC35" s="427"/>
      <c r="CDD35" s="427"/>
      <c r="CDE35" s="427"/>
      <c r="CDF35" s="427"/>
      <c r="CDG35" s="427"/>
      <c r="CDH35" s="427"/>
      <c r="CDI35" s="427"/>
      <c r="CDJ35" s="427"/>
      <c r="CDK35" s="427"/>
      <c r="CDL35" s="427"/>
      <c r="CDM35" s="427"/>
      <c r="CDN35" s="427"/>
      <c r="CDO35" s="427"/>
      <c r="CDP35" s="427"/>
      <c r="CDQ35" s="427"/>
      <c r="CDR35" s="427"/>
      <c r="CDS35" s="427"/>
      <c r="CDT35" s="427"/>
      <c r="CDU35" s="427"/>
      <c r="CDV35" s="427"/>
      <c r="CDW35" s="427"/>
      <c r="CDX35" s="427"/>
      <c r="CDY35" s="427"/>
      <c r="CDZ35" s="427"/>
      <c r="CEA35" s="427"/>
      <c r="CEB35" s="427"/>
      <c r="CEC35" s="427"/>
      <c r="CED35" s="427"/>
      <c r="CEE35" s="427"/>
      <c r="CEF35" s="427"/>
      <c r="CEG35" s="427"/>
      <c r="CEH35" s="427"/>
      <c r="CEI35" s="427"/>
      <c r="CEJ35" s="427"/>
      <c r="CEK35" s="427"/>
      <c r="CEL35" s="427"/>
      <c r="CEM35" s="427"/>
      <c r="CEN35" s="427"/>
      <c r="CEO35" s="427"/>
      <c r="CEP35" s="427"/>
      <c r="CEQ35" s="427"/>
      <c r="CER35" s="427"/>
      <c r="CES35" s="427"/>
      <c r="CET35" s="427"/>
      <c r="CEU35" s="427"/>
      <c r="CEV35" s="427"/>
      <c r="CEW35" s="427"/>
      <c r="CEX35" s="427"/>
      <c r="CEY35" s="427"/>
      <c r="CEZ35" s="427"/>
      <c r="CFA35" s="427"/>
      <c r="CFB35" s="427"/>
      <c r="CFC35" s="427"/>
      <c r="CFD35" s="427"/>
      <c r="CFE35" s="427"/>
      <c r="CFF35" s="427"/>
      <c r="CFG35" s="427"/>
      <c r="CFH35" s="427"/>
      <c r="CFI35" s="427"/>
      <c r="CFJ35" s="427"/>
      <c r="CFK35" s="427"/>
      <c r="CFL35" s="427"/>
      <c r="CFM35" s="427"/>
      <c r="CFN35" s="427"/>
      <c r="CFO35" s="427"/>
      <c r="CFP35" s="427"/>
      <c r="CFQ35" s="427"/>
      <c r="CFR35" s="427"/>
      <c r="CFS35" s="427"/>
      <c r="CFT35" s="427"/>
      <c r="CFU35" s="427"/>
      <c r="CFV35" s="427"/>
      <c r="CFW35" s="427"/>
      <c r="CFX35" s="427"/>
      <c r="CFY35" s="427"/>
      <c r="CFZ35" s="427"/>
      <c r="CGA35" s="427"/>
      <c r="CGB35" s="427"/>
      <c r="CGC35" s="427"/>
      <c r="CGD35" s="427"/>
      <c r="CGE35" s="427"/>
      <c r="CGF35" s="427"/>
      <c r="CGG35" s="427"/>
      <c r="CGH35" s="427"/>
      <c r="CGI35" s="427"/>
      <c r="CGJ35" s="427"/>
      <c r="CGK35" s="427"/>
      <c r="CGL35" s="427"/>
      <c r="CGM35" s="427"/>
      <c r="CGN35" s="427"/>
      <c r="CGO35" s="427"/>
      <c r="CGP35" s="427"/>
      <c r="CGQ35" s="427"/>
      <c r="CGR35" s="427"/>
      <c r="CGS35" s="427"/>
      <c r="CGT35" s="427"/>
      <c r="CGU35" s="427"/>
      <c r="CGV35" s="427"/>
      <c r="CGW35" s="427"/>
      <c r="CGX35" s="427"/>
      <c r="CGY35" s="427"/>
      <c r="CGZ35" s="427"/>
      <c r="CHA35" s="427"/>
      <c r="CHB35" s="427"/>
      <c r="CHC35" s="427"/>
      <c r="CHD35" s="427"/>
      <c r="CHE35" s="427"/>
      <c r="CHF35" s="427"/>
      <c r="CHG35" s="427"/>
      <c r="CHH35" s="427"/>
      <c r="CHI35" s="427"/>
      <c r="CHJ35" s="427"/>
      <c r="CHK35" s="427"/>
      <c r="CHL35" s="427"/>
      <c r="CHM35" s="427"/>
      <c r="CHN35" s="427"/>
      <c r="CHO35" s="427"/>
      <c r="CHP35" s="427"/>
      <c r="CHQ35" s="427"/>
      <c r="CHR35" s="427"/>
      <c r="CHS35" s="427"/>
      <c r="CHT35" s="427"/>
      <c r="CHU35" s="427"/>
      <c r="CHV35" s="427"/>
      <c r="CHW35" s="427"/>
      <c r="CHX35" s="427"/>
      <c r="CHY35" s="427"/>
      <c r="CHZ35" s="427"/>
      <c r="CIA35" s="427"/>
      <c r="CIB35" s="427"/>
      <c r="CIC35" s="427"/>
      <c r="CID35" s="427"/>
      <c r="CIE35" s="427"/>
      <c r="CIF35" s="427"/>
      <c r="CIG35" s="427"/>
      <c r="CIH35" s="427"/>
      <c r="CII35" s="427"/>
      <c r="CIJ35" s="427"/>
      <c r="CIK35" s="427"/>
      <c r="CIL35" s="427"/>
      <c r="CIM35" s="427"/>
      <c r="CIN35" s="427"/>
      <c r="CIO35" s="427"/>
      <c r="CIP35" s="427"/>
      <c r="CIQ35" s="427"/>
      <c r="CIR35" s="427"/>
      <c r="CIS35" s="427"/>
      <c r="CIT35" s="427"/>
      <c r="CIU35" s="427"/>
      <c r="CIV35" s="427"/>
      <c r="CIW35" s="427"/>
      <c r="CIX35" s="427"/>
      <c r="CIY35" s="427"/>
      <c r="CIZ35" s="427"/>
      <c r="CJA35" s="427"/>
      <c r="CJB35" s="427"/>
      <c r="CJC35" s="427"/>
      <c r="CJD35" s="427"/>
      <c r="CJE35" s="427"/>
      <c r="CJF35" s="427"/>
      <c r="CJG35" s="427"/>
      <c r="CJH35" s="427"/>
      <c r="CJI35" s="427"/>
      <c r="CJJ35" s="427"/>
      <c r="CJK35" s="427"/>
      <c r="CJL35" s="427"/>
      <c r="CJM35" s="427"/>
      <c r="CJN35" s="427"/>
      <c r="CJO35" s="427"/>
      <c r="CJP35" s="427"/>
      <c r="CJQ35" s="427"/>
      <c r="CJR35" s="427"/>
      <c r="CJS35" s="427"/>
      <c r="CJT35" s="427"/>
      <c r="CJU35" s="427"/>
      <c r="CJV35" s="427"/>
      <c r="CJW35" s="427"/>
      <c r="CJX35" s="427"/>
      <c r="CJY35" s="427"/>
      <c r="CJZ35" s="427"/>
      <c r="CKA35" s="427"/>
      <c r="CKB35" s="427"/>
      <c r="CKC35" s="427"/>
      <c r="CKD35" s="427"/>
      <c r="CKE35" s="427"/>
      <c r="CKF35" s="427"/>
      <c r="CKG35" s="427"/>
      <c r="CKH35" s="427"/>
      <c r="CKI35" s="427"/>
      <c r="CKJ35" s="427"/>
      <c r="CKK35" s="427"/>
      <c r="CKL35" s="427"/>
      <c r="CKM35" s="427"/>
      <c r="CKN35" s="427"/>
      <c r="CKO35" s="427"/>
      <c r="CKP35" s="427"/>
      <c r="CKQ35" s="427"/>
      <c r="CKR35" s="427"/>
      <c r="CKS35" s="427"/>
      <c r="CKT35" s="427"/>
      <c r="CKU35" s="427"/>
      <c r="CKV35" s="427"/>
      <c r="CKW35" s="427"/>
      <c r="CKX35" s="427"/>
      <c r="CKY35" s="427"/>
      <c r="CKZ35" s="427"/>
      <c r="CLA35" s="427"/>
      <c r="CLB35" s="427"/>
      <c r="CLC35" s="427"/>
      <c r="CLD35" s="427"/>
      <c r="CLE35" s="427"/>
      <c r="CLF35" s="427"/>
      <c r="CLG35" s="427"/>
      <c r="CLH35" s="427"/>
      <c r="CLI35" s="427"/>
      <c r="CLJ35" s="427"/>
      <c r="CLK35" s="427"/>
      <c r="CLL35" s="427"/>
      <c r="CLM35" s="427"/>
      <c r="CLN35" s="427"/>
      <c r="CLO35" s="427"/>
      <c r="CLP35" s="427"/>
      <c r="CLQ35" s="427"/>
      <c r="CLR35" s="427"/>
      <c r="CLS35" s="427"/>
      <c r="CLT35" s="427"/>
      <c r="CLU35" s="427"/>
      <c r="CLV35" s="427"/>
      <c r="CLW35" s="427"/>
      <c r="CLX35" s="427"/>
      <c r="CLY35" s="427"/>
      <c r="CLZ35" s="427"/>
      <c r="CMA35" s="427"/>
      <c r="CMB35" s="427"/>
      <c r="CMC35" s="427"/>
      <c r="CMD35" s="427"/>
      <c r="CME35" s="427"/>
      <c r="CMF35" s="427"/>
      <c r="CMG35" s="427"/>
      <c r="CMH35" s="427"/>
      <c r="CMI35" s="427"/>
      <c r="CMJ35" s="427"/>
      <c r="CMK35" s="427"/>
      <c r="CML35" s="427"/>
      <c r="CMM35" s="427"/>
      <c r="CMN35" s="427"/>
      <c r="CMO35" s="427"/>
      <c r="CMP35" s="427"/>
      <c r="CMQ35" s="427"/>
      <c r="CMR35" s="427"/>
      <c r="CMS35" s="427"/>
      <c r="CMT35" s="427"/>
      <c r="CMU35" s="427"/>
      <c r="CMV35" s="427"/>
      <c r="CMW35" s="427"/>
      <c r="CMX35" s="427"/>
      <c r="CMY35" s="427"/>
      <c r="CMZ35" s="427"/>
      <c r="CNA35" s="427"/>
      <c r="CNB35" s="427"/>
      <c r="CNC35" s="427"/>
      <c r="CND35" s="427"/>
      <c r="CNE35" s="427"/>
      <c r="CNF35" s="427"/>
      <c r="CNG35" s="427"/>
      <c r="CNH35" s="427"/>
      <c r="CNI35" s="427"/>
      <c r="CNJ35" s="427"/>
      <c r="CNK35" s="427"/>
      <c r="CNL35" s="427"/>
      <c r="CNM35" s="427"/>
      <c r="CNN35" s="427"/>
      <c r="CNO35" s="427"/>
      <c r="CNP35" s="427"/>
      <c r="CNQ35" s="427"/>
      <c r="CNR35" s="427"/>
      <c r="CNS35" s="427"/>
      <c r="CNT35" s="427"/>
      <c r="CNU35" s="427"/>
      <c r="CNV35" s="427"/>
      <c r="CNW35" s="427"/>
      <c r="CNX35" s="427"/>
      <c r="CNY35" s="427"/>
      <c r="CNZ35" s="427"/>
      <c r="COA35" s="427"/>
      <c r="COB35" s="427"/>
      <c r="COC35" s="427"/>
      <c r="COD35" s="427"/>
      <c r="COE35" s="427"/>
      <c r="COF35" s="427"/>
      <c r="COG35" s="427"/>
      <c r="COH35" s="427"/>
      <c r="COI35" s="427"/>
      <c r="COJ35" s="427"/>
      <c r="COK35" s="427"/>
      <c r="COL35" s="427"/>
      <c r="COM35" s="427"/>
      <c r="CON35" s="427"/>
      <c r="COO35" s="427"/>
      <c r="COP35" s="427"/>
      <c r="COQ35" s="427"/>
      <c r="COR35" s="427"/>
      <c r="COS35" s="427"/>
      <c r="COT35" s="427"/>
      <c r="COU35" s="427"/>
      <c r="COV35" s="427"/>
      <c r="COW35" s="427"/>
      <c r="COX35" s="427"/>
      <c r="COY35" s="427"/>
      <c r="COZ35" s="427"/>
      <c r="CPA35" s="427"/>
      <c r="CPB35" s="427"/>
      <c r="CPC35" s="427"/>
      <c r="CPD35" s="427"/>
      <c r="CPE35" s="427"/>
      <c r="CPF35" s="427"/>
      <c r="CPG35" s="427"/>
      <c r="CPH35" s="427"/>
      <c r="CPI35" s="427"/>
      <c r="CPJ35" s="427"/>
      <c r="CPK35" s="427"/>
      <c r="CPL35" s="427"/>
      <c r="CPM35" s="427"/>
      <c r="CPN35" s="427"/>
      <c r="CPO35" s="427"/>
      <c r="CPP35" s="427"/>
      <c r="CPQ35" s="427"/>
      <c r="CPR35" s="427"/>
      <c r="CPS35" s="427"/>
      <c r="CPT35" s="427"/>
      <c r="CPU35" s="427"/>
      <c r="CPV35" s="427"/>
      <c r="CPW35" s="427"/>
      <c r="CPX35" s="427"/>
      <c r="CPY35" s="427"/>
      <c r="CPZ35" s="427"/>
      <c r="CQA35" s="427"/>
      <c r="CQB35" s="427"/>
      <c r="CQC35" s="427"/>
      <c r="CQD35" s="427"/>
      <c r="CQE35" s="427"/>
      <c r="CQF35" s="427"/>
      <c r="CQG35" s="427"/>
      <c r="CQH35" s="427"/>
      <c r="CQI35" s="427"/>
      <c r="CQJ35" s="427"/>
      <c r="CQK35" s="427"/>
      <c r="CQL35" s="427"/>
      <c r="CQM35" s="427"/>
      <c r="CQN35" s="427"/>
      <c r="CQO35" s="427"/>
      <c r="CQP35" s="427"/>
      <c r="CQQ35" s="427"/>
      <c r="CQR35" s="427"/>
      <c r="CQS35" s="427"/>
      <c r="CQT35" s="427"/>
      <c r="CQU35" s="427"/>
      <c r="CQV35" s="427"/>
      <c r="CQW35" s="427"/>
      <c r="CQX35" s="427"/>
      <c r="CQY35" s="427"/>
      <c r="CQZ35" s="427"/>
      <c r="CRA35" s="427"/>
      <c r="CRB35" s="427"/>
      <c r="CRC35" s="427"/>
      <c r="CRD35" s="427"/>
      <c r="CRE35" s="427"/>
      <c r="CRF35" s="427"/>
      <c r="CRG35" s="427"/>
      <c r="CRH35" s="427"/>
      <c r="CRI35" s="427"/>
      <c r="CRJ35" s="427"/>
      <c r="CRK35" s="427"/>
      <c r="CRL35" s="427"/>
      <c r="CRM35" s="427"/>
      <c r="CRN35" s="427"/>
      <c r="CRO35" s="427"/>
      <c r="CRP35" s="427"/>
      <c r="CRQ35" s="427"/>
      <c r="CRR35" s="427"/>
      <c r="CRS35" s="427"/>
      <c r="CRT35" s="427"/>
      <c r="CRU35" s="427"/>
      <c r="CRV35" s="427"/>
      <c r="CRW35" s="427"/>
      <c r="CRX35" s="427"/>
      <c r="CRY35" s="427"/>
      <c r="CRZ35" s="427"/>
      <c r="CSA35" s="427"/>
      <c r="CSB35" s="427"/>
      <c r="CSC35" s="427"/>
      <c r="CSD35" s="427"/>
      <c r="CSE35" s="427"/>
      <c r="CSF35" s="427"/>
      <c r="CSG35" s="427"/>
      <c r="CSH35" s="427"/>
      <c r="CSI35" s="427"/>
      <c r="CSJ35" s="427"/>
      <c r="CSK35" s="427"/>
      <c r="CSL35" s="427"/>
      <c r="CSM35" s="427"/>
      <c r="CSN35" s="427"/>
      <c r="CSO35" s="427"/>
      <c r="CSP35" s="427"/>
      <c r="CSQ35" s="427"/>
      <c r="CSR35" s="427"/>
      <c r="CSS35" s="427"/>
      <c r="CST35" s="427"/>
      <c r="CSU35" s="427"/>
      <c r="CSV35" s="427"/>
      <c r="CSW35" s="427"/>
      <c r="CSX35" s="427"/>
      <c r="CSY35" s="427"/>
      <c r="CSZ35" s="427"/>
      <c r="CTA35" s="427"/>
      <c r="CTB35" s="427"/>
      <c r="CTC35" s="427"/>
      <c r="CTD35" s="427"/>
      <c r="CTE35" s="427"/>
      <c r="CTF35" s="427"/>
      <c r="CTG35" s="427"/>
      <c r="CTH35" s="427"/>
      <c r="CTI35" s="427"/>
      <c r="CTJ35" s="427"/>
      <c r="CTK35" s="427"/>
      <c r="CTL35" s="427"/>
      <c r="CTM35" s="427"/>
      <c r="CTN35" s="427"/>
      <c r="CTO35" s="427"/>
      <c r="CTP35" s="427"/>
      <c r="CTQ35" s="427"/>
      <c r="CTR35" s="427"/>
      <c r="CTS35" s="427"/>
      <c r="CTT35" s="427"/>
      <c r="CTU35" s="427"/>
      <c r="CTV35" s="427"/>
      <c r="CTW35" s="427"/>
      <c r="CTX35" s="427"/>
      <c r="CTY35" s="427"/>
      <c r="CTZ35" s="427"/>
      <c r="CUA35" s="427"/>
      <c r="CUB35" s="427"/>
      <c r="CUC35" s="427"/>
      <c r="CUD35" s="427"/>
      <c r="CUE35" s="427"/>
      <c r="CUF35" s="427"/>
      <c r="CUG35" s="427"/>
      <c r="CUH35" s="427"/>
      <c r="CUI35" s="427"/>
      <c r="CUJ35" s="427"/>
      <c r="CUK35" s="427"/>
      <c r="CUL35" s="427"/>
      <c r="CUM35" s="427"/>
      <c r="CUN35" s="427"/>
      <c r="CUO35" s="427"/>
      <c r="CUP35" s="427"/>
      <c r="CUQ35" s="427"/>
      <c r="CUR35" s="427"/>
      <c r="CUS35" s="427"/>
      <c r="CUT35" s="427"/>
      <c r="CUU35" s="427"/>
      <c r="CUV35" s="427"/>
      <c r="CUW35" s="427"/>
      <c r="CUX35" s="427"/>
      <c r="CUY35" s="427"/>
      <c r="CUZ35" s="427"/>
      <c r="CVA35" s="427"/>
      <c r="CVB35" s="427"/>
      <c r="CVC35" s="427"/>
      <c r="CVD35" s="427"/>
      <c r="CVE35" s="427"/>
      <c r="CVF35" s="427"/>
      <c r="CVG35" s="427"/>
      <c r="CVH35" s="427"/>
      <c r="CVI35" s="427"/>
      <c r="CVJ35" s="427"/>
      <c r="CVK35" s="427"/>
      <c r="CVL35" s="427"/>
      <c r="CVM35" s="427"/>
      <c r="CVN35" s="427"/>
      <c r="CVO35" s="427"/>
      <c r="CVP35" s="427"/>
      <c r="CVQ35" s="427"/>
      <c r="CVR35" s="427"/>
      <c r="CVS35" s="427"/>
      <c r="CVT35" s="427"/>
      <c r="CVU35" s="427"/>
      <c r="CVV35" s="427"/>
      <c r="CVW35" s="427"/>
      <c r="CVX35" s="427"/>
      <c r="CVY35" s="427"/>
      <c r="CVZ35" s="427"/>
      <c r="CWA35" s="427"/>
      <c r="CWB35" s="427"/>
      <c r="CWC35" s="427"/>
      <c r="CWD35" s="427"/>
      <c r="CWE35" s="427"/>
      <c r="CWF35" s="427"/>
      <c r="CWG35" s="427"/>
      <c r="CWH35" s="427"/>
      <c r="CWI35" s="427"/>
      <c r="CWJ35" s="427"/>
      <c r="CWK35" s="427"/>
      <c r="CWL35" s="427"/>
      <c r="CWM35" s="427"/>
      <c r="CWN35" s="427"/>
      <c r="CWO35" s="427"/>
      <c r="CWP35" s="427"/>
      <c r="CWQ35" s="427"/>
      <c r="CWR35" s="427"/>
      <c r="CWS35" s="427"/>
      <c r="CWT35" s="427"/>
      <c r="CWU35" s="427"/>
      <c r="CWV35" s="427"/>
      <c r="CWW35" s="427"/>
      <c r="CWX35" s="427"/>
      <c r="CWY35" s="427"/>
      <c r="CWZ35" s="427"/>
      <c r="CXA35" s="427"/>
      <c r="CXB35" s="427"/>
      <c r="CXC35" s="427"/>
      <c r="CXD35" s="427"/>
      <c r="CXE35" s="427"/>
      <c r="CXF35" s="427"/>
      <c r="CXG35" s="427"/>
      <c r="CXH35" s="427"/>
      <c r="CXI35" s="427"/>
      <c r="CXJ35" s="427"/>
      <c r="CXK35" s="427"/>
      <c r="CXL35" s="427"/>
      <c r="CXM35" s="427"/>
      <c r="CXN35" s="427"/>
      <c r="CXO35" s="427"/>
      <c r="CXP35" s="427"/>
      <c r="CXQ35" s="427"/>
      <c r="CXR35" s="427"/>
      <c r="CXS35" s="427"/>
      <c r="CXT35" s="427"/>
      <c r="CXU35" s="427"/>
      <c r="CXV35" s="427"/>
      <c r="CXW35" s="427"/>
      <c r="CXX35" s="427"/>
      <c r="CXY35" s="427"/>
      <c r="CXZ35" s="427"/>
      <c r="CYA35" s="427"/>
      <c r="CYB35" s="427"/>
      <c r="CYC35" s="427"/>
      <c r="CYD35" s="427"/>
      <c r="CYE35" s="427"/>
      <c r="CYF35" s="427"/>
      <c r="CYG35" s="427"/>
      <c r="CYH35" s="427"/>
      <c r="CYI35" s="427"/>
      <c r="CYJ35" s="427"/>
      <c r="CYK35" s="427"/>
      <c r="CYL35" s="427"/>
      <c r="CYM35" s="427"/>
      <c r="CYN35" s="427"/>
      <c r="CYO35" s="427"/>
      <c r="CYP35" s="427"/>
      <c r="CYQ35" s="427"/>
      <c r="CYR35" s="427"/>
      <c r="CYS35" s="427"/>
      <c r="CYT35" s="427"/>
      <c r="CYU35" s="427"/>
      <c r="CYV35" s="427"/>
      <c r="CYW35" s="427"/>
      <c r="CYX35" s="427"/>
      <c r="CYY35" s="427"/>
      <c r="CYZ35" s="427"/>
      <c r="CZA35" s="427"/>
      <c r="CZB35" s="427"/>
      <c r="CZC35" s="427"/>
      <c r="CZD35" s="427"/>
      <c r="CZE35" s="427"/>
      <c r="CZF35" s="427"/>
      <c r="CZG35" s="427"/>
      <c r="CZH35" s="427"/>
      <c r="CZI35" s="427"/>
      <c r="CZJ35" s="427"/>
      <c r="CZK35" s="427"/>
      <c r="CZL35" s="427"/>
      <c r="CZM35" s="427"/>
      <c r="CZN35" s="427"/>
      <c r="CZO35" s="427"/>
      <c r="CZP35" s="427"/>
      <c r="CZQ35" s="427"/>
      <c r="CZR35" s="427"/>
      <c r="CZS35" s="427"/>
      <c r="CZT35" s="427"/>
      <c r="CZU35" s="427"/>
      <c r="CZV35" s="427"/>
      <c r="CZW35" s="427"/>
      <c r="CZX35" s="427"/>
      <c r="CZY35" s="427"/>
      <c r="CZZ35" s="427"/>
      <c r="DAA35" s="427"/>
      <c r="DAB35" s="427"/>
      <c r="DAC35" s="427"/>
      <c r="DAD35" s="427"/>
      <c r="DAE35" s="427"/>
      <c r="DAF35" s="427"/>
      <c r="DAG35" s="427"/>
      <c r="DAH35" s="427"/>
      <c r="DAI35" s="427"/>
      <c r="DAJ35" s="427"/>
      <c r="DAK35" s="427"/>
      <c r="DAL35" s="427"/>
      <c r="DAM35" s="427"/>
      <c r="DAN35" s="427"/>
      <c r="DAO35" s="427"/>
      <c r="DAP35" s="427"/>
      <c r="DAQ35" s="427"/>
      <c r="DAR35" s="427"/>
      <c r="DAS35" s="427"/>
      <c r="DAT35" s="427"/>
      <c r="DAU35" s="427"/>
      <c r="DAV35" s="427"/>
      <c r="DAW35" s="427"/>
      <c r="DAX35" s="427"/>
      <c r="DAY35" s="427"/>
      <c r="DAZ35" s="427"/>
      <c r="DBA35" s="427"/>
      <c r="DBB35" s="427"/>
      <c r="DBC35" s="427"/>
      <c r="DBD35" s="427"/>
      <c r="DBE35" s="427"/>
      <c r="DBF35" s="427"/>
      <c r="DBG35" s="427"/>
      <c r="DBH35" s="427"/>
      <c r="DBI35" s="427"/>
      <c r="DBJ35" s="427"/>
      <c r="DBK35" s="427"/>
      <c r="DBL35" s="427"/>
      <c r="DBM35" s="427"/>
      <c r="DBN35" s="427"/>
      <c r="DBO35" s="427"/>
      <c r="DBP35" s="427"/>
      <c r="DBQ35" s="427"/>
      <c r="DBR35" s="427"/>
      <c r="DBS35" s="427"/>
      <c r="DBT35" s="427"/>
      <c r="DBU35" s="427"/>
      <c r="DBV35" s="427"/>
      <c r="DBW35" s="427"/>
      <c r="DBX35" s="427"/>
      <c r="DBY35" s="427"/>
      <c r="DBZ35" s="427"/>
      <c r="DCA35" s="427"/>
      <c r="DCB35" s="427"/>
      <c r="DCC35" s="427"/>
      <c r="DCD35" s="427"/>
      <c r="DCE35" s="427"/>
      <c r="DCF35" s="427"/>
      <c r="DCG35" s="427"/>
      <c r="DCH35" s="427"/>
      <c r="DCI35" s="427"/>
      <c r="DCJ35" s="427"/>
      <c r="DCK35" s="427"/>
      <c r="DCL35" s="427"/>
      <c r="DCM35" s="427"/>
      <c r="DCN35" s="427"/>
      <c r="DCO35" s="427"/>
      <c r="DCP35" s="427"/>
      <c r="DCQ35" s="427"/>
      <c r="DCR35" s="427"/>
      <c r="DCS35" s="427"/>
      <c r="DCT35" s="427"/>
      <c r="DCU35" s="427"/>
      <c r="DCV35" s="427"/>
      <c r="DCW35" s="427"/>
      <c r="DCX35" s="427"/>
      <c r="DCY35" s="427"/>
      <c r="DCZ35" s="427"/>
      <c r="DDA35" s="427"/>
      <c r="DDB35" s="427"/>
      <c r="DDC35" s="427"/>
      <c r="DDD35" s="427"/>
      <c r="DDE35" s="427"/>
      <c r="DDF35" s="427"/>
      <c r="DDG35" s="427"/>
      <c r="DDH35" s="427"/>
      <c r="DDI35" s="427"/>
      <c r="DDJ35" s="427"/>
      <c r="DDK35" s="427"/>
      <c r="DDL35" s="427"/>
      <c r="DDM35" s="427"/>
      <c r="DDN35" s="427"/>
      <c r="DDO35" s="427"/>
      <c r="DDP35" s="427"/>
      <c r="DDQ35" s="427"/>
      <c r="DDR35" s="427"/>
      <c r="DDS35" s="427"/>
      <c r="DDT35" s="427"/>
      <c r="DDU35" s="427"/>
      <c r="DDV35" s="427"/>
      <c r="DDW35" s="427"/>
      <c r="DDX35" s="427"/>
      <c r="DDY35" s="427"/>
      <c r="DDZ35" s="427"/>
      <c r="DEA35" s="427"/>
      <c r="DEB35" s="427"/>
      <c r="DEC35" s="427"/>
      <c r="DED35" s="427"/>
      <c r="DEE35" s="427"/>
      <c r="DEF35" s="427"/>
      <c r="DEG35" s="427"/>
      <c r="DEH35" s="427"/>
      <c r="DEI35" s="427"/>
      <c r="DEJ35" s="427"/>
      <c r="DEK35" s="427"/>
      <c r="DEL35" s="427"/>
      <c r="DEM35" s="427"/>
      <c r="DEN35" s="427"/>
      <c r="DEO35" s="427"/>
      <c r="DEP35" s="427"/>
      <c r="DEQ35" s="427"/>
      <c r="DER35" s="427"/>
      <c r="DES35" s="427"/>
      <c r="DET35" s="427"/>
      <c r="DEU35" s="427"/>
      <c r="DEV35" s="427"/>
      <c r="DEW35" s="427"/>
      <c r="DEX35" s="427"/>
      <c r="DEY35" s="427"/>
      <c r="DEZ35" s="427"/>
      <c r="DFA35" s="427"/>
      <c r="DFB35" s="427"/>
      <c r="DFC35" s="427"/>
      <c r="DFD35" s="427"/>
      <c r="DFE35" s="427"/>
      <c r="DFF35" s="427"/>
      <c r="DFG35" s="427"/>
      <c r="DFH35" s="427"/>
      <c r="DFI35" s="427"/>
      <c r="DFJ35" s="427"/>
      <c r="DFK35" s="427"/>
      <c r="DFL35" s="427"/>
      <c r="DFM35" s="427"/>
      <c r="DFN35" s="427"/>
      <c r="DFO35" s="427"/>
      <c r="DFP35" s="427"/>
      <c r="DFQ35" s="427"/>
      <c r="DFR35" s="427"/>
      <c r="DFS35" s="427"/>
      <c r="DFT35" s="427"/>
      <c r="DFU35" s="427"/>
      <c r="DFV35" s="427"/>
      <c r="DFW35" s="427"/>
      <c r="DFX35" s="427"/>
      <c r="DFY35" s="427"/>
      <c r="DFZ35" s="427"/>
      <c r="DGA35" s="427"/>
      <c r="DGB35" s="427"/>
      <c r="DGC35" s="427"/>
      <c r="DGD35" s="427"/>
      <c r="DGE35" s="427"/>
      <c r="DGF35" s="427"/>
      <c r="DGG35" s="427"/>
      <c r="DGH35" s="427"/>
      <c r="DGI35" s="427"/>
      <c r="DGJ35" s="427"/>
      <c r="DGK35" s="427"/>
      <c r="DGL35" s="427"/>
      <c r="DGM35" s="427"/>
      <c r="DGN35" s="427"/>
      <c r="DGO35" s="427"/>
      <c r="DGP35" s="427"/>
      <c r="DGQ35" s="427"/>
      <c r="DGR35" s="427"/>
      <c r="DGS35" s="427"/>
      <c r="DGT35" s="427"/>
      <c r="DGU35" s="427"/>
      <c r="DGV35" s="427"/>
      <c r="DGW35" s="427"/>
      <c r="DGX35" s="427"/>
      <c r="DGY35" s="427"/>
      <c r="DGZ35" s="427"/>
      <c r="DHA35" s="427"/>
      <c r="DHB35" s="427"/>
      <c r="DHC35" s="427"/>
      <c r="DHD35" s="427"/>
      <c r="DHE35" s="427"/>
      <c r="DHF35" s="427"/>
      <c r="DHG35" s="427"/>
      <c r="DHH35" s="427"/>
      <c r="DHI35" s="427"/>
      <c r="DHJ35" s="427"/>
      <c r="DHK35" s="427"/>
      <c r="DHL35" s="427"/>
      <c r="DHM35" s="427"/>
      <c r="DHN35" s="427"/>
      <c r="DHO35" s="427"/>
      <c r="DHP35" s="427"/>
      <c r="DHQ35" s="427"/>
      <c r="DHR35" s="427"/>
      <c r="DHS35" s="427"/>
      <c r="DHT35" s="427"/>
      <c r="DHU35" s="427"/>
      <c r="DHV35" s="427"/>
      <c r="DHW35" s="427"/>
      <c r="DHX35" s="427"/>
      <c r="DHY35" s="427"/>
      <c r="DHZ35" s="427"/>
      <c r="DIA35" s="427"/>
      <c r="DIB35" s="427"/>
      <c r="DIC35" s="427"/>
      <c r="DID35" s="427"/>
      <c r="DIE35" s="427"/>
      <c r="DIF35" s="427"/>
      <c r="DIG35" s="427"/>
      <c r="DIH35" s="427"/>
      <c r="DII35" s="427"/>
      <c r="DIJ35" s="427"/>
      <c r="DIK35" s="427"/>
      <c r="DIL35" s="427"/>
      <c r="DIM35" s="427"/>
      <c r="DIN35" s="427"/>
      <c r="DIO35" s="427"/>
      <c r="DIP35" s="427"/>
      <c r="DIQ35" s="427"/>
      <c r="DIR35" s="427"/>
      <c r="DIS35" s="427"/>
      <c r="DIT35" s="427"/>
      <c r="DIU35" s="427"/>
      <c r="DIV35" s="427"/>
      <c r="DIW35" s="427"/>
      <c r="DIX35" s="427"/>
      <c r="DIY35" s="427"/>
      <c r="DIZ35" s="427"/>
      <c r="DJA35" s="427"/>
      <c r="DJB35" s="427"/>
      <c r="DJC35" s="427"/>
      <c r="DJD35" s="427"/>
      <c r="DJE35" s="427"/>
      <c r="DJF35" s="427"/>
      <c r="DJG35" s="427"/>
      <c r="DJH35" s="427"/>
      <c r="DJI35" s="427"/>
      <c r="DJJ35" s="427"/>
      <c r="DJK35" s="427"/>
      <c r="DJL35" s="427"/>
      <c r="DJM35" s="427"/>
      <c r="DJN35" s="427"/>
      <c r="DJO35" s="427"/>
      <c r="DJP35" s="427"/>
      <c r="DJQ35" s="427"/>
      <c r="DJR35" s="427"/>
      <c r="DJS35" s="427"/>
      <c r="DJT35" s="427"/>
      <c r="DJU35" s="427"/>
      <c r="DJV35" s="427"/>
      <c r="DJW35" s="427"/>
      <c r="DJX35" s="427"/>
      <c r="DJY35" s="427"/>
      <c r="DJZ35" s="427"/>
      <c r="DKA35" s="427"/>
      <c r="DKB35" s="427"/>
      <c r="DKC35" s="427"/>
      <c r="DKD35" s="427"/>
      <c r="DKE35" s="427"/>
      <c r="DKF35" s="427"/>
      <c r="DKG35" s="427"/>
      <c r="DKH35" s="427"/>
      <c r="DKI35" s="427"/>
      <c r="DKJ35" s="427"/>
      <c r="DKK35" s="427"/>
      <c r="DKL35" s="427"/>
      <c r="DKM35" s="427"/>
      <c r="DKN35" s="427"/>
      <c r="DKO35" s="427"/>
      <c r="DKP35" s="427"/>
      <c r="DKQ35" s="427"/>
      <c r="DKR35" s="427"/>
      <c r="DKS35" s="427"/>
      <c r="DKT35" s="427"/>
      <c r="DKU35" s="427"/>
      <c r="DKV35" s="427"/>
      <c r="DKW35" s="427"/>
      <c r="DKX35" s="427"/>
      <c r="DKY35" s="427"/>
      <c r="DKZ35" s="427"/>
      <c r="DLA35" s="427"/>
      <c r="DLB35" s="427"/>
      <c r="DLC35" s="427"/>
      <c r="DLD35" s="427"/>
      <c r="DLE35" s="427"/>
      <c r="DLF35" s="427"/>
      <c r="DLG35" s="427"/>
      <c r="DLH35" s="427"/>
      <c r="DLI35" s="427"/>
      <c r="DLJ35" s="427"/>
      <c r="DLK35" s="427"/>
      <c r="DLL35" s="427"/>
      <c r="DLM35" s="427"/>
      <c r="DLN35" s="427"/>
      <c r="DLO35" s="427"/>
      <c r="DLP35" s="427"/>
      <c r="DLQ35" s="427"/>
      <c r="DLR35" s="427"/>
      <c r="DLS35" s="427"/>
      <c r="DLT35" s="427"/>
      <c r="DLU35" s="427"/>
      <c r="DLV35" s="427"/>
      <c r="DLW35" s="427"/>
      <c r="DLX35" s="427"/>
      <c r="DLY35" s="427"/>
      <c r="DLZ35" s="427"/>
      <c r="DMA35" s="427"/>
      <c r="DMB35" s="427"/>
      <c r="DMC35" s="427"/>
      <c r="DMD35" s="427"/>
      <c r="DME35" s="427"/>
      <c r="DMF35" s="427"/>
      <c r="DMG35" s="427"/>
      <c r="DMH35" s="427"/>
      <c r="DMI35" s="427"/>
      <c r="DMJ35" s="427"/>
      <c r="DMK35" s="427"/>
      <c r="DML35" s="427"/>
      <c r="DMM35" s="427"/>
      <c r="DMN35" s="427"/>
      <c r="DMO35" s="427"/>
      <c r="DMP35" s="427"/>
      <c r="DMQ35" s="427"/>
      <c r="DMR35" s="427"/>
      <c r="DMS35" s="427"/>
      <c r="DMT35" s="427"/>
      <c r="DMU35" s="427"/>
      <c r="DMV35" s="427"/>
      <c r="DMW35" s="427"/>
      <c r="DMX35" s="427"/>
      <c r="DMY35" s="427"/>
      <c r="DMZ35" s="427"/>
      <c r="DNA35" s="427"/>
      <c r="DNB35" s="427"/>
      <c r="DNC35" s="427"/>
      <c r="DND35" s="427"/>
      <c r="DNE35" s="427"/>
      <c r="DNF35" s="427"/>
      <c r="DNG35" s="427"/>
      <c r="DNH35" s="427"/>
      <c r="DNI35" s="427"/>
      <c r="DNJ35" s="427"/>
      <c r="DNK35" s="427"/>
      <c r="DNL35" s="427"/>
      <c r="DNM35" s="427"/>
      <c r="DNN35" s="427"/>
      <c r="DNO35" s="427"/>
      <c r="DNP35" s="427"/>
      <c r="DNQ35" s="427"/>
      <c r="DNR35" s="427"/>
      <c r="DNS35" s="427"/>
      <c r="DNT35" s="427"/>
      <c r="DNU35" s="427"/>
      <c r="DNV35" s="427"/>
      <c r="DNW35" s="427"/>
      <c r="DNX35" s="427"/>
      <c r="DNY35" s="427"/>
      <c r="DNZ35" s="427"/>
      <c r="DOA35" s="427"/>
      <c r="DOB35" s="427"/>
      <c r="DOC35" s="427"/>
      <c r="DOD35" s="427"/>
      <c r="DOE35" s="427"/>
      <c r="DOF35" s="427"/>
      <c r="DOG35" s="427"/>
      <c r="DOH35" s="427"/>
      <c r="DOI35" s="427"/>
      <c r="DOJ35" s="427"/>
      <c r="DOK35" s="427"/>
      <c r="DOL35" s="427"/>
      <c r="DOM35" s="427"/>
      <c r="DON35" s="427"/>
      <c r="DOO35" s="427"/>
      <c r="DOP35" s="427"/>
      <c r="DOQ35" s="427"/>
      <c r="DOR35" s="427"/>
      <c r="DOS35" s="427"/>
      <c r="DOT35" s="427"/>
      <c r="DOU35" s="427"/>
      <c r="DOV35" s="427"/>
      <c r="DOW35" s="427"/>
      <c r="DOX35" s="427"/>
      <c r="DOY35" s="427"/>
      <c r="DOZ35" s="427"/>
      <c r="DPA35" s="427"/>
      <c r="DPB35" s="427"/>
      <c r="DPC35" s="427"/>
      <c r="DPD35" s="427"/>
      <c r="DPE35" s="427"/>
      <c r="DPF35" s="427"/>
      <c r="DPG35" s="427"/>
      <c r="DPH35" s="427"/>
      <c r="DPI35" s="427"/>
      <c r="DPJ35" s="427"/>
      <c r="DPK35" s="427"/>
      <c r="DPL35" s="427"/>
      <c r="DPM35" s="427"/>
      <c r="DPN35" s="427"/>
      <c r="DPO35" s="427"/>
      <c r="DPP35" s="427"/>
      <c r="DPQ35" s="427"/>
      <c r="DPR35" s="427"/>
      <c r="DPS35" s="427"/>
      <c r="DPT35" s="427"/>
      <c r="DPU35" s="427"/>
      <c r="DPV35" s="427"/>
      <c r="DPW35" s="427"/>
      <c r="DPX35" s="427"/>
      <c r="DPY35" s="427"/>
      <c r="DPZ35" s="427"/>
      <c r="DQA35" s="427"/>
      <c r="DQB35" s="427"/>
      <c r="DQC35" s="427"/>
      <c r="DQD35" s="427"/>
      <c r="DQE35" s="427"/>
      <c r="DQF35" s="427"/>
      <c r="DQG35" s="427"/>
      <c r="DQH35" s="427"/>
      <c r="DQI35" s="427"/>
      <c r="DQJ35" s="427"/>
      <c r="DQK35" s="427"/>
      <c r="DQL35" s="427"/>
      <c r="DQM35" s="427"/>
      <c r="DQN35" s="427"/>
      <c r="DQO35" s="427"/>
      <c r="DQP35" s="427"/>
      <c r="DQQ35" s="427"/>
      <c r="DQR35" s="427"/>
      <c r="DQS35" s="427"/>
      <c r="DQT35" s="427"/>
      <c r="DQU35" s="427"/>
      <c r="DQV35" s="427"/>
      <c r="DQW35" s="427"/>
      <c r="DQX35" s="427"/>
      <c r="DQY35" s="427"/>
      <c r="DQZ35" s="427"/>
      <c r="DRA35" s="427"/>
      <c r="DRB35" s="427"/>
      <c r="DRC35" s="427"/>
      <c r="DRD35" s="427"/>
      <c r="DRE35" s="427"/>
      <c r="DRF35" s="427"/>
      <c r="DRG35" s="427"/>
      <c r="DRH35" s="427"/>
      <c r="DRI35" s="427"/>
      <c r="DRJ35" s="427"/>
      <c r="DRK35" s="427"/>
      <c r="DRL35" s="427"/>
      <c r="DRM35" s="427"/>
      <c r="DRN35" s="427"/>
      <c r="DRO35" s="427"/>
      <c r="DRP35" s="427"/>
      <c r="DRQ35" s="427"/>
      <c r="DRR35" s="427"/>
      <c r="DRS35" s="427"/>
      <c r="DRT35" s="427"/>
      <c r="DRU35" s="427"/>
      <c r="DRV35" s="427"/>
      <c r="DRW35" s="427"/>
      <c r="DRX35" s="427"/>
      <c r="DRY35" s="427"/>
      <c r="DRZ35" s="427"/>
      <c r="DSA35" s="427"/>
      <c r="DSB35" s="427"/>
      <c r="DSC35" s="427"/>
      <c r="DSD35" s="427"/>
      <c r="DSE35" s="427"/>
      <c r="DSF35" s="427"/>
      <c r="DSG35" s="427"/>
      <c r="DSH35" s="427"/>
      <c r="DSI35" s="427"/>
      <c r="DSJ35" s="427"/>
      <c r="DSK35" s="427"/>
      <c r="DSL35" s="427"/>
      <c r="DSM35" s="427"/>
      <c r="DSN35" s="427"/>
      <c r="DSO35" s="427"/>
      <c r="DSP35" s="427"/>
      <c r="DSQ35" s="427"/>
      <c r="DSR35" s="427"/>
      <c r="DSS35" s="427"/>
      <c r="DST35" s="427"/>
      <c r="DSU35" s="427"/>
      <c r="DSV35" s="427"/>
      <c r="DSW35" s="427"/>
      <c r="DSX35" s="427"/>
      <c r="DSY35" s="427"/>
      <c r="DSZ35" s="427"/>
      <c r="DTA35" s="427"/>
      <c r="DTB35" s="427"/>
      <c r="DTC35" s="427"/>
      <c r="DTD35" s="427"/>
      <c r="DTE35" s="427"/>
      <c r="DTF35" s="427"/>
      <c r="DTG35" s="427"/>
      <c r="DTH35" s="427"/>
      <c r="DTI35" s="427"/>
      <c r="DTJ35" s="427"/>
      <c r="DTK35" s="427"/>
      <c r="DTL35" s="427"/>
      <c r="DTM35" s="427"/>
      <c r="DTN35" s="427"/>
      <c r="DTO35" s="427"/>
      <c r="DTP35" s="427"/>
      <c r="DTQ35" s="427"/>
      <c r="DTR35" s="427"/>
      <c r="DTS35" s="427"/>
      <c r="DTT35" s="427"/>
      <c r="DTU35" s="427"/>
      <c r="DTV35" s="427"/>
      <c r="DTW35" s="427"/>
      <c r="DTX35" s="427"/>
      <c r="DTY35" s="427"/>
      <c r="DTZ35" s="427"/>
      <c r="DUA35" s="427"/>
      <c r="DUB35" s="427"/>
      <c r="DUC35" s="427"/>
      <c r="DUD35" s="427"/>
      <c r="DUE35" s="427"/>
      <c r="DUF35" s="427"/>
      <c r="DUG35" s="427"/>
      <c r="DUH35" s="427"/>
      <c r="DUI35" s="427"/>
      <c r="DUJ35" s="427"/>
      <c r="DUK35" s="427"/>
      <c r="DUL35" s="427"/>
      <c r="DUM35" s="427"/>
      <c r="DUN35" s="427"/>
      <c r="DUO35" s="427"/>
      <c r="DUP35" s="427"/>
      <c r="DUQ35" s="427"/>
      <c r="DUR35" s="427"/>
      <c r="DUS35" s="427"/>
      <c r="DUT35" s="427"/>
      <c r="DUU35" s="427"/>
      <c r="DUV35" s="427"/>
      <c r="DUW35" s="427"/>
      <c r="DUX35" s="427"/>
      <c r="DUY35" s="427"/>
      <c r="DUZ35" s="427"/>
      <c r="DVA35" s="427"/>
      <c r="DVB35" s="427"/>
      <c r="DVC35" s="427"/>
      <c r="DVD35" s="427"/>
      <c r="DVE35" s="427"/>
      <c r="DVF35" s="427"/>
      <c r="DVG35" s="427"/>
      <c r="DVH35" s="427"/>
      <c r="DVI35" s="427"/>
      <c r="DVJ35" s="427"/>
      <c r="DVK35" s="427"/>
      <c r="DVL35" s="427"/>
      <c r="DVM35" s="427"/>
      <c r="DVN35" s="427"/>
      <c r="DVO35" s="427"/>
      <c r="DVP35" s="427"/>
      <c r="DVQ35" s="427"/>
      <c r="DVR35" s="427"/>
      <c r="DVS35" s="427"/>
      <c r="DVT35" s="427"/>
      <c r="DVU35" s="427"/>
      <c r="DVV35" s="427"/>
      <c r="DVW35" s="427"/>
      <c r="DVX35" s="427"/>
      <c r="DVY35" s="427"/>
      <c r="DVZ35" s="427"/>
      <c r="DWA35" s="427"/>
      <c r="DWB35" s="427"/>
      <c r="DWC35" s="427"/>
      <c r="DWD35" s="427"/>
      <c r="DWE35" s="427"/>
      <c r="DWF35" s="427"/>
      <c r="DWG35" s="427"/>
      <c r="DWH35" s="427"/>
      <c r="DWI35" s="427"/>
      <c r="DWJ35" s="427"/>
      <c r="DWK35" s="427"/>
      <c r="DWL35" s="427"/>
      <c r="DWM35" s="427"/>
      <c r="DWN35" s="427"/>
      <c r="DWO35" s="427"/>
      <c r="DWP35" s="427"/>
      <c r="DWQ35" s="427"/>
      <c r="DWR35" s="427"/>
      <c r="DWS35" s="427"/>
      <c r="DWT35" s="427"/>
      <c r="DWU35" s="427"/>
      <c r="DWV35" s="427"/>
      <c r="DWW35" s="427"/>
      <c r="DWX35" s="427"/>
      <c r="DWY35" s="427"/>
      <c r="DWZ35" s="427"/>
      <c r="DXA35" s="427"/>
      <c r="DXB35" s="427"/>
      <c r="DXC35" s="427"/>
      <c r="DXD35" s="427"/>
      <c r="DXE35" s="427"/>
      <c r="DXF35" s="427"/>
      <c r="DXG35" s="427"/>
      <c r="DXH35" s="427"/>
      <c r="DXI35" s="427"/>
      <c r="DXJ35" s="427"/>
      <c r="DXK35" s="427"/>
      <c r="DXL35" s="427"/>
      <c r="DXM35" s="427"/>
      <c r="DXN35" s="427"/>
      <c r="DXO35" s="427"/>
      <c r="DXP35" s="427"/>
      <c r="DXQ35" s="427"/>
      <c r="DXR35" s="427"/>
      <c r="DXS35" s="427"/>
      <c r="DXT35" s="427"/>
      <c r="DXU35" s="427"/>
      <c r="DXV35" s="427"/>
      <c r="DXW35" s="427"/>
      <c r="DXX35" s="427"/>
      <c r="DXY35" s="427"/>
      <c r="DXZ35" s="427"/>
      <c r="DYA35" s="427"/>
      <c r="DYB35" s="427"/>
      <c r="DYC35" s="427"/>
      <c r="DYD35" s="427"/>
      <c r="DYE35" s="427"/>
      <c r="DYF35" s="427"/>
      <c r="DYG35" s="427"/>
      <c r="DYH35" s="427"/>
      <c r="DYI35" s="427"/>
      <c r="DYJ35" s="427"/>
      <c r="DYK35" s="427"/>
      <c r="DYL35" s="427"/>
      <c r="DYM35" s="427"/>
      <c r="DYN35" s="427"/>
      <c r="DYO35" s="427"/>
      <c r="DYP35" s="427"/>
      <c r="DYQ35" s="427"/>
      <c r="DYR35" s="427"/>
      <c r="DYS35" s="427"/>
      <c r="DYT35" s="427"/>
      <c r="DYU35" s="427"/>
      <c r="DYV35" s="427"/>
      <c r="DYW35" s="427"/>
      <c r="DYX35" s="427"/>
      <c r="DYY35" s="427"/>
      <c r="DYZ35" s="427"/>
      <c r="DZA35" s="427"/>
      <c r="DZB35" s="427"/>
      <c r="DZC35" s="427"/>
      <c r="DZD35" s="427"/>
      <c r="DZE35" s="427"/>
      <c r="DZF35" s="427"/>
      <c r="DZG35" s="427"/>
      <c r="DZH35" s="427"/>
      <c r="DZI35" s="427"/>
      <c r="DZJ35" s="427"/>
      <c r="DZK35" s="427"/>
      <c r="DZL35" s="427"/>
      <c r="DZM35" s="427"/>
      <c r="DZN35" s="427"/>
      <c r="DZO35" s="427"/>
      <c r="DZP35" s="427"/>
      <c r="DZQ35" s="427"/>
      <c r="DZR35" s="427"/>
      <c r="DZS35" s="427"/>
      <c r="DZT35" s="427"/>
      <c r="DZU35" s="427"/>
      <c r="DZV35" s="427"/>
      <c r="DZW35" s="427"/>
      <c r="DZX35" s="427"/>
      <c r="DZY35" s="427"/>
      <c r="DZZ35" s="427"/>
      <c r="EAA35" s="427"/>
      <c r="EAB35" s="427"/>
      <c r="EAC35" s="427"/>
      <c r="EAD35" s="427"/>
      <c r="EAE35" s="427"/>
      <c r="EAF35" s="427"/>
      <c r="EAG35" s="427"/>
      <c r="EAH35" s="427"/>
      <c r="EAI35" s="427"/>
      <c r="EAJ35" s="427"/>
      <c r="EAK35" s="427"/>
      <c r="EAL35" s="427"/>
      <c r="EAM35" s="427"/>
      <c r="EAN35" s="427"/>
      <c r="EAO35" s="427"/>
      <c r="EAP35" s="427"/>
      <c r="EAQ35" s="427"/>
      <c r="EAR35" s="427"/>
      <c r="EAS35" s="427"/>
      <c r="EAT35" s="427"/>
      <c r="EAU35" s="427"/>
      <c r="EAV35" s="427"/>
      <c r="EAW35" s="427"/>
      <c r="EAX35" s="427"/>
      <c r="EAY35" s="427"/>
      <c r="EAZ35" s="427"/>
      <c r="EBA35" s="427"/>
      <c r="EBB35" s="427"/>
      <c r="EBC35" s="427"/>
      <c r="EBD35" s="427"/>
      <c r="EBE35" s="427"/>
      <c r="EBF35" s="427"/>
      <c r="EBG35" s="427"/>
      <c r="EBH35" s="427"/>
      <c r="EBI35" s="427"/>
      <c r="EBJ35" s="427"/>
      <c r="EBK35" s="427"/>
      <c r="EBL35" s="427"/>
      <c r="EBM35" s="427"/>
      <c r="EBN35" s="427"/>
      <c r="EBO35" s="427"/>
      <c r="EBP35" s="427"/>
      <c r="EBQ35" s="427"/>
      <c r="EBR35" s="427"/>
      <c r="EBS35" s="427"/>
      <c r="EBT35" s="427"/>
      <c r="EBU35" s="427"/>
      <c r="EBV35" s="427"/>
      <c r="EBW35" s="427"/>
      <c r="EBX35" s="427"/>
      <c r="EBY35" s="427"/>
      <c r="EBZ35" s="427"/>
      <c r="ECA35" s="427"/>
      <c r="ECB35" s="427"/>
      <c r="ECC35" s="427"/>
      <c r="ECD35" s="427"/>
      <c r="ECE35" s="427"/>
      <c r="ECF35" s="427"/>
      <c r="ECG35" s="427"/>
      <c r="ECH35" s="427"/>
      <c r="ECI35" s="427"/>
      <c r="ECJ35" s="427"/>
      <c r="ECK35" s="427"/>
      <c r="ECL35" s="427"/>
      <c r="ECM35" s="427"/>
      <c r="ECN35" s="427"/>
      <c r="ECO35" s="427"/>
      <c r="ECP35" s="427"/>
      <c r="ECQ35" s="427"/>
      <c r="ECR35" s="427"/>
      <c r="ECS35" s="427"/>
      <c r="ECT35" s="427"/>
      <c r="ECU35" s="427"/>
      <c r="ECV35" s="427"/>
      <c r="ECW35" s="427"/>
      <c r="ECX35" s="427"/>
      <c r="ECY35" s="427"/>
      <c r="ECZ35" s="427"/>
      <c r="EDA35" s="427"/>
      <c r="EDB35" s="427"/>
      <c r="EDC35" s="427"/>
      <c r="EDD35" s="427"/>
      <c r="EDE35" s="427"/>
      <c r="EDF35" s="427"/>
      <c r="EDG35" s="427"/>
      <c r="EDH35" s="427"/>
      <c r="EDI35" s="427"/>
      <c r="EDJ35" s="427"/>
      <c r="EDK35" s="427"/>
      <c r="EDL35" s="427"/>
      <c r="EDM35" s="427"/>
      <c r="EDN35" s="427"/>
      <c r="EDO35" s="427"/>
      <c r="EDP35" s="427"/>
      <c r="EDQ35" s="427"/>
      <c r="EDR35" s="427"/>
      <c r="EDS35" s="427"/>
      <c r="EDT35" s="427"/>
      <c r="EDU35" s="427"/>
      <c r="EDV35" s="427"/>
      <c r="EDW35" s="427"/>
      <c r="EDX35" s="427"/>
      <c r="EDY35" s="427"/>
      <c r="EDZ35" s="427"/>
      <c r="EEA35" s="427"/>
      <c r="EEB35" s="427"/>
      <c r="EEC35" s="427"/>
      <c r="EED35" s="427"/>
      <c r="EEE35" s="427"/>
      <c r="EEF35" s="427"/>
      <c r="EEG35" s="427"/>
      <c r="EEH35" s="427"/>
      <c r="EEI35" s="427"/>
      <c r="EEJ35" s="427"/>
      <c r="EEK35" s="427"/>
      <c r="EEL35" s="427"/>
      <c r="EEM35" s="427"/>
      <c r="EEN35" s="427"/>
      <c r="EEO35" s="427"/>
      <c r="EEP35" s="427"/>
      <c r="EEQ35" s="427"/>
      <c r="EER35" s="427"/>
      <c r="EES35" s="427"/>
      <c r="EET35" s="427"/>
      <c r="EEU35" s="427"/>
      <c r="EEV35" s="427"/>
      <c r="EEW35" s="427"/>
      <c r="EEX35" s="427"/>
      <c r="EEY35" s="427"/>
      <c r="EEZ35" s="427"/>
      <c r="EFA35" s="427"/>
      <c r="EFB35" s="427"/>
      <c r="EFC35" s="427"/>
      <c r="EFD35" s="427"/>
      <c r="EFE35" s="427"/>
      <c r="EFF35" s="427"/>
      <c r="EFG35" s="427"/>
      <c r="EFH35" s="427"/>
      <c r="EFI35" s="427"/>
      <c r="EFJ35" s="427"/>
      <c r="EFK35" s="427"/>
      <c r="EFL35" s="427"/>
      <c r="EFM35" s="427"/>
      <c r="EFN35" s="427"/>
      <c r="EFO35" s="427"/>
      <c r="EFP35" s="427"/>
      <c r="EFQ35" s="427"/>
      <c r="EFR35" s="427"/>
      <c r="EFS35" s="427"/>
      <c r="EFT35" s="427"/>
      <c r="EFU35" s="427"/>
      <c r="EFV35" s="427"/>
      <c r="EFW35" s="427"/>
      <c r="EFX35" s="427"/>
      <c r="EFY35" s="427"/>
      <c r="EFZ35" s="427"/>
      <c r="EGA35" s="427"/>
      <c r="EGB35" s="427"/>
      <c r="EGC35" s="427"/>
      <c r="EGD35" s="427"/>
      <c r="EGE35" s="427"/>
      <c r="EGF35" s="427"/>
      <c r="EGG35" s="427"/>
      <c r="EGH35" s="427"/>
      <c r="EGI35" s="427"/>
      <c r="EGJ35" s="427"/>
      <c r="EGK35" s="427"/>
      <c r="EGL35" s="427"/>
      <c r="EGM35" s="427"/>
      <c r="EGN35" s="427"/>
      <c r="EGO35" s="427"/>
      <c r="EGP35" s="427"/>
      <c r="EGQ35" s="427"/>
      <c r="EGR35" s="427"/>
      <c r="EGS35" s="427"/>
      <c r="EGT35" s="427"/>
      <c r="EGU35" s="427"/>
      <c r="EGV35" s="427"/>
      <c r="EGW35" s="427"/>
      <c r="EGX35" s="427"/>
      <c r="EGY35" s="427"/>
      <c r="EGZ35" s="427"/>
      <c r="EHA35" s="427"/>
      <c r="EHB35" s="427"/>
      <c r="EHC35" s="427"/>
      <c r="EHD35" s="427"/>
      <c r="EHE35" s="427"/>
      <c r="EHF35" s="427"/>
      <c r="EHG35" s="427"/>
      <c r="EHH35" s="427"/>
      <c r="EHI35" s="427"/>
      <c r="EHJ35" s="427"/>
      <c r="EHK35" s="427"/>
      <c r="EHL35" s="427"/>
      <c r="EHM35" s="427"/>
      <c r="EHN35" s="427"/>
      <c r="EHO35" s="427"/>
      <c r="EHP35" s="427"/>
      <c r="EHQ35" s="427"/>
      <c r="EHR35" s="427"/>
      <c r="EHS35" s="427"/>
      <c r="EHT35" s="427"/>
      <c r="EHU35" s="427"/>
      <c r="EHV35" s="427"/>
      <c r="EHW35" s="427"/>
      <c r="EHX35" s="427"/>
      <c r="EHY35" s="427"/>
      <c r="EHZ35" s="427"/>
      <c r="EIA35" s="427"/>
      <c r="EIB35" s="427"/>
      <c r="EIC35" s="427"/>
      <c r="EID35" s="427"/>
      <c r="EIE35" s="427"/>
      <c r="EIF35" s="427"/>
      <c r="EIG35" s="427"/>
      <c r="EIH35" s="427"/>
      <c r="EII35" s="427"/>
      <c r="EIJ35" s="427"/>
      <c r="EIK35" s="427"/>
      <c r="EIL35" s="427"/>
      <c r="EIM35" s="427"/>
      <c r="EIN35" s="427"/>
      <c r="EIO35" s="427"/>
      <c r="EIP35" s="427"/>
      <c r="EIQ35" s="427"/>
      <c r="EIR35" s="427"/>
      <c r="EIS35" s="427"/>
      <c r="EIT35" s="427"/>
      <c r="EIU35" s="427"/>
      <c r="EIV35" s="427"/>
      <c r="EIW35" s="427"/>
      <c r="EIX35" s="427"/>
      <c r="EIY35" s="427"/>
      <c r="EIZ35" s="427"/>
      <c r="EJA35" s="427"/>
      <c r="EJB35" s="427"/>
      <c r="EJC35" s="427"/>
      <c r="EJD35" s="427"/>
      <c r="EJE35" s="427"/>
      <c r="EJF35" s="427"/>
      <c r="EJG35" s="427"/>
      <c r="EJH35" s="427"/>
      <c r="EJI35" s="427"/>
      <c r="EJJ35" s="427"/>
      <c r="EJK35" s="427"/>
      <c r="EJL35" s="427"/>
      <c r="EJM35" s="427"/>
      <c r="EJN35" s="427"/>
      <c r="EJO35" s="427"/>
      <c r="EJP35" s="427"/>
      <c r="EJQ35" s="427"/>
      <c r="EJR35" s="427"/>
      <c r="EJS35" s="427"/>
      <c r="EJT35" s="427"/>
      <c r="EJU35" s="427"/>
      <c r="EJV35" s="427"/>
      <c r="EJW35" s="427"/>
      <c r="EJX35" s="427"/>
      <c r="EJY35" s="427"/>
      <c r="EJZ35" s="427"/>
      <c r="EKA35" s="427"/>
      <c r="EKB35" s="427"/>
      <c r="EKC35" s="427"/>
      <c r="EKD35" s="427"/>
      <c r="EKE35" s="427"/>
      <c r="EKF35" s="427"/>
      <c r="EKG35" s="427"/>
      <c r="EKH35" s="427"/>
      <c r="EKI35" s="427"/>
      <c r="EKJ35" s="427"/>
      <c r="EKK35" s="427"/>
      <c r="EKL35" s="427"/>
      <c r="EKM35" s="427"/>
      <c r="EKN35" s="427"/>
      <c r="EKO35" s="427"/>
      <c r="EKP35" s="427"/>
      <c r="EKQ35" s="427"/>
      <c r="EKR35" s="427"/>
      <c r="EKS35" s="427"/>
      <c r="EKT35" s="427"/>
      <c r="EKU35" s="427"/>
      <c r="EKV35" s="427"/>
      <c r="EKW35" s="427"/>
      <c r="EKX35" s="427"/>
      <c r="EKY35" s="427"/>
      <c r="EKZ35" s="427"/>
      <c r="ELA35" s="427"/>
      <c r="ELB35" s="427"/>
      <c r="ELC35" s="427"/>
      <c r="ELD35" s="427"/>
      <c r="ELE35" s="427"/>
      <c r="ELF35" s="427"/>
      <c r="ELG35" s="427"/>
      <c r="ELH35" s="427"/>
      <c r="ELI35" s="427"/>
      <c r="ELJ35" s="427"/>
      <c r="ELK35" s="427"/>
      <c r="ELL35" s="427"/>
      <c r="ELM35" s="427"/>
      <c r="ELN35" s="427"/>
      <c r="ELO35" s="427"/>
      <c r="ELP35" s="427"/>
      <c r="ELQ35" s="427"/>
      <c r="ELR35" s="427"/>
      <c r="ELS35" s="427"/>
      <c r="ELT35" s="427"/>
      <c r="ELU35" s="427"/>
      <c r="ELV35" s="427"/>
      <c r="ELW35" s="427"/>
      <c r="ELX35" s="427"/>
      <c r="ELY35" s="427"/>
      <c r="ELZ35" s="427"/>
      <c r="EMA35" s="427"/>
      <c r="EMB35" s="427"/>
      <c r="EMC35" s="427"/>
      <c r="EMD35" s="427"/>
      <c r="EME35" s="427"/>
      <c r="EMF35" s="427"/>
      <c r="EMG35" s="427"/>
      <c r="EMH35" s="427"/>
      <c r="EMI35" s="427"/>
      <c r="EMJ35" s="427"/>
      <c r="EMK35" s="427"/>
      <c r="EML35" s="427"/>
      <c r="EMM35" s="427"/>
      <c r="EMN35" s="427"/>
      <c r="EMO35" s="427"/>
      <c r="EMP35" s="427"/>
      <c r="EMQ35" s="427"/>
      <c r="EMR35" s="427"/>
      <c r="EMS35" s="427"/>
      <c r="EMT35" s="427"/>
      <c r="EMU35" s="427"/>
      <c r="EMV35" s="427"/>
      <c r="EMW35" s="427"/>
      <c r="EMX35" s="427"/>
      <c r="EMY35" s="427"/>
      <c r="EMZ35" s="427"/>
      <c r="ENA35" s="427"/>
      <c r="ENB35" s="427"/>
      <c r="ENC35" s="427"/>
      <c r="END35" s="427"/>
      <c r="ENE35" s="427"/>
      <c r="ENF35" s="427"/>
      <c r="ENG35" s="427"/>
      <c r="ENH35" s="427"/>
      <c r="ENI35" s="427"/>
      <c r="ENJ35" s="427"/>
      <c r="ENK35" s="427"/>
      <c r="ENL35" s="427"/>
      <c r="ENM35" s="427"/>
      <c r="ENN35" s="427"/>
      <c r="ENO35" s="427"/>
      <c r="ENP35" s="427"/>
      <c r="ENQ35" s="427"/>
      <c r="ENR35" s="427"/>
      <c r="ENS35" s="427"/>
      <c r="ENT35" s="427"/>
      <c r="ENU35" s="427"/>
      <c r="ENV35" s="427"/>
      <c r="ENW35" s="427"/>
      <c r="ENX35" s="427"/>
      <c r="ENY35" s="427"/>
      <c r="ENZ35" s="427"/>
      <c r="EOA35" s="427"/>
      <c r="EOB35" s="427"/>
      <c r="EOC35" s="427"/>
      <c r="EOD35" s="427"/>
      <c r="EOE35" s="427"/>
      <c r="EOF35" s="427"/>
      <c r="EOG35" s="427"/>
      <c r="EOH35" s="427"/>
      <c r="EOI35" s="427"/>
      <c r="EOJ35" s="427"/>
      <c r="EOK35" s="427"/>
      <c r="EOL35" s="427"/>
      <c r="EOM35" s="427"/>
      <c r="EON35" s="427"/>
      <c r="EOO35" s="427"/>
      <c r="EOP35" s="427"/>
      <c r="EOQ35" s="427"/>
      <c r="EOR35" s="427"/>
      <c r="EOS35" s="427"/>
      <c r="EOT35" s="427"/>
      <c r="EOU35" s="427"/>
      <c r="EOV35" s="427"/>
      <c r="EOW35" s="427"/>
      <c r="EOX35" s="427"/>
      <c r="EOY35" s="427"/>
      <c r="EOZ35" s="427"/>
      <c r="EPA35" s="427"/>
      <c r="EPB35" s="427"/>
      <c r="EPC35" s="427"/>
      <c r="EPD35" s="427"/>
      <c r="EPE35" s="427"/>
      <c r="EPF35" s="427"/>
      <c r="EPG35" s="427"/>
      <c r="EPH35" s="427"/>
      <c r="EPI35" s="427"/>
      <c r="EPJ35" s="427"/>
      <c r="EPK35" s="427"/>
      <c r="EPL35" s="427"/>
      <c r="EPM35" s="427"/>
      <c r="EPN35" s="427"/>
      <c r="EPO35" s="427"/>
      <c r="EPP35" s="427"/>
      <c r="EPQ35" s="427"/>
      <c r="EPR35" s="427"/>
      <c r="EPS35" s="427"/>
      <c r="EPT35" s="427"/>
      <c r="EPU35" s="427"/>
      <c r="EPV35" s="427"/>
      <c r="EPW35" s="427"/>
      <c r="EPX35" s="427"/>
      <c r="EPY35" s="427"/>
      <c r="EPZ35" s="427"/>
      <c r="EQA35" s="427"/>
      <c r="EQB35" s="427"/>
      <c r="EQC35" s="427"/>
      <c r="EQD35" s="427"/>
      <c r="EQE35" s="427"/>
      <c r="EQF35" s="427"/>
      <c r="EQG35" s="427"/>
      <c r="EQH35" s="427"/>
      <c r="EQI35" s="427"/>
      <c r="EQJ35" s="427"/>
      <c r="EQK35" s="427"/>
      <c r="EQL35" s="427"/>
      <c r="EQM35" s="427"/>
      <c r="EQN35" s="427"/>
      <c r="EQO35" s="427"/>
      <c r="EQP35" s="427"/>
      <c r="EQQ35" s="427"/>
      <c r="EQR35" s="427"/>
      <c r="EQS35" s="427"/>
      <c r="EQT35" s="427"/>
      <c r="EQU35" s="427"/>
      <c r="EQV35" s="427"/>
      <c r="EQW35" s="427"/>
      <c r="EQX35" s="427"/>
      <c r="EQY35" s="427"/>
      <c r="EQZ35" s="427"/>
      <c r="ERA35" s="427"/>
      <c r="ERB35" s="427"/>
      <c r="ERC35" s="427"/>
      <c r="ERD35" s="427"/>
      <c r="ERE35" s="427"/>
      <c r="ERF35" s="427"/>
      <c r="ERG35" s="427"/>
      <c r="ERH35" s="427"/>
      <c r="ERI35" s="427"/>
      <c r="ERJ35" s="427"/>
      <c r="ERK35" s="427"/>
      <c r="ERL35" s="427"/>
      <c r="ERM35" s="427"/>
      <c r="ERN35" s="427"/>
      <c r="ERO35" s="427"/>
      <c r="ERP35" s="427"/>
      <c r="ERQ35" s="427"/>
      <c r="ERR35" s="427"/>
      <c r="ERS35" s="427"/>
      <c r="ERT35" s="427"/>
      <c r="ERU35" s="427"/>
      <c r="ERV35" s="427"/>
      <c r="ERW35" s="427"/>
      <c r="ERX35" s="427"/>
      <c r="ERY35" s="427"/>
      <c r="ERZ35" s="427"/>
      <c r="ESA35" s="427"/>
      <c r="ESB35" s="427"/>
      <c r="ESC35" s="427"/>
      <c r="ESD35" s="427"/>
      <c r="ESE35" s="427"/>
      <c r="ESF35" s="427"/>
      <c r="ESG35" s="427"/>
      <c r="ESH35" s="427"/>
      <c r="ESI35" s="427"/>
      <c r="ESJ35" s="427"/>
      <c r="ESK35" s="427"/>
      <c r="ESL35" s="427"/>
      <c r="ESM35" s="427"/>
      <c r="ESN35" s="427"/>
      <c r="ESO35" s="427"/>
      <c r="ESP35" s="427"/>
      <c r="ESQ35" s="427"/>
      <c r="ESR35" s="427"/>
      <c r="ESS35" s="427"/>
      <c r="EST35" s="427"/>
      <c r="ESU35" s="427"/>
      <c r="ESV35" s="427"/>
      <c r="ESW35" s="427"/>
      <c r="ESX35" s="427"/>
      <c r="ESY35" s="427"/>
      <c r="ESZ35" s="427"/>
      <c r="ETA35" s="427"/>
      <c r="ETB35" s="427"/>
      <c r="ETC35" s="427"/>
      <c r="ETD35" s="427"/>
      <c r="ETE35" s="427"/>
      <c r="ETF35" s="427"/>
      <c r="ETG35" s="427"/>
      <c r="ETH35" s="427"/>
      <c r="ETI35" s="427"/>
      <c r="ETJ35" s="427"/>
      <c r="ETK35" s="427"/>
      <c r="ETL35" s="427"/>
      <c r="ETM35" s="427"/>
      <c r="ETN35" s="427"/>
      <c r="ETO35" s="427"/>
      <c r="ETP35" s="427"/>
      <c r="ETQ35" s="427"/>
      <c r="ETR35" s="427"/>
      <c r="ETS35" s="427"/>
      <c r="ETT35" s="427"/>
      <c r="ETU35" s="427"/>
      <c r="ETV35" s="427"/>
      <c r="ETW35" s="427"/>
      <c r="ETX35" s="427"/>
      <c r="ETY35" s="427"/>
      <c r="ETZ35" s="427"/>
      <c r="EUA35" s="427"/>
      <c r="EUB35" s="427"/>
      <c r="EUC35" s="427"/>
      <c r="EUD35" s="427"/>
      <c r="EUE35" s="427"/>
      <c r="EUF35" s="427"/>
      <c r="EUG35" s="427"/>
      <c r="EUH35" s="427"/>
      <c r="EUI35" s="427"/>
      <c r="EUJ35" s="427"/>
      <c r="EUK35" s="427"/>
      <c r="EUL35" s="427"/>
      <c r="EUM35" s="427"/>
      <c r="EUN35" s="427"/>
      <c r="EUO35" s="427"/>
      <c r="EUP35" s="427"/>
      <c r="EUQ35" s="427"/>
      <c r="EUR35" s="427"/>
      <c r="EUS35" s="427"/>
      <c r="EUT35" s="427"/>
      <c r="EUU35" s="427"/>
      <c r="EUV35" s="427"/>
      <c r="EUW35" s="427"/>
      <c r="EUX35" s="427"/>
      <c r="EUY35" s="427"/>
      <c r="EUZ35" s="427"/>
      <c r="EVA35" s="427"/>
      <c r="EVB35" s="427"/>
      <c r="EVC35" s="427"/>
      <c r="EVD35" s="427"/>
      <c r="EVE35" s="427"/>
      <c r="EVF35" s="427"/>
      <c r="EVG35" s="427"/>
      <c r="EVH35" s="427"/>
      <c r="EVI35" s="427"/>
      <c r="EVJ35" s="427"/>
      <c r="EVK35" s="427"/>
      <c r="EVL35" s="427"/>
      <c r="EVM35" s="427"/>
      <c r="EVN35" s="427"/>
      <c r="EVO35" s="427"/>
      <c r="EVP35" s="427"/>
      <c r="EVQ35" s="427"/>
      <c r="EVR35" s="427"/>
      <c r="EVS35" s="427"/>
      <c r="EVT35" s="427"/>
      <c r="EVU35" s="427"/>
      <c r="EVV35" s="427"/>
      <c r="EVW35" s="427"/>
      <c r="EVX35" s="427"/>
      <c r="EVY35" s="427"/>
      <c r="EVZ35" s="427"/>
      <c r="EWA35" s="427"/>
      <c r="EWB35" s="427"/>
      <c r="EWC35" s="427"/>
      <c r="EWD35" s="427"/>
      <c r="EWE35" s="427"/>
      <c r="EWF35" s="427"/>
      <c r="EWG35" s="427"/>
      <c r="EWH35" s="427"/>
      <c r="EWI35" s="427"/>
      <c r="EWJ35" s="427"/>
      <c r="EWK35" s="427"/>
      <c r="EWL35" s="427"/>
      <c r="EWM35" s="427"/>
      <c r="EWN35" s="427"/>
      <c r="EWO35" s="427"/>
      <c r="EWP35" s="427"/>
      <c r="EWQ35" s="427"/>
      <c r="EWR35" s="427"/>
      <c r="EWS35" s="427"/>
      <c r="EWT35" s="427"/>
      <c r="EWU35" s="427"/>
      <c r="EWV35" s="427"/>
      <c r="EWW35" s="427"/>
      <c r="EWX35" s="427"/>
      <c r="EWY35" s="427"/>
      <c r="EWZ35" s="427"/>
      <c r="EXA35" s="427"/>
      <c r="EXB35" s="427"/>
      <c r="EXC35" s="427"/>
      <c r="EXD35" s="427"/>
      <c r="EXE35" s="427"/>
      <c r="EXF35" s="427"/>
      <c r="EXG35" s="427"/>
      <c r="EXH35" s="427"/>
      <c r="EXI35" s="427"/>
      <c r="EXJ35" s="427"/>
      <c r="EXK35" s="427"/>
      <c r="EXL35" s="427"/>
      <c r="EXM35" s="427"/>
      <c r="EXN35" s="427"/>
      <c r="EXO35" s="427"/>
      <c r="EXP35" s="427"/>
      <c r="EXQ35" s="427"/>
      <c r="EXR35" s="427"/>
      <c r="EXS35" s="427"/>
      <c r="EXT35" s="427"/>
      <c r="EXU35" s="427"/>
      <c r="EXV35" s="427"/>
      <c r="EXW35" s="427"/>
      <c r="EXX35" s="427"/>
      <c r="EXY35" s="427"/>
      <c r="EXZ35" s="427"/>
      <c r="EYA35" s="427"/>
      <c r="EYB35" s="427"/>
      <c r="EYC35" s="427"/>
      <c r="EYD35" s="427"/>
      <c r="EYE35" s="427"/>
      <c r="EYF35" s="427"/>
      <c r="EYG35" s="427"/>
      <c r="EYH35" s="427"/>
      <c r="EYI35" s="427"/>
      <c r="EYJ35" s="427"/>
      <c r="EYK35" s="427"/>
      <c r="EYL35" s="427"/>
      <c r="EYM35" s="427"/>
      <c r="EYN35" s="427"/>
      <c r="EYO35" s="427"/>
      <c r="EYP35" s="427"/>
      <c r="EYQ35" s="427"/>
      <c r="EYR35" s="427"/>
      <c r="EYS35" s="427"/>
      <c r="EYT35" s="427"/>
      <c r="EYU35" s="427"/>
      <c r="EYV35" s="427"/>
      <c r="EYW35" s="427"/>
      <c r="EYX35" s="427"/>
      <c r="EYY35" s="427"/>
      <c r="EYZ35" s="427"/>
      <c r="EZA35" s="427"/>
      <c r="EZB35" s="427"/>
      <c r="EZC35" s="427"/>
      <c r="EZD35" s="427"/>
      <c r="EZE35" s="427"/>
      <c r="EZF35" s="427"/>
      <c r="EZG35" s="427"/>
      <c r="EZH35" s="427"/>
      <c r="EZI35" s="427"/>
      <c r="EZJ35" s="427"/>
      <c r="EZK35" s="427"/>
      <c r="EZL35" s="427"/>
      <c r="EZM35" s="427"/>
      <c r="EZN35" s="427"/>
      <c r="EZO35" s="427"/>
      <c r="EZP35" s="427"/>
      <c r="EZQ35" s="427"/>
      <c r="EZR35" s="427"/>
      <c r="EZS35" s="427"/>
      <c r="EZT35" s="427"/>
      <c r="EZU35" s="427"/>
      <c r="EZV35" s="427"/>
      <c r="EZW35" s="427"/>
      <c r="EZX35" s="427"/>
      <c r="EZY35" s="427"/>
      <c r="EZZ35" s="427"/>
      <c r="FAA35" s="427"/>
      <c r="FAB35" s="427"/>
      <c r="FAC35" s="427"/>
      <c r="FAD35" s="427"/>
      <c r="FAE35" s="427"/>
      <c r="FAF35" s="427"/>
      <c r="FAG35" s="427"/>
      <c r="FAH35" s="427"/>
      <c r="FAI35" s="427"/>
      <c r="FAJ35" s="427"/>
      <c r="FAK35" s="427"/>
      <c r="FAL35" s="427"/>
      <c r="FAM35" s="427"/>
      <c r="FAN35" s="427"/>
      <c r="FAO35" s="427"/>
      <c r="FAP35" s="427"/>
      <c r="FAQ35" s="427"/>
      <c r="FAR35" s="427"/>
      <c r="FAS35" s="427"/>
      <c r="FAT35" s="427"/>
      <c r="FAU35" s="427"/>
      <c r="FAV35" s="427"/>
      <c r="FAW35" s="427"/>
      <c r="FAX35" s="427"/>
      <c r="FAY35" s="427"/>
      <c r="FAZ35" s="427"/>
      <c r="FBA35" s="427"/>
      <c r="FBB35" s="427"/>
      <c r="FBC35" s="427"/>
      <c r="FBD35" s="427"/>
      <c r="FBE35" s="427"/>
      <c r="FBF35" s="427"/>
      <c r="FBG35" s="427"/>
      <c r="FBH35" s="427"/>
      <c r="FBI35" s="427"/>
      <c r="FBJ35" s="427"/>
      <c r="FBK35" s="427"/>
      <c r="FBL35" s="427"/>
      <c r="FBM35" s="427"/>
      <c r="FBN35" s="427"/>
      <c r="FBO35" s="427"/>
      <c r="FBP35" s="427"/>
      <c r="FBQ35" s="427"/>
      <c r="FBR35" s="427"/>
      <c r="FBS35" s="427"/>
      <c r="FBT35" s="427"/>
      <c r="FBU35" s="427"/>
      <c r="FBV35" s="427"/>
      <c r="FBW35" s="427"/>
      <c r="FBX35" s="427"/>
      <c r="FBY35" s="427"/>
      <c r="FBZ35" s="427"/>
      <c r="FCA35" s="427"/>
      <c r="FCB35" s="427"/>
      <c r="FCC35" s="427"/>
      <c r="FCD35" s="427"/>
      <c r="FCE35" s="427"/>
      <c r="FCF35" s="427"/>
      <c r="FCG35" s="427"/>
      <c r="FCH35" s="427"/>
      <c r="FCI35" s="427"/>
      <c r="FCJ35" s="427"/>
      <c r="FCK35" s="427"/>
      <c r="FCL35" s="427"/>
      <c r="FCM35" s="427"/>
      <c r="FCN35" s="427"/>
      <c r="FCO35" s="427"/>
      <c r="FCP35" s="427"/>
      <c r="FCQ35" s="427"/>
      <c r="FCR35" s="427"/>
      <c r="FCS35" s="427"/>
      <c r="FCT35" s="427"/>
      <c r="FCU35" s="427"/>
      <c r="FCV35" s="427"/>
      <c r="FCW35" s="427"/>
      <c r="FCX35" s="427"/>
      <c r="FCY35" s="427"/>
      <c r="FCZ35" s="427"/>
      <c r="FDA35" s="427"/>
      <c r="FDB35" s="427"/>
      <c r="FDC35" s="427"/>
      <c r="FDD35" s="427"/>
      <c r="FDE35" s="427"/>
      <c r="FDF35" s="427"/>
      <c r="FDG35" s="427"/>
      <c r="FDH35" s="427"/>
      <c r="FDI35" s="427"/>
      <c r="FDJ35" s="427"/>
      <c r="FDK35" s="427"/>
      <c r="FDL35" s="427"/>
      <c r="FDM35" s="427"/>
      <c r="FDN35" s="427"/>
      <c r="FDO35" s="427"/>
      <c r="FDP35" s="427"/>
      <c r="FDQ35" s="427"/>
      <c r="FDR35" s="427"/>
      <c r="FDS35" s="427"/>
      <c r="FDT35" s="427"/>
      <c r="FDU35" s="427"/>
      <c r="FDV35" s="427"/>
      <c r="FDW35" s="427"/>
      <c r="FDX35" s="427"/>
      <c r="FDY35" s="427"/>
      <c r="FDZ35" s="427"/>
      <c r="FEA35" s="427"/>
      <c r="FEB35" s="427"/>
      <c r="FEC35" s="427"/>
      <c r="FED35" s="427"/>
      <c r="FEE35" s="427"/>
      <c r="FEF35" s="427"/>
      <c r="FEG35" s="427"/>
      <c r="FEH35" s="427"/>
      <c r="FEI35" s="427"/>
      <c r="FEJ35" s="427"/>
      <c r="FEK35" s="427"/>
      <c r="FEL35" s="427"/>
      <c r="FEM35" s="427"/>
      <c r="FEN35" s="427"/>
      <c r="FEO35" s="427"/>
      <c r="FEP35" s="427"/>
      <c r="FEQ35" s="427"/>
      <c r="FER35" s="427"/>
      <c r="FES35" s="427"/>
      <c r="FET35" s="427"/>
      <c r="FEU35" s="427"/>
      <c r="FEV35" s="427"/>
      <c r="FEW35" s="427"/>
      <c r="FEX35" s="427"/>
      <c r="FEY35" s="427"/>
      <c r="FEZ35" s="427"/>
      <c r="FFA35" s="427"/>
      <c r="FFB35" s="427"/>
      <c r="FFC35" s="427"/>
      <c r="FFD35" s="427"/>
      <c r="FFE35" s="427"/>
      <c r="FFF35" s="427"/>
      <c r="FFG35" s="427"/>
      <c r="FFH35" s="427"/>
      <c r="FFI35" s="427"/>
      <c r="FFJ35" s="427"/>
      <c r="FFK35" s="427"/>
      <c r="FFL35" s="427"/>
      <c r="FFM35" s="427"/>
      <c r="FFN35" s="427"/>
      <c r="FFO35" s="427"/>
      <c r="FFP35" s="427"/>
      <c r="FFQ35" s="427"/>
      <c r="FFR35" s="427"/>
      <c r="FFS35" s="427"/>
      <c r="FFT35" s="427"/>
      <c r="FFU35" s="427"/>
      <c r="FFV35" s="427"/>
      <c r="FFW35" s="427"/>
      <c r="FFX35" s="427"/>
      <c r="FFY35" s="427"/>
      <c r="FFZ35" s="427"/>
      <c r="FGA35" s="427"/>
      <c r="FGB35" s="427"/>
      <c r="FGC35" s="427"/>
      <c r="FGD35" s="427"/>
      <c r="FGE35" s="427"/>
      <c r="FGF35" s="427"/>
      <c r="FGG35" s="427"/>
      <c r="FGH35" s="427"/>
      <c r="FGI35" s="427"/>
      <c r="FGJ35" s="427"/>
      <c r="FGK35" s="427"/>
      <c r="FGL35" s="427"/>
      <c r="FGM35" s="427"/>
      <c r="FGN35" s="427"/>
      <c r="FGO35" s="427"/>
      <c r="FGP35" s="427"/>
      <c r="FGQ35" s="427"/>
      <c r="FGR35" s="427"/>
      <c r="FGS35" s="427"/>
      <c r="FGT35" s="427"/>
      <c r="FGU35" s="427"/>
      <c r="FGV35" s="427"/>
      <c r="FGW35" s="427"/>
      <c r="FGX35" s="427"/>
      <c r="FGY35" s="427"/>
      <c r="FGZ35" s="427"/>
      <c r="FHA35" s="427"/>
      <c r="FHB35" s="427"/>
      <c r="FHC35" s="427"/>
      <c r="FHD35" s="427"/>
      <c r="FHE35" s="427"/>
      <c r="FHF35" s="427"/>
      <c r="FHG35" s="427"/>
      <c r="FHH35" s="427"/>
      <c r="FHI35" s="427"/>
      <c r="FHJ35" s="427"/>
      <c r="FHK35" s="427"/>
      <c r="FHL35" s="427"/>
      <c r="FHM35" s="427"/>
      <c r="FHN35" s="427"/>
      <c r="FHO35" s="427"/>
      <c r="FHP35" s="427"/>
      <c r="FHQ35" s="427"/>
      <c r="FHR35" s="427"/>
      <c r="FHS35" s="427"/>
      <c r="FHT35" s="427"/>
      <c r="FHU35" s="427"/>
      <c r="FHV35" s="427"/>
      <c r="FHW35" s="427"/>
      <c r="FHX35" s="427"/>
      <c r="FHY35" s="427"/>
      <c r="FHZ35" s="427"/>
      <c r="FIA35" s="427"/>
      <c r="FIB35" s="427"/>
      <c r="FIC35" s="427"/>
      <c r="FID35" s="427"/>
      <c r="FIE35" s="427"/>
      <c r="FIF35" s="427"/>
      <c r="FIG35" s="427"/>
      <c r="FIH35" s="427"/>
      <c r="FII35" s="427"/>
      <c r="FIJ35" s="427"/>
      <c r="FIK35" s="427"/>
      <c r="FIL35" s="427"/>
      <c r="FIM35" s="427"/>
      <c r="FIN35" s="427"/>
      <c r="FIO35" s="427"/>
      <c r="FIP35" s="427"/>
      <c r="FIQ35" s="427"/>
      <c r="FIR35" s="427"/>
      <c r="FIS35" s="427"/>
      <c r="FIT35" s="427"/>
      <c r="FIU35" s="427"/>
      <c r="FIV35" s="427"/>
      <c r="FIW35" s="427"/>
      <c r="FIX35" s="427"/>
      <c r="FIY35" s="427"/>
      <c r="FIZ35" s="427"/>
      <c r="FJA35" s="427"/>
      <c r="FJB35" s="427"/>
      <c r="FJC35" s="427"/>
      <c r="FJD35" s="427"/>
      <c r="FJE35" s="427"/>
      <c r="FJF35" s="427"/>
      <c r="FJG35" s="427"/>
      <c r="FJH35" s="427"/>
      <c r="FJI35" s="427"/>
      <c r="FJJ35" s="427"/>
      <c r="FJK35" s="427"/>
      <c r="FJL35" s="427"/>
      <c r="FJM35" s="427"/>
      <c r="FJN35" s="427"/>
      <c r="FJO35" s="427"/>
      <c r="FJP35" s="427"/>
      <c r="FJQ35" s="427"/>
      <c r="FJR35" s="427"/>
      <c r="FJS35" s="427"/>
      <c r="FJT35" s="427"/>
      <c r="FJU35" s="427"/>
      <c r="FJV35" s="427"/>
      <c r="FJW35" s="427"/>
      <c r="FJX35" s="427"/>
      <c r="FJY35" s="427"/>
      <c r="FJZ35" s="427"/>
      <c r="FKA35" s="427"/>
      <c r="FKB35" s="427"/>
      <c r="FKC35" s="427"/>
      <c r="FKD35" s="427"/>
      <c r="FKE35" s="427"/>
      <c r="FKF35" s="427"/>
      <c r="FKG35" s="427"/>
      <c r="FKH35" s="427"/>
      <c r="FKI35" s="427"/>
      <c r="FKJ35" s="427"/>
      <c r="FKK35" s="427"/>
      <c r="FKL35" s="427"/>
      <c r="FKM35" s="427"/>
      <c r="FKN35" s="427"/>
      <c r="FKO35" s="427"/>
      <c r="FKP35" s="427"/>
      <c r="FKQ35" s="427"/>
      <c r="FKR35" s="427"/>
      <c r="FKS35" s="427"/>
      <c r="FKT35" s="427"/>
      <c r="FKU35" s="427"/>
      <c r="FKV35" s="427"/>
      <c r="FKW35" s="427"/>
      <c r="FKX35" s="427"/>
      <c r="FKY35" s="427"/>
      <c r="FKZ35" s="427"/>
      <c r="FLA35" s="427"/>
      <c r="FLB35" s="427"/>
      <c r="FLC35" s="427"/>
      <c r="FLD35" s="427"/>
      <c r="FLE35" s="427"/>
      <c r="FLF35" s="427"/>
      <c r="FLG35" s="427"/>
      <c r="FLH35" s="427"/>
      <c r="FLI35" s="427"/>
      <c r="FLJ35" s="427"/>
      <c r="FLK35" s="427"/>
      <c r="FLL35" s="427"/>
      <c r="FLM35" s="427"/>
      <c r="FLN35" s="427"/>
      <c r="FLO35" s="427"/>
      <c r="FLP35" s="427"/>
      <c r="FLQ35" s="427"/>
      <c r="FLR35" s="427"/>
      <c r="FLS35" s="427"/>
      <c r="FLT35" s="427"/>
      <c r="FLU35" s="427"/>
      <c r="FLV35" s="427"/>
      <c r="FLW35" s="427"/>
      <c r="FLX35" s="427"/>
      <c r="FLY35" s="427"/>
      <c r="FLZ35" s="427"/>
      <c r="FMA35" s="427"/>
      <c r="FMB35" s="427"/>
      <c r="FMC35" s="427"/>
      <c r="FMD35" s="427"/>
      <c r="FME35" s="427"/>
      <c r="FMF35" s="427"/>
      <c r="FMG35" s="427"/>
      <c r="FMH35" s="427"/>
      <c r="FMI35" s="427"/>
      <c r="FMJ35" s="427"/>
      <c r="FMK35" s="427"/>
      <c r="FML35" s="427"/>
      <c r="FMM35" s="427"/>
      <c r="FMN35" s="427"/>
      <c r="FMO35" s="427"/>
      <c r="FMP35" s="427"/>
      <c r="FMQ35" s="427"/>
      <c r="FMR35" s="427"/>
      <c r="FMS35" s="427"/>
      <c r="FMT35" s="427"/>
      <c r="FMU35" s="427"/>
      <c r="FMV35" s="427"/>
      <c r="FMW35" s="427"/>
      <c r="FMX35" s="427"/>
      <c r="FMY35" s="427"/>
      <c r="FMZ35" s="427"/>
      <c r="FNA35" s="427"/>
      <c r="FNB35" s="427"/>
      <c r="FNC35" s="427"/>
      <c r="FND35" s="427"/>
      <c r="FNE35" s="427"/>
      <c r="FNF35" s="427"/>
      <c r="FNG35" s="427"/>
      <c r="FNH35" s="427"/>
      <c r="FNI35" s="427"/>
      <c r="FNJ35" s="427"/>
      <c r="FNK35" s="427"/>
      <c r="FNL35" s="427"/>
      <c r="FNM35" s="427"/>
      <c r="FNN35" s="427"/>
      <c r="FNO35" s="427"/>
      <c r="FNP35" s="427"/>
      <c r="FNQ35" s="427"/>
      <c r="FNR35" s="427"/>
      <c r="FNS35" s="427"/>
      <c r="FNT35" s="427"/>
      <c r="FNU35" s="427"/>
      <c r="FNV35" s="427"/>
      <c r="FNW35" s="427"/>
      <c r="FNX35" s="427"/>
      <c r="FNY35" s="427"/>
      <c r="FNZ35" s="427"/>
      <c r="FOA35" s="427"/>
      <c r="FOB35" s="427"/>
      <c r="FOC35" s="427"/>
      <c r="FOD35" s="427"/>
      <c r="FOE35" s="427"/>
      <c r="FOF35" s="427"/>
      <c r="FOG35" s="427"/>
      <c r="FOH35" s="427"/>
      <c r="FOI35" s="427"/>
      <c r="FOJ35" s="427"/>
      <c r="FOK35" s="427"/>
      <c r="FOL35" s="427"/>
      <c r="FOM35" s="427"/>
      <c r="FON35" s="427"/>
      <c r="FOO35" s="427"/>
      <c r="FOP35" s="427"/>
      <c r="FOQ35" s="427"/>
      <c r="FOR35" s="427"/>
      <c r="FOS35" s="427"/>
      <c r="FOT35" s="427"/>
      <c r="FOU35" s="427"/>
      <c r="FOV35" s="427"/>
      <c r="FOW35" s="427"/>
      <c r="FOX35" s="427"/>
      <c r="FOY35" s="427"/>
      <c r="FOZ35" s="427"/>
      <c r="FPA35" s="427"/>
      <c r="FPB35" s="427"/>
      <c r="FPC35" s="427"/>
      <c r="FPD35" s="427"/>
      <c r="FPE35" s="427"/>
      <c r="FPF35" s="427"/>
      <c r="FPG35" s="427"/>
      <c r="FPH35" s="427"/>
      <c r="FPI35" s="427"/>
      <c r="FPJ35" s="427"/>
      <c r="FPK35" s="427"/>
      <c r="FPL35" s="427"/>
      <c r="FPM35" s="427"/>
      <c r="FPN35" s="427"/>
      <c r="FPO35" s="427"/>
      <c r="FPP35" s="427"/>
      <c r="FPQ35" s="427"/>
      <c r="FPR35" s="427"/>
      <c r="FPS35" s="427"/>
      <c r="FPT35" s="427"/>
      <c r="FPU35" s="427"/>
      <c r="FPV35" s="427"/>
      <c r="FPW35" s="427"/>
      <c r="FPX35" s="427"/>
      <c r="FPY35" s="427"/>
      <c r="FPZ35" s="427"/>
      <c r="FQA35" s="427"/>
      <c r="FQB35" s="427"/>
      <c r="FQC35" s="427"/>
      <c r="FQD35" s="427"/>
      <c r="FQE35" s="427"/>
      <c r="FQF35" s="427"/>
      <c r="FQG35" s="427"/>
      <c r="FQH35" s="427"/>
      <c r="FQI35" s="427"/>
      <c r="FQJ35" s="427"/>
      <c r="FQK35" s="427"/>
      <c r="FQL35" s="427"/>
      <c r="FQM35" s="427"/>
      <c r="FQN35" s="427"/>
      <c r="FQO35" s="427"/>
      <c r="FQP35" s="427"/>
      <c r="FQQ35" s="427"/>
      <c r="FQR35" s="427"/>
      <c r="FQS35" s="427"/>
      <c r="FQT35" s="427"/>
      <c r="FQU35" s="427"/>
      <c r="FQV35" s="427"/>
      <c r="FQW35" s="427"/>
      <c r="FQX35" s="427"/>
      <c r="FQY35" s="427"/>
      <c r="FQZ35" s="427"/>
      <c r="FRA35" s="427"/>
      <c r="FRB35" s="427"/>
      <c r="FRC35" s="427"/>
      <c r="FRD35" s="427"/>
      <c r="FRE35" s="427"/>
      <c r="FRF35" s="427"/>
      <c r="FRG35" s="427"/>
      <c r="FRH35" s="427"/>
      <c r="FRI35" s="427"/>
      <c r="FRJ35" s="427"/>
      <c r="FRK35" s="427"/>
      <c r="FRL35" s="427"/>
      <c r="FRM35" s="427"/>
      <c r="FRN35" s="427"/>
      <c r="FRO35" s="427"/>
      <c r="FRP35" s="427"/>
      <c r="FRQ35" s="427"/>
      <c r="FRR35" s="427"/>
      <c r="FRS35" s="427"/>
      <c r="FRT35" s="427"/>
      <c r="FRU35" s="427"/>
      <c r="FRV35" s="427"/>
      <c r="FRW35" s="427"/>
      <c r="FRX35" s="427"/>
      <c r="FRY35" s="427"/>
      <c r="FRZ35" s="427"/>
      <c r="FSA35" s="427"/>
      <c r="FSB35" s="427"/>
      <c r="FSC35" s="427"/>
      <c r="FSD35" s="427"/>
      <c r="FSE35" s="427"/>
      <c r="FSF35" s="427"/>
      <c r="FSG35" s="427"/>
      <c r="FSH35" s="427"/>
      <c r="FSI35" s="427"/>
      <c r="FSJ35" s="427"/>
      <c r="FSK35" s="427"/>
      <c r="FSL35" s="427"/>
      <c r="FSM35" s="427"/>
      <c r="FSN35" s="427"/>
      <c r="FSO35" s="427"/>
      <c r="FSP35" s="427"/>
      <c r="FSQ35" s="427"/>
      <c r="FSR35" s="427"/>
      <c r="FSS35" s="427"/>
      <c r="FST35" s="427"/>
      <c r="FSU35" s="427"/>
      <c r="FSV35" s="427"/>
      <c r="FSW35" s="427"/>
      <c r="FSX35" s="427"/>
      <c r="FSY35" s="427"/>
      <c r="FSZ35" s="427"/>
      <c r="FTA35" s="427"/>
      <c r="FTB35" s="427"/>
      <c r="FTC35" s="427"/>
      <c r="FTD35" s="427"/>
      <c r="FTE35" s="427"/>
      <c r="FTF35" s="427"/>
      <c r="FTG35" s="427"/>
      <c r="FTH35" s="427"/>
      <c r="FTI35" s="427"/>
      <c r="FTJ35" s="427"/>
      <c r="FTK35" s="427"/>
      <c r="FTL35" s="427"/>
      <c r="FTM35" s="427"/>
      <c r="FTN35" s="427"/>
      <c r="FTO35" s="427"/>
      <c r="FTP35" s="427"/>
      <c r="FTQ35" s="427"/>
      <c r="FTR35" s="427"/>
      <c r="FTS35" s="427"/>
      <c r="FTT35" s="427"/>
      <c r="FTU35" s="427"/>
      <c r="FTV35" s="427"/>
      <c r="FTW35" s="427"/>
      <c r="FTX35" s="427"/>
      <c r="FTY35" s="427"/>
      <c r="FTZ35" s="427"/>
      <c r="FUA35" s="427"/>
      <c r="FUB35" s="427"/>
      <c r="FUC35" s="427"/>
      <c r="FUD35" s="427"/>
      <c r="FUE35" s="427"/>
      <c r="FUF35" s="427"/>
      <c r="FUG35" s="427"/>
      <c r="FUH35" s="427"/>
      <c r="FUI35" s="427"/>
      <c r="FUJ35" s="427"/>
      <c r="FUK35" s="427"/>
      <c r="FUL35" s="427"/>
      <c r="FUM35" s="427"/>
      <c r="FUN35" s="427"/>
      <c r="FUO35" s="427"/>
      <c r="FUP35" s="427"/>
      <c r="FUQ35" s="427"/>
      <c r="FUR35" s="427"/>
      <c r="FUS35" s="427"/>
      <c r="FUT35" s="427"/>
      <c r="FUU35" s="427"/>
      <c r="FUV35" s="427"/>
      <c r="FUW35" s="427"/>
      <c r="FUX35" s="427"/>
      <c r="FUY35" s="427"/>
      <c r="FUZ35" s="427"/>
      <c r="FVA35" s="427"/>
      <c r="FVB35" s="427"/>
      <c r="FVC35" s="427"/>
      <c r="FVD35" s="427"/>
      <c r="FVE35" s="427"/>
      <c r="FVF35" s="427"/>
      <c r="FVG35" s="427"/>
      <c r="FVH35" s="427"/>
      <c r="FVI35" s="427"/>
      <c r="FVJ35" s="427"/>
      <c r="FVK35" s="427"/>
      <c r="FVL35" s="427"/>
      <c r="FVM35" s="427"/>
      <c r="FVN35" s="427"/>
      <c r="FVO35" s="427"/>
      <c r="FVP35" s="427"/>
      <c r="FVQ35" s="427"/>
      <c r="FVR35" s="427"/>
      <c r="FVS35" s="427"/>
      <c r="FVT35" s="427"/>
      <c r="FVU35" s="427"/>
      <c r="FVV35" s="427"/>
      <c r="FVW35" s="427"/>
      <c r="FVX35" s="427"/>
      <c r="FVY35" s="427"/>
      <c r="FVZ35" s="427"/>
      <c r="FWA35" s="427"/>
      <c r="FWB35" s="427"/>
      <c r="FWC35" s="427"/>
      <c r="FWD35" s="427"/>
      <c r="FWE35" s="427"/>
      <c r="FWF35" s="427"/>
      <c r="FWG35" s="427"/>
      <c r="FWH35" s="427"/>
      <c r="FWI35" s="427"/>
      <c r="FWJ35" s="427"/>
      <c r="FWK35" s="427"/>
      <c r="FWL35" s="427"/>
      <c r="FWM35" s="427"/>
      <c r="FWN35" s="427"/>
      <c r="FWO35" s="427"/>
      <c r="FWP35" s="427"/>
      <c r="FWQ35" s="427"/>
      <c r="FWR35" s="427"/>
      <c r="FWS35" s="427"/>
      <c r="FWT35" s="427"/>
      <c r="FWU35" s="427"/>
      <c r="FWV35" s="427"/>
      <c r="FWW35" s="427"/>
      <c r="FWX35" s="427"/>
      <c r="FWY35" s="427"/>
      <c r="FWZ35" s="427"/>
      <c r="FXA35" s="427"/>
      <c r="FXB35" s="427"/>
      <c r="FXC35" s="427"/>
      <c r="FXD35" s="427"/>
      <c r="FXE35" s="427"/>
      <c r="FXF35" s="427"/>
      <c r="FXG35" s="427"/>
      <c r="FXH35" s="427"/>
      <c r="FXI35" s="427"/>
      <c r="FXJ35" s="427"/>
      <c r="FXK35" s="427"/>
      <c r="FXL35" s="427"/>
      <c r="FXM35" s="427"/>
      <c r="FXN35" s="427"/>
      <c r="FXO35" s="427"/>
      <c r="FXP35" s="427"/>
      <c r="FXQ35" s="427"/>
      <c r="FXR35" s="427"/>
      <c r="FXS35" s="427"/>
      <c r="FXT35" s="427"/>
      <c r="FXU35" s="427"/>
      <c r="FXV35" s="427"/>
      <c r="FXW35" s="427"/>
      <c r="FXX35" s="427"/>
      <c r="FXY35" s="427"/>
      <c r="FXZ35" s="427"/>
      <c r="FYA35" s="427"/>
      <c r="FYB35" s="427"/>
      <c r="FYC35" s="427"/>
      <c r="FYD35" s="427"/>
      <c r="FYE35" s="427"/>
      <c r="FYF35" s="427"/>
      <c r="FYG35" s="427"/>
      <c r="FYH35" s="427"/>
      <c r="FYI35" s="427"/>
      <c r="FYJ35" s="427"/>
      <c r="FYK35" s="427"/>
      <c r="FYL35" s="427"/>
      <c r="FYM35" s="427"/>
      <c r="FYN35" s="427"/>
      <c r="FYO35" s="427"/>
      <c r="FYP35" s="427"/>
      <c r="FYQ35" s="427"/>
      <c r="FYR35" s="427"/>
      <c r="FYS35" s="427"/>
      <c r="FYT35" s="427"/>
      <c r="FYU35" s="427"/>
      <c r="FYV35" s="427"/>
      <c r="FYW35" s="427"/>
      <c r="FYX35" s="427"/>
      <c r="FYY35" s="427"/>
      <c r="FYZ35" s="427"/>
      <c r="FZA35" s="427"/>
      <c r="FZB35" s="427"/>
      <c r="FZC35" s="427"/>
      <c r="FZD35" s="427"/>
      <c r="FZE35" s="427"/>
      <c r="FZF35" s="427"/>
      <c r="FZG35" s="427"/>
      <c r="FZH35" s="427"/>
      <c r="FZI35" s="427"/>
      <c r="FZJ35" s="427"/>
      <c r="FZK35" s="427"/>
      <c r="FZL35" s="427"/>
      <c r="FZM35" s="427"/>
      <c r="FZN35" s="427"/>
      <c r="FZO35" s="427"/>
      <c r="FZP35" s="427"/>
      <c r="FZQ35" s="427"/>
      <c r="FZR35" s="427"/>
      <c r="FZS35" s="427"/>
      <c r="FZT35" s="427"/>
      <c r="FZU35" s="427"/>
      <c r="FZV35" s="427"/>
      <c r="FZW35" s="427"/>
      <c r="FZX35" s="427"/>
      <c r="FZY35" s="427"/>
      <c r="FZZ35" s="427"/>
      <c r="GAA35" s="427"/>
      <c r="GAB35" s="427"/>
      <c r="GAC35" s="427"/>
      <c r="GAD35" s="427"/>
      <c r="GAE35" s="427"/>
      <c r="GAF35" s="427"/>
      <c r="GAG35" s="427"/>
      <c r="GAH35" s="427"/>
      <c r="GAI35" s="427"/>
      <c r="GAJ35" s="427"/>
      <c r="GAK35" s="427"/>
      <c r="GAL35" s="427"/>
      <c r="GAM35" s="427"/>
      <c r="GAN35" s="427"/>
      <c r="GAO35" s="427"/>
      <c r="GAP35" s="427"/>
      <c r="GAQ35" s="427"/>
      <c r="GAR35" s="427"/>
      <c r="GAS35" s="427"/>
      <c r="GAT35" s="427"/>
      <c r="GAU35" s="427"/>
      <c r="GAV35" s="427"/>
      <c r="GAW35" s="427"/>
      <c r="GAX35" s="427"/>
      <c r="GAY35" s="427"/>
      <c r="GAZ35" s="427"/>
      <c r="GBA35" s="427"/>
      <c r="GBB35" s="427"/>
      <c r="GBC35" s="427"/>
      <c r="GBD35" s="427"/>
      <c r="GBE35" s="427"/>
      <c r="GBF35" s="427"/>
      <c r="GBG35" s="427"/>
      <c r="GBH35" s="427"/>
      <c r="GBI35" s="427"/>
      <c r="GBJ35" s="427"/>
      <c r="GBK35" s="427"/>
      <c r="GBL35" s="427"/>
      <c r="GBM35" s="427"/>
      <c r="GBN35" s="427"/>
      <c r="GBO35" s="427"/>
      <c r="GBP35" s="427"/>
      <c r="GBQ35" s="427"/>
      <c r="GBR35" s="427"/>
      <c r="GBS35" s="427"/>
      <c r="GBT35" s="427"/>
      <c r="GBU35" s="427"/>
      <c r="GBV35" s="427"/>
      <c r="GBW35" s="427"/>
      <c r="GBX35" s="427"/>
      <c r="GBY35" s="427"/>
      <c r="GBZ35" s="427"/>
      <c r="GCA35" s="427"/>
      <c r="GCB35" s="427"/>
      <c r="GCC35" s="427"/>
      <c r="GCD35" s="427"/>
      <c r="GCE35" s="427"/>
      <c r="GCF35" s="427"/>
      <c r="GCG35" s="427"/>
      <c r="GCH35" s="427"/>
      <c r="GCI35" s="427"/>
      <c r="GCJ35" s="427"/>
      <c r="GCK35" s="427"/>
      <c r="GCL35" s="427"/>
      <c r="GCM35" s="427"/>
      <c r="GCN35" s="427"/>
      <c r="GCO35" s="427"/>
      <c r="GCP35" s="427"/>
      <c r="GCQ35" s="427"/>
      <c r="GCR35" s="427"/>
      <c r="GCS35" s="427"/>
      <c r="GCT35" s="427"/>
      <c r="GCU35" s="427"/>
      <c r="GCV35" s="427"/>
      <c r="GCW35" s="427"/>
      <c r="GCX35" s="427"/>
      <c r="GCY35" s="427"/>
      <c r="GCZ35" s="427"/>
      <c r="GDA35" s="427"/>
      <c r="GDB35" s="427"/>
      <c r="GDC35" s="427"/>
      <c r="GDD35" s="427"/>
      <c r="GDE35" s="427"/>
      <c r="GDF35" s="427"/>
      <c r="GDG35" s="427"/>
      <c r="GDH35" s="427"/>
      <c r="GDI35" s="427"/>
      <c r="GDJ35" s="427"/>
      <c r="GDK35" s="427"/>
      <c r="GDL35" s="427"/>
      <c r="GDM35" s="427"/>
      <c r="GDN35" s="427"/>
      <c r="GDO35" s="427"/>
      <c r="GDP35" s="427"/>
      <c r="GDQ35" s="427"/>
      <c r="GDR35" s="427"/>
      <c r="GDS35" s="427"/>
      <c r="GDT35" s="427"/>
      <c r="GDU35" s="427"/>
      <c r="GDV35" s="427"/>
      <c r="GDW35" s="427"/>
      <c r="GDX35" s="427"/>
      <c r="GDY35" s="427"/>
      <c r="GDZ35" s="427"/>
      <c r="GEA35" s="427"/>
      <c r="GEB35" s="427"/>
      <c r="GEC35" s="427"/>
      <c r="GED35" s="427"/>
      <c r="GEE35" s="427"/>
      <c r="GEF35" s="427"/>
      <c r="GEG35" s="427"/>
      <c r="GEH35" s="427"/>
      <c r="GEI35" s="427"/>
      <c r="GEJ35" s="427"/>
      <c r="GEK35" s="427"/>
      <c r="GEL35" s="427"/>
      <c r="GEM35" s="427"/>
      <c r="GEN35" s="427"/>
      <c r="GEO35" s="427"/>
      <c r="GEP35" s="427"/>
      <c r="GEQ35" s="427"/>
      <c r="GER35" s="427"/>
      <c r="GES35" s="427"/>
      <c r="GET35" s="427"/>
      <c r="GEU35" s="427"/>
      <c r="GEV35" s="427"/>
      <c r="GEW35" s="427"/>
      <c r="GEX35" s="427"/>
      <c r="GEY35" s="427"/>
      <c r="GEZ35" s="427"/>
      <c r="GFA35" s="427"/>
      <c r="GFB35" s="427"/>
      <c r="GFC35" s="427"/>
      <c r="GFD35" s="427"/>
      <c r="GFE35" s="427"/>
      <c r="GFF35" s="427"/>
      <c r="GFG35" s="427"/>
      <c r="GFH35" s="427"/>
      <c r="GFI35" s="427"/>
      <c r="GFJ35" s="427"/>
      <c r="GFK35" s="427"/>
      <c r="GFL35" s="427"/>
      <c r="GFM35" s="427"/>
      <c r="GFN35" s="427"/>
      <c r="GFO35" s="427"/>
      <c r="GFP35" s="427"/>
      <c r="GFQ35" s="427"/>
      <c r="GFR35" s="427"/>
      <c r="GFS35" s="427"/>
      <c r="GFT35" s="427"/>
      <c r="GFU35" s="427"/>
      <c r="GFV35" s="427"/>
      <c r="GFW35" s="427"/>
      <c r="GFX35" s="427"/>
      <c r="GFY35" s="427"/>
      <c r="GFZ35" s="427"/>
      <c r="GGA35" s="427"/>
      <c r="GGB35" s="427"/>
      <c r="GGC35" s="427"/>
      <c r="GGD35" s="427"/>
      <c r="GGE35" s="427"/>
      <c r="GGF35" s="427"/>
      <c r="GGG35" s="427"/>
      <c r="GGH35" s="427"/>
      <c r="GGI35" s="427"/>
      <c r="GGJ35" s="427"/>
      <c r="GGK35" s="427"/>
      <c r="GGL35" s="427"/>
      <c r="GGM35" s="427"/>
      <c r="GGN35" s="427"/>
      <c r="GGO35" s="427"/>
      <c r="GGP35" s="427"/>
      <c r="GGQ35" s="427"/>
      <c r="GGR35" s="427"/>
      <c r="GGS35" s="427"/>
      <c r="GGT35" s="427"/>
      <c r="GGU35" s="427"/>
      <c r="GGV35" s="427"/>
      <c r="GGW35" s="427"/>
      <c r="GGX35" s="427"/>
      <c r="GGY35" s="427"/>
      <c r="GGZ35" s="427"/>
      <c r="GHA35" s="427"/>
      <c r="GHB35" s="427"/>
      <c r="GHC35" s="427"/>
      <c r="GHD35" s="427"/>
      <c r="GHE35" s="427"/>
      <c r="GHF35" s="427"/>
      <c r="GHG35" s="427"/>
      <c r="GHH35" s="427"/>
      <c r="GHI35" s="427"/>
      <c r="GHJ35" s="427"/>
      <c r="GHK35" s="427"/>
      <c r="GHL35" s="427"/>
      <c r="GHM35" s="427"/>
      <c r="GHN35" s="427"/>
      <c r="GHO35" s="427"/>
      <c r="GHP35" s="427"/>
      <c r="GHQ35" s="427"/>
      <c r="GHR35" s="427"/>
      <c r="GHS35" s="427"/>
      <c r="GHT35" s="427"/>
      <c r="GHU35" s="427"/>
      <c r="GHV35" s="427"/>
      <c r="GHW35" s="427"/>
      <c r="GHX35" s="427"/>
      <c r="GHY35" s="427"/>
      <c r="GHZ35" s="427"/>
      <c r="GIA35" s="427"/>
      <c r="GIB35" s="427"/>
      <c r="GIC35" s="427"/>
      <c r="GID35" s="427"/>
      <c r="GIE35" s="427"/>
      <c r="GIF35" s="427"/>
      <c r="GIG35" s="427"/>
      <c r="GIH35" s="427"/>
      <c r="GII35" s="427"/>
      <c r="GIJ35" s="427"/>
      <c r="GIK35" s="427"/>
      <c r="GIL35" s="427"/>
      <c r="GIM35" s="427"/>
      <c r="GIN35" s="427"/>
      <c r="GIO35" s="427"/>
      <c r="GIP35" s="427"/>
      <c r="GIQ35" s="427"/>
      <c r="GIR35" s="427"/>
      <c r="GIS35" s="427"/>
      <c r="GIT35" s="427"/>
      <c r="GIU35" s="427"/>
      <c r="GIV35" s="427"/>
      <c r="GIW35" s="427"/>
      <c r="GIX35" s="427"/>
      <c r="GIY35" s="427"/>
      <c r="GIZ35" s="427"/>
      <c r="GJA35" s="427"/>
      <c r="GJB35" s="427"/>
      <c r="GJC35" s="427"/>
      <c r="GJD35" s="427"/>
      <c r="GJE35" s="427"/>
      <c r="GJF35" s="427"/>
      <c r="GJG35" s="427"/>
      <c r="GJH35" s="427"/>
      <c r="GJI35" s="427"/>
      <c r="GJJ35" s="427"/>
      <c r="GJK35" s="427"/>
      <c r="GJL35" s="427"/>
      <c r="GJM35" s="427"/>
      <c r="GJN35" s="427"/>
      <c r="GJO35" s="427"/>
      <c r="GJP35" s="427"/>
      <c r="GJQ35" s="427"/>
      <c r="GJR35" s="427"/>
      <c r="GJS35" s="427"/>
      <c r="GJT35" s="427"/>
      <c r="GJU35" s="427"/>
      <c r="GJV35" s="427"/>
      <c r="GJW35" s="427"/>
      <c r="GJX35" s="427"/>
      <c r="GJY35" s="427"/>
      <c r="GJZ35" s="427"/>
      <c r="GKA35" s="427"/>
      <c r="GKB35" s="427"/>
      <c r="GKC35" s="427"/>
      <c r="GKD35" s="427"/>
      <c r="GKE35" s="427"/>
      <c r="GKF35" s="427"/>
      <c r="GKG35" s="427"/>
      <c r="GKH35" s="427"/>
      <c r="GKI35" s="427"/>
      <c r="GKJ35" s="427"/>
      <c r="GKK35" s="427"/>
      <c r="GKL35" s="427"/>
      <c r="GKM35" s="427"/>
      <c r="GKN35" s="427"/>
      <c r="GKO35" s="427"/>
      <c r="GKP35" s="427"/>
      <c r="GKQ35" s="427"/>
      <c r="GKR35" s="427"/>
      <c r="GKS35" s="427"/>
      <c r="GKT35" s="427"/>
      <c r="GKU35" s="427"/>
      <c r="GKV35" s="427"/>
      <c r="GKW35" s="427"/>
      <c r="GKX35" s="427"/>
      <c r="GKY35" s="427"/>
      <c r="GKZ35" s="427"/>
      <c r="GLA35" s="427"/>
      <c r="GLB35" s="427"/>
      <c r="GLC35" s="427"/>
      <c r="GLD35" s="427"/>
      <c r="GLE35" s="427"/>
      <c r="GLF35" s="427"/>
      <c r="GLG35" s="427"/>
      <c r="GLH35" s="427"/>
      <c r="GLI35" s="427"/>
      <c r="GLJ35" s="427"/>
      <c r="GLK35" s="427"/>
      <c r="GLL35" s="427"/>
      <c r="GLM35" s="427"/>
      <c r="GLN35" s="427"/>
      <c r="GLO35" s="427"/>
      <c r="GLP35" s="427"/>
      <c r="GLQ35" s="427"/>
      <c r="GLR35" s="427"/>
      <c r="GLS35" s="427"/>
      <c r="GLT35" s="427"/>
      <c r="GLU35" s="427"/>
      <c r="GLV35" s="427"/>
      <c r="GLW35" s="427"/>
      <c r="GLX35" s="427"/>
      <c r="GLY35" s="427"/>
      <c r="GLZ35" s="427"/>
      <c r="GMA35" s="427"/>
      <c r="GMB35" s="427"/>
      <c r="GMC35" s="427"/>
      <c r="GMD35" s="427"/>
      <c r="GME35" s="427"/>
      <c r="GMF35" s="427"/>
      <c r="GMG35" s="427"/>
      <c r="GMH35" s="427"/>
      <c r="GMI35" s="427"/>
      <c r="GMJ35" s="427"/>
      <c r="GMK35" s="427"/>
      <c r="GML35" s="427"/>
      <c r="GMM35" s="427"/>
      <c r="GMN35" s="427"/>
      <c r="GMO35" s="427"/>
      <c r="GMP35" s="427"/>
      <c r="GMQ35" s="427"/>
      <c r="GMR35" s="427"/>
      <c r="GMS35" s="427"/>
      <c r="GMT35" s="427"/>
      <c r="GMU35" s="427"/>
      <c r="GMV35" s="427"/>
      <c r="GMW35" s="427"/>
      <c r="GMX35" s="427"/>
      <c r="GMY35" s="427"/>
      <c r="GMZ35" s="427"/>
      <c r="GNA35" s="427"/>
      <c r="GNB35" s="427"/>
      <c r="GNC35" s="427"/>
      <c r="GND35" s="427"/>
      <c r="GNE35" s="427"/>
      <c r="GNF35" s="427"/>
      <c r="GNG35" s="427"/>
      <c r="GNH35" s="427"/>
      <c r="GNI35" s="427"/>
      <c r="GNJ35" s="427"/>
      <c r="GNK35" s="427"/>
      <c r="GNL35" s="427"/>
      <c r="GNM35" s="427"/>
      <c r="GNN35" s="427"/>
      <c r="GNO35" s="427"/>
      <c r="GNP35" s="427"/>
      <c r="GNQ35" s="427"/>
      <c r="GNR35" s="427"/>
      <c r="GNS35" s="427"/>
      <c r="GNT35" s="427"/>
      <c r="GNU35" s="427"/>
      <c r="GNV35" s="427"/>
      <c r="GNW35" s="427"/>
      <c r="GNX35" s="427"/>
      <c r="GNY35" s="427"/>
      <c r="GNZ35" s="427"/>
      <c r="GOA35" s="427"/>
      <c r="GOB35" s="427"/>
      <c r="GOC35" s="427"/>
      <c r="GOD35" s="427"/>
      <c r="GOE35" s="427"/>
      <c r="GOF35" s="427"/>
      <c r="GOG35" s="427"/>
      <c r="GOH35" s="427"/>
      <c r="GOI35" s="427"/>
      <c r="GOJ35" s="427"/>
      <c r="GOK35" s="427"/>
      <c r="GOL35" s="427"/>
      <c r="GOM35" s="427"/>
      <c r="GON35" s="427"/>
      <c r="GOO35" s="427"/>
      <c r="GOP35" s="427"/>
      <c r="GOQ35" s="427"/>
      <c r="GOR35" s="427"/>
      <c r="GOS35" s="427"/>
      <c r="GOT35" s="427"/>
      <c r="GOU35" s="427"/>
      <c r="GOV35" s="427"/>
      <c r="GOW35" s="427"/>
      <c r="GOX35" s="427"/>
      <c r="GOY35" s="427"/>
      <c r="GOZ35" s="427"/>
      <c r="GPA35" s="427"/>
      <c r="GPB35" s="427"/>
      <c r="GPC35" s="427"/>
      <c r="GPD35" s="427"/>
      <c r="GPE35" s="427"/>
      <c r="GPF35" s="427"/>
      <c r="GPG35" s="427"/>
      <c r="GPH35" s="427"/>
      <c r="GPI35" s="427"/>
      <c r="GPJ35" s="427"/>
      <c r="GPK35" s="427"/>
      <c r="GPL35" s="427"/>
      <c r="GPM35" s="427"/>
      <c r="GPN35" s="427"/>
      <c r="GPO35" s="427"/>
      <c r="GPP35" s="427"/>
      <c r="GPQ35" s="427"/>
      <c r="GPR35" s="427"/>
      <c r="GPS35" s="427"/>
      <c r="GPT35" s="427"/>
      <c r="GPU35" s="427"/>
      <c r="GPV35" s="427"/>
      <c r="GPW35" s="427"/>
      <c r="GPX35" s="427"/>
      <c r="GPY35" s="427"/>
      <c r="GPZ35" s="427"/>
      <c r="GQA35" s="427"/>
      <c r="GQB35" s="427"/>
      <c r="GQC35" s="427"/>
      <c r="GQD35" s="427"/>
      <c r="GQE35" s="427"/>
      <c r="GQF35" s="427"/>
      <c r="GQG35" s="427"/>
      <c r="GQH35" s="427"/>
      <c r="GQI35" s="427"/>
      <c r="GQJ35" s="427"/>
      <c r="GQK35" s="427"/>
      <c r="GQL35" s="427"/>
      <c r="GQM35" s="427"/>
      <c r="GQN35" s="427"/>
      <c r="GQO35" s="427"/>
      <c r="GQP35" s="427"/>
      <c r="GQQ35" s="427"/>
      <c r="GQR35" s="427"/>
      <c r="GQS35" s="427"/>
      <c r="GQT35" s="427"/>
      <c r="GQU35" s="427"/>
      <c r="GQV35" s="427"/>
      <c r="GQW35" s="427"/>
      <c r="GQX35" s="427"/>
      <c r="GQY35" s="427"/>
      <c r="GQZ35" s="427"/>
      <c r="GRA35" s="427"/>
      <c r="GRB35" s="427"/>
      <c r="GRC35" s="427"/>
      <c r="GRD35" s="427"/>
      <c r="GRE35" s="427"/>
      <c r="GRF35" s="427"/>
      <c r="GRG35" s="427"/>
      <c r="GRH35" s="427"/>
      <c r="GRI35" s="427"/>
      <c r="GRJ35" s="427"/>
      <c r="GRK35" s="427"/>
      <c r="GRL35" s="427"/>
      <c r="GRM35" s="427"/>
      <c r="GRN35" s="427"/>
      <c r="GRO35" s="427"/>
      <c r="GRP35" s="427"/>
      <c r="GRQ35" s="427"/>
      <c r="GRR35" s="427"/>
      <c r="GRS35" s="427"/>
      <c r="GRT35" s="427"/>
      <c r="GRU35" s="427"/>
      <c r="GRV35" s="427"/>
      <c r="GRW35" s="427"/>
      <c r="GRX35" s="427"/>
      <c r="GRY35" s="427"/>
      <c r="GRZ35" s="427"/>
      <c r="GSA35" s="427"/>
      <c r="GSB35" s="427"/>
      <c r="GSC35" s="427"/>
      <c r="GSD35" s="427"/>
      <c r="GSE35" s="427"/>
      <c r="GSF35" s="427"/>
      <c r="GSG35" s="427"/>
      <c r="GSH35" s="427"/>
      <c r="GSI35" s="427"/>
      <c r="GSJ35" s="427"/>
      <c r="GSK35" s="427"/>
      <c r="GSL35" s="427"/>
      <c r="GSM35" s="427"/>
      <c r="GSN35" s="427"/>
      <c r="GSO35" s="427"/>
      <c r="GSP35" s="427"/>
      <c r="GSQ35" s="427"/>
      <c r="GSR35" s="427"/>
      <c r="GSS35" s="427"/>
      <c r="GST35" s="427"/>
      <c r="GSU35" s="427"/>
      <c r="GSV35" s="427"/>
      <c r="GSW35" s="427"/>
      <c r="GSX35" s="427"/>
      <c r="GSY35" s="427"/>
      <c r="GSZ35" s="427"/>
      <c r="GTA35" s="427"/>
      <c r="GTB35" s="427"/>
      <c r="GTC35" s="427"/>
      <c r="GTD35" s="427"/>
      <c r="GTE35" s="427"/>
      <c r="GTF35" s="427"/>
      <c r="GTG35" s="427"/>
      <c r="GTH35" s="427"/>
      <c r="GTI35" s="427"/>
      <c r="GTJ35" s="427"/>
      <c r="GTK35" s="427"/>
      <c r="GTL35" s="427"/>
      <c r="GTM35" s="427"/>
      <c r="GTN35" s="427"/>
      <c r="GTO35" s="427"/>
      <c r="GTP35" s="427"/>
      <c r="GTQ35" s="427"/>
      <c r="GTR35" s="427"/>
      <c r="GTS35" s="427"/>
      <c r="GTT35" s="427"/>
      <c r="GTU35" s="427"/>
      <c r="GTV35" s="427"/>
      <c r="GTW35" s="427"/>
      <c r="GTX35" s="427"/>
      <c r="GTY35" s="427"/>
      <c r="GTZ35" s="427"/>
      <c r="GUA35" s="427"/>
      <c r="GUB35" s="427"/>
      <c r="GUC35" s="427"/>
      <c r="GUD35" s="427"/>
      <c r="GUE35" s="427"/>
      <c r="GUF35" s="427"/>
      <c r="GUG35" s="427"/>
      <c r="GUH35" s="427"/>
      <c r="GUI35" s="427"/>
      <c r="GUJ35" s="427"/>
      <c r="GUK35" s="427"/>
      <c r="GUL35" s="427"/>
      <c r="GUM35" s="427"/>
      <c r="GUN35" s="427"/>
      <c r="GUO35" s="427"/>
      <c r="GUP35" s="427"/>
      <c r="GUQ35" s="427"/>
      <c r="GUR35" s="427"/>
      <c r="GUS35" s="427"/>
      <c r="GUT35" s="427"/>
      <c r="GUU35" s="427"/>
      <c r="GUV35" s="427"/>
      <c r="GUW35" s="427"/>
      <c r="GUX35" s="427"/>
      <c r="GUY35" s="427"/>
      <c r="GUZ35" s="427"/>
      <c r="GVA35" s="427"/>
      <c r="GVB35" s="427"/>
      <c r="GVC35" s="427"/>
      <c r="GVD35" s="427"/>
      <c r="GVE35" s="427"/>
      <c r="GVF35" s="427"/>
      <c r="GVG35" s="427"/>
      <c r="GVH35" s="427"/>
      <c r="GVI35" s="427"/>
      <c r="GVJ35" s="427"/>
      <c r="GVK35" s="427"/>
      <c r="GVL35" s="427"/>
      <c r="GVM35" s="427"/>
      <c r="GVN35" s="427"/>
      <c r="GVO35" s="427"/>
      <c r="GVP35" s="427"/>
      <c r="GVQ35" s="427"/>
      <c r="GVR35" s="427"/>
      <c r="GVS35" s="427"/>
      <c r="GVT35" s="427"/>
      <c r="GVU35" s="427"/>
      <c r="GVV35" s="427"/>
      <c r="GVW35" s="427"/>
      <c r="GVX35" s="427"/>
      <c r="GVY35" s="427"/>
      <c r="GVZ35" s="427"/>
      <c r="GWA35" s="427"/>
      <c r="GWB35" s="427"/>
      <c r="GWC35" s="427"/>
      <c r="GWD35" s="427"/>
      <c r="GWE35" s="427"/>
      <c r="GWF35" s="427"/>
      <c r="GWG35" s="427"/>
      <c r="GWH35" s="427"/>
      <c r="GWI35" s="427"/>
      <c r="GWJ35" s="427"/>
      <c r="GWK35" s="427"/>
      <c r="GWL35" s="427"/>
      <c r="GWM35" s="427"/>
      <c r="GWN35" s="427"/>
      <c r="GWO35" s="427"/>
      <c r="GWP35" s="427"/>
      <c r="GWQ35" s="427"/>
      <c r="GWR35" s="427"/>
      <c r="GWS35" s="427"/>
      <c r="GWT35" s="427"/>
      <c r="GWU35" s="427"/>
      <c r="GWV35" s="427"/>
      <c r="GWW35" s="427"/>
      <c r="GWX35" s="427"/>
      <c r="GWY35" s="427"/>
      <c r="GWZ35" s="427"/>
      <c r="GXA35" s="427"/>
      <c r="GXB35" s="427"/>
      <c r="GXC35" s="427"/>
      <c r="GXD35" s="427"/>
      <c r="GXE35" s="427"/>
      <c r="GXF35" s="427"/>
      <c r="GXG35" s="427"/>
      <c r="GXH35" s="427"/>
      <c r="GXI35" s="427"/>
      <c r="GXJ35" s="427"/>
      <c r="GXK35" s="427"/>
      <c r="GXL35" s="427"/>
      <c r="GXM35" s="427"/>
      <c r="GXN35" s="427"/>
      <c r="GXO35" s="427"/>
      <c r="GXP35" s="427"/>
      <c r="GXQ35" s="427"/>
      <c r="GXR35" s="427"/>
      <c r="GXS35" s="427"/>
      <c r="GXT35" s="427"/>
      <c r="GXU35" s="427"/>
      <c r="GXV35" s="427"/>
      <c r="GXW35" s="427"/>
      <c r="GXX35" s="427"/>
      <c r="GXY35" s="427"/>
      <c r="GXZ35" s="427"/>
      <c r="GYA35" s="427"/>
      <c r="GYB35" s="427"/>
      <c r="GYC35" s="427"/>
      <c r="GYD35" s="427"/>
      <c r="GYE35" s="427"/>
      <c r="GYF35" s="427"/>
      <c r="GYG35" s="427"/>
      <c r="GYH35" s="427"/>
      <c r="GYI35" s="427"/>
      <c r="GYJ35" s="427"/>
      <c r="GYK35" s="427"/>
      <c r="GYL35" s="427"/>
      <c r="GYM35" s="427"/>
      <c r="GYN35" s="427"/>
      <c r="GYO35" s="427"/>
      <c r="GYP35" s="427"/>
      <c r="GYQ35" s="427"/>
      <c r="GYR35" s="427"/>
      <c r="GYS35" s="427"/>
      <c r="GYT35" s="427"/>
      <c r="GYU35" s="427"/>
      <c r="GYV35" s="427"/>
      <c r="GYW35" s="427"/>
      <c r="GYX35" s="427"/>
      <c r="GYY35" s="427"/>
      <c r="GYZ35" s="427"/>
      <c r="GZA35" s="427"/>
      <c r="GZB35" s="427"/>
      <c r="GZC35" s="427"/>
      <c r="GZD35" s="427"/>
      <c r="GZE35" s="427"/>
      <c r="GZF35" s="427"/>
      <c r="GZG35" s="427"/>
      <c r="GZH35" s="427"/>
      <c r="GZI35" s="427"/>
      <c r="GZJ35" s="427"/>
      <c r="GZK35" s="427"/>
      <c r="GZL35" s="427"/>
      <c r="GZM35" s="427"/>
      <c r="GZN35" s="427"/>
      <c r="GZO35" s="427"/>
      <c r="GZP35" s="427"/>
      <c r="GZQ35" s="427"/>
      <c r="GZR35" s="427"/>
      <c r="GZS35" s="427"/>
      <c r="GZT35" s="427"/>
      <c r="GZU35" s="427"/>
      <c r="GZV35" s="427"/>
      <c r="GZW35" s="427"/>
      <c r="GZX35" s="427"/>
      <c r="GZY35" s="427"/>
      <c r="GZZ35" s="427"/>
      <c r="HAA35" s="427"/>
      <c r="HAB35" s="427"/>
      <c r="HAC35" s="427"/>
      <c r="HAD35" s="427"/>
      <c r="HAE35" s="427"/>
      <c r="HAF35" s="427"/>
      <c r="HAG35" s="427"/>
      <c r="HAH35" s="427"/>
      <c r="HAI35" s="427"/>
      <c r="HAJ35" s="427"/>
      <c r="HAK35" s="427"/>
      <c r="HAL35" s="427"/>
      <c r="HAM35" s="427"/>
      <c r="HAN35" s="427"/>
      <c r="HAO35" s="427"/>
      <c r="HAP35" s="427"/>
      <c r="HAQ35" s="427"/>
      <c r="HAR35" s="427"/>
      <c r="HAS35" s="427"/>
      <c r="HAT35" s="427"/>
      <c r="HAU35" s="427"/>
      <c r="HAV35" s="427"/>
      <c r="HAW35" s="427"/>
      <c r="HAX35" s="427"/>
      <c r="HAY35" s="427"/>
      <c r="HAZ35" s="427"/>
      <c r="HBA35" s="427"/>
      <c r="HBB35" s="427"/>
      <c r="HBC35" s="427"/>
      <c r="HBD35" s="427"/>
      <c r="HBE35" s="427"/>
      <c r="HBF35" s="427"/>
      <c r="HBG35" s="427"/>
      <c r="HBH35" s="427"/>
      <c r="HBI35" s="427"/>
      <c r="HBJ35" s="427"/>
      <c r="HBK35" s="427"/>
      <c r="HBL35" s="427"/>
      <c r="HBM35" s="427"/>
      <c r="HBN35" s="427"/>
      <c r="HBO35" s="427"/>
      <c r="HBP35" s="427"/>
      <c r="HBQ35" s="427"/>
      <c r="HBR35" s="427"/>
      <c r="HBS35" s="427"/>
      <c r="HBT35" s="427"/>
      <c r="HBU35" s="427"/>
      <c r="HBV35" s="427"/>
      <c r="HBW35" s="427"/>
      <c r="HBX35" s="427"/>
      <c r="HBY35" s="427"/>
      <c r="HBZ35" s="427"/>
      <c r="HCA35" s="427"/>
      <c r="HCB35" s="427"/>
      <c r="HCC35" s="427"/>
      <c r="HCD35" s="427"/>
      <c r="HCE35" s="427"/>
      <c r="HCF35" s="427"/>
      <c r="HCG35" s="427"/>
      <c r="HCH35" s="427"/>
      <c r="HCI35" s="427"/>
      <c r="HCJ35" s="427"/>
      <c r="HCK35" s="427"/>
      <c r="HCL35" s="427"/>
      <c r="HCM35" s="427"/>
      <c r="HCN35" s="427"/>
      <c r="HCO35" s="427"/>
      <c r="HCP35" s="427"/>
      <c r="HCQ35" s="427"/>
      <c r="HCR35" s="427"/>
      <c r="HCS35" s="427"/>
      <c r="HCT35" s="427"/>
      <c r="HCU35" s="427"/>
      <c r="HCV35" s="427"/>
      <c r="HCW35" s="427"/>
      <c r="HCX35" s="427"/>
      <c r="HCY35" s="427"/>
      <c r="HCZ35" s="427"/>
      <c r="HDA35" s="427"/>
      <c r="HDB35" s="427"/>
      <c r="HDC35" s="427"/>
      <c r="HDD35" s="427"/>
      <c r="HDE35" s="427"/>
      <c r="HDF35" s="427"/>
      <c r="HDG35" s="427"/>
      <c r="HDH35" s="427"/>
      <c r="HDI35" s="427"/>
      <c r="HDJ35" s="427"/>
      <c r="HDK35" s="427"/>
      <c r="HDL35" s="427"/>
      <c r="HDM35" s="427"/>
      <c r="HDN35" s="427"/>
      <c r="HDO35" s="427"/>
      <c r="HDP35" s="427"/>
      <c r="HDQ35" s="427"/>
      <c r="HDR35" s="427"/>
      <c r="HDS35" s="427"/>
      <c r="HDT35" s="427"/>
      <c r="HDU35" s="427"/>
      <c r="HDV35" s="427"/>
      <c r="HDW35" s="427"/>
      <c r="HDX35" s="427"/>
      <c r="HDY35" s="427"/>
      <c r="HDZ35" s="427"/>
      <c r="HEA35" s="427"/>
      <c r="HEB35" s="427"/>
      <c r="HEC35" s="427"/>
      <c r="HED35" s="427"/>
      <c r="HEE35" s="427"/>
      <c r="HEF35" s="427"/>
      <c r="HEG35" s="427"/>
      <c r="HEH35" s="427"/>
      <c r="HEI35" s="427"/>
      <c r="HEJ35" s="427"/>
      <c r="HEK35" s="427"/>
      <c r="HEL35" s="427"/>
      <c r="HEM35" s="427"/>
      <c r="HEN35" s="427"/>
      <c r="HEO35" s="427"/>
      <c r="HEP35" s="427"/>
      <c r="HEQ35" s="427"/>
      <c r="HER35" s="427"/>
      <c r="HES35" s="427"/>
      <c r="HET35" s="427"/>
      <c r="HEU35" s="427"/>
      <c r="HEV35" s="427"/>
      <c r="HEW35" s="427"/>
      <c r="HEX35" s="427"/>
      <c r="HEY35" s="427"/>
      <c r="HEZ35" s="427"/>
      <c r="HFA35" s="427"/>
      <c r="HFB35" s="427"/>
      <c r="HFC35" s="427"/>
      <c r="HFD35" s="427"/>
      <c r="HFE35" s="427"/>
      <c r="HFF35" s="427"/>
      <c r="HFG35" s="427"/>
      <c r="HFH35" s="427"/>
      <c r="HFI35" s="427"/>
      <c r="HFJ35" s="427"/>
      <c r="HFK35" s="427"/>
      <c r="HFL35" s="427"/>
      <c r="HFM35" s="427"/>
      <c r="HFN35" s="427"/>
      <c r="HFO35" s="427"/>
      <c r="HFP35" s="427"/>
      <c r="HFQ35" s="427"/>
      <c r="HFR35" s="427"/>
      <c r="HFS35" s="427"/>
      <c r="HFT35" s="427"/>
      <c r="HFU35" s="427"/>
      <c r="HFV35" s="427"/>
      <c r="HFW35" s="427"/>
      <c r="HFX35" s="427"/>
      <c r="HFY35" s="427"/>
      <c r="HFZ35" s="427"/>
      <c r="HGA35" s="427"/>
      <c r="HGB35" s="427"/>
      <c r="HGC35" s="427"/>
      <c r="HGD35" s="427"/>
      <c r="HGE35" s="427"/>
      <c r="HGF35" s="427"/>
      <c r="HGG35" s="427"/>
      <c r="HGH35" s="427"/>
      <c r="HGI35" s="427"/>
      <c r="HGJ35" s="427"/>
      <c r="HGK35" s="427"/>
      <c r="HGL35" s="427"/>
      <c r="HGM35" s="427"/>
      <c r="HGN35" s="427"/>
      <c r="HGO35" s="427"/>
      <c r="HGP35" s="427"/>
      <c r="HGQ35" s="427"/>
      <c r="HGR35" s="427"/>
      <c r="HGS35" s="427"/>
      <c r="HGT35" s="427"/>
      <c r="HGU35" s="427"/>
      <c r="HGV35" s="427"/>
      <c r="HGW35" s="427"/>
      <c r="HGX35" s="427"/>
      <c r="HGY35" s="427"/>
      <c r="HGZ35" s="427"/>
      <c r="HHA35" s="427"/>
      <c r="HHB35" s="427"/>
      <c r="HHC35" s="427"/>
      <c r="HHD35" s="427"/>
      <c r="HHE35" s="427"/>
      <c r="HHF35" s="427"/>
      <c r="HHG35" s="427"/>
      <c r="HHH35" s="427"/>
      <c r="HHI35" s="427"/>
      <c r="HHJ35" s="427"/>
      <c r="HHK35" s="427"/>
      <c r="HHL35" s="427"/>
      <c r="HHM35" s="427"/>
      <c r="HHN35" s="427"/>
      <c r="HHO35" s="427"/>
      <c r="HHP35" s="427"/>
      <c r="HHQ35" s="427"/>
      <c r="HHR35" s="427"/>
      <c r="HHS35" s="427"/>
      <c r="HHT35" s="427"/>
      <c r="HHU35" s="427"/>
      <c r="HHV35" s="427"/>
      <c r="HHW35" s="427"/>
      <c r="HHX35" s="427"/>
      <c r="HHY35" s="427"/>
      <c r="HHZ35" s="427"/>
      <c r="HIA35" s="427"/>
      <c r="HIB35" s="427"/>
      <c r="HIC35" s="427"/>
      <c r="HID35" s="427"/>
      <c r="HIE35" s="427"/>
      <c r="HIF35" s="427"/>
      <c r="HIG35" s="427"/>
      <c r="HIH35" s="427"/>
      <c r="HII35" s="427"/>
      <c r="HIJ35" s="427"/>
      <c r="HIK35" s="427"/>
      <c r="HIL35" s="427"/>
      <c r="HIM35" s="427"/>
      <c r="HIN35" s="427"/>
      <c r="HIO35" s="427"/>
      <c r="HIP35" s="427"/>
      <c r="HIQ35" s="427"/>
      <c r="HIR35" s="427"/>
      <c r="HIS35" s="427"/>
      <c r="HIT35" s="427"/>
      <c r="HIU35" s="427"/>
      <c r="HIV35" s="427"/>
      <c r="HIW35" s="427"/>
      <c r="HIX35" s="427"/>
      <c r="HIY35" s="427"/>
      <c r="HIZ35" s="427"/>
      <c r="HJA35" s="427"/>
      <c r="HJB35" s="427"/>
      <c r="HJC35" s="427"/>
      <c r="HJD35" s="427"/>
      <c r="HJE35" s="427"/>
      <c r="HJF35" s="427"/>
      <c r="HJG35" s="427"/>
      <c r="HJH35" s="427"/>
      <c r="HJI35" s="427"/>
      <c r="HJJ35" s="427"/>
      <c r="HJK35" s="427"/>
      <c r="HJL35" s="427"/>
      <c r="HJM35" s="427"/>
      <c r="HJN35" s="427"/>
      <c r="HJO35" s="427"/>
      <c r="HJP35" s="427"/>
      <c r="HJQ35" s="427"/>
      <c r="HJR35" s="427"/>
      <c r="HJS35" s="427"/>
      <c r="HJT35" s="427"/>
      <c r="HJU35" s="427"/>
      <c r="HJV35" s="427"/>
      <c r="HJW35" s="427"/>
      <c r="HJX35" s="427"/>
      <c r="HJY35" s="427"/>
      <c r="HJZ35" s="427"/>
      <c r="HKA35" s="427"/>
      <c r="HKB35" s="427"/>
      <c r="HKC35" s="427"/>
      <c r="HKD35" s="427"/>
      <c r="HKE35" s="427"/>
      <c r="HKF35" s="427"/>
      <c r="HKG35" s="427"/>
      <c r="HKH35" s="427"/>
      <c r="HKI35" s="427"/>
      <c r="HKJ35" s="427"/>
      <c r="HKK35" s="427"/>
      <c r="HKL35" s="427"/>
      <c r="HKM35" s="427"/>
      <c r="HKN35" s="427"/>
      <c r="HKO35" s="427"/>
      <c r="HKP35" s="427"/>
      <c r="HKQ35" s="427"/>
      <c r="HKR35" s="427"/>
      <c r="HKS35" s="427"/>
      <c r="HKT35" s="427"/>
      <c r="HKU35" s="427"/>
      <c r="HKV35" s="427"/>
      <c r="HKW35" s="427"/>
      <c r="HKX35" s="427"/>
      <c r="HKY35" s="427"/>
      <c r="HKZ35" s="427"/>
      <c r="HLA35" s="427"/>
      <c r="HLB35" s="427"/>
      <c r="HLC35" s="427"/>
      <c r="HLD35" s="427"/>
      <c r="HLE35" s="427"/>
      <c r="HLF35" s="427"/>
      <c r="HLG35" s="427"/>
      <c r="HLH35" s="427"/>
      <c r="HLI35" s="427"/>
      <c r="HLJ35" s="427"/>
      <c r="HLK35" s="427"/>
      <c r="HLL35" s="427"/>
      <c r="HLM35" s="427"/>
      <c r="HLN35" s="427"/>
      <c r="HLO35" s="427"/>
      <c r="HLP35" s="427"/>
      <c r="HLQ35" s="427"/>
      <c r="HLR35" s="427"/>
      <c r="HLS35" s="427"/>
      <c r="HLT35" s="427"/>
      <c r="HLU35" s="427"/>
      <c r="HLV35" s="427"/>
      <c r="HLW35" s="427"/>
      <c r="HLX35" s="427"/>
      <c r="HLY35" s="427"/>
      <c r="HLZ35" s="427"/>
      <c r="HMA35" s="427"/>
      <c r="HMB35" s="427"/>
      <c r="HMC35" s="427"/>
      <c r="HMD35" s="427"/>
      <c r="HME35" s="427"/>
      <c r="HMF35" s="427"/>
      <c r="HMG35" s="427"/>
      <c r="HMH35" s="427"/>
      <c r="HMI35" s="427"/>
      <c r="HMJ35" s="427"/>
      <c r="HMK35" s="427"/>
      <c r="HML35" s="427"/>
      <c r="HMM35" s="427"/>
      <c r="HMN35" s="427"/>
      <c r="HMO35" s="427"/>
      <c r="HMP35" s="427"/>
      <c r="HMQ35" s="427"/>
      <c r="HMR35" s="427"/>
      <c r="HMS35" s="427"/>
      <c r="HMT35" s="427"/>
      <c r="HMU35" s="427"/>
      <c r="HMV35" s="427"/>
      <c r="HMW35" s="427"/>
      <c r="HMX35" s="427"/>
      <c r="HMY35" s="427"/>
      <c r="HMZ35" s="427"/>
      <c r="HNA35" s="427"/>
      <c r="HNB35" s="427"/>
      <c r="HNC35" s="427"/>
      <c r="HND35" s="427"/>
      <c r="HNE35" s="427"/>
      <c r="HNF35" s="427"/>
      <c r="HNG35" s="427"/>
      <c r="HNH35" s="427"/>
      <c r="HNI35" s="427"/>
      <c r="HNJ35" s="427"/>
      <c r="HNK35" s="427"/>
      <c r="HNL35" s="427"/>
      <c r="HNM35" s="427"/>
      <c r="HNN35" s="427"/>
      <c r="HNO35" s="427"/>
      <c r="HNP35" s="427"/>
      <c r="HNQ35" s="427"/>
      <c r="HNR35" s="427"/>
      <c r="HNS35" s="427"/>
      <c r="HNT35" s="427"/>
      <c r="HNU35" s="427"/>
      <c r="HNV35" s="427"/>
      <c r="HNW35" s="427"/>
      <c r="HNX35" s="427"/>
      <c r="HNY35" s="427"/>
      <c r="HNZ35" s="427"/>
      <c r="HOA35" s="427"/>
      <c r="HOB35" s="427"/>
      <c r="HOC35" s="427"/>
      <c r="HOD35" s="427"/>
      <c r="HOE35" s="427"/>
      <c r="HOF35" s="427"/>
      <c r="HOG35" s="427"/>
      <c r="HOH35" s="427"/>
      <c r="HOI35" s="427"/>
      <c r="HOJ35" s="427"/>
      <c r="HOK35" s="427"/>
      <c r="HOL35" s="427"/>
      <c r="HOM35" s="427"/>
      <c r="HON35" s="427"/>
      <c r="HOO35" s="427"/>
      <c r="HOP35" s="427"/>
      <c r="HOQ35" s="427"/>
      <c r="HOR35" s="427"/>
      <c r="HOS35" s="427"/>
      <c r="HOT35" s="427"/>
      <c r="HOU35" s="427"/>
      <c r="HOV35" s="427"/>
      <c r="HOW35" s="427"/>
      <c r="HOX35" s="427"/>
      <c r="HOY35" s="427"/>
      <c r="HOZ35" s="427"/>
      <c r="HPA35" s="427"/>
      <c r="HPB35" s="427"/>
      <c r="HPC35" s="427"/>
      <c r="HPD35" s="427"/>
      <c r="HPE35" s="427"/>
      <c r="HPF35" s="427"/>
      <c r="HPG35" s="427"/>
      <c r="HPH35" s="427"/>
      <c r="HPI35" s="427"/>
      <c r="HPJ35" s="427"/>
      <c r="HPK35" s="427"/>
      <c r="HPL35" s="427"/>
      <c r="HPM35" s="427"/>
      <c r="HPN35" s="427"/>
      <c r="HPO35" s="427"/>
      <c r="HPP35" s="427"/>
      <c r="HPQ35" s="427"/>
      <c r="HPR35" s="427"/>
      <c r="HPS35" s="427"/>
      <c r="HPT35" s="427"/>
      <c r="HPU35" s="427"/>
      <c r="HPV35" s="427"/>
      <c r="HPW35" s="427"/>
      <c r="HPX35" s="427"/>
      <c r="HPY35" s="427"/>
      <c r="HPZ35" s="427"/>
      <c r="HQA35" s="427"/>
      <c r="HQB35" s="427"/>
      <c r="HQC35" s="427"/>
      <c r="HQD35" s="427"/>
      <c r="HQE35" s="427"/>
      <c r="HQF35" s="427"/>
      <c r="HQG35" s="427"/>
      <c r="HQH35" s="427"/>
      <c r="HQI35" s="427"/>
      <c r="HQJ35" s="427"/>
      <c r="HQK35" s="427"/>
      <c r="HQL35" s="427"/>
      <c r="HQM35" s="427"/>
      <c r="HQN35" s="427"/>
      <c r="HQO35" s="427"/>
      <c r="HQP35" s="427"/>
      <c r="HQQ35" s="427"/>
      <c r="HQR35" s="427"/>
      <c r="HQS35" s="427"/>
      <c r="HQT35" s="427"/>
      <c r="HQU35" s="427"/>
      <c r="HQV35" s="427"/>
      <c r="HQW35" s="427"/>
      <c r="HQX35" s="427"/>
      <c r="HQY35" s="427"/>
      <c r="HQZ35" s="427"/>
      <c r="HRA35" s="427"/>
      <c r="HRB35" s="427"/>
      <c r="HRC35" s="427"/>
      <c r="HRD35" s="427"/>
      <c r="HRE35" s="427"/>
      <c r="HRF35" s="427"/>
      <c r="HRG35" s="427"/>
      <c r="HRH35" s="427"/>
      <c r="HRI35" s="427"/>
      <c r="HRJ35" s="427"/>
      <c r="HRK35" s="427"/>
      <c r="HRL35" s="427"/>
      <c r="HRM35" s="427"/>
      <c r="HRN35" s="427"/>
      <c r="HRO35" s="427"/>
      <c r="HRP35" s="427"/>
      <c r="HRQ35" s="427"/>
      <c r="HRR35" s="427"/>
      <c r="HRS35" s="427"/>
      <c r="HRT35" s="427"/>
      <c r="HRU35" s="427"/>
      <c r="HRV35" s="427"/>
      <c r="HRW35" s="427"/>
      <c r="HRX35" s="427"/>
      <c r="HRY35" s="427"/>
      <c r="HRZ35" s="427"/>
      <c r="HSA35" s="427"/>
      <c r="HSB35" s="427"/>
      <c r="HSC35" s="427"/>
      <c r="HSD35" s="427"/>
      <c r="HSE35" s="427"/>
      <c r="HSF35" s="427"/>
      <c r="HSG35" s="427"/>
      <c r="HSH35" s="427"/>
      <c r="HSI35" s="427"/>
      <c r="HSJ35" s="427"/>
      <c r="HSK35" s="427"/>
      <c r="HSL35" s="427"/>
      <c r="HSM35" s="427"/>
      <c r="HSN35" s="427"/>
      <c r="HSO35" s="427"/>
      <c r="HSP35" s="427"/>
      <c r="HSQ35" s="427"/>
      <c r="HSR35" s="427"/>
      <c r="HSS35" s="427"/>
      <c r="HST35" s="427"/>
      <c r="HSU35" s="427"/>
      <c r="HSV35" s="427"/>
      <c r="HSW35" s="427"/>
      <c r="HSX35" s="427"/>
      <c r="HSY35" s="427"/>
      <c r="HSZ35" s="427"/>
      <c r="HTA35" s="427"/>
      <c r="HTB35" s="427"/>
      <c r="HTC35" s="427"/>
      <c r="HTD35" s="427"/>
      <c r="HTE35" s="427"/>
      <c r="HTF35" s="427"/>
      <c r="HTG35" s="427"/>
      <c r="HTH35" s="427"/>
      <c r="HTI35" s="427"/>
      <c r="HTJ35" s="427"/>
      <c r="HTK35" s="427"/>
      <c r="HTL35" s="427"/>
      <c r="HTM35" s="427"/>
      <c r="HTN35" s="427"/>
      <c r="HTO35" s="427"/>
      <c r="HTP35" s="427"/>
      <c r="HTQ35" s="427"/>
      <c r="HTR35" s="427"/>
      <c r="HTS35" s="427"/>
      <c r="HTT35" s="427"/>
      <c r="HTU35" s="427"/>
      <c r="HTV35" s="427"/>
      <c r="HTW35" s="427"/>
      <c r="HTX35" s="427"/>
      <c r="HTY35" s="427"/>
      <c r="HTZ35" s="427"/>
      <c r="HUA35" s="427"/>
      <c r="HUB35" s="427"/>
      <c r="HUC35" s="427"/>
      <c r="HUD35" s="427"/>
      <c r="HUE35" s="427"/>
      <c r="HUF35" s="427"/>
      <c r="HUG35" s="427"/>
      <c r="HUH35" s="427"/>
      <c r="HUI35" s="427"/>
      <c r="HUJ35" s="427"/>
      <c r="HUK35" s="427"/>
      <c r="HUL35" s="427"/>
      <c r="HUM35" s="427"/>
      <c r="HUN35" s="427"/>
      <c r="HUO35" s="427"/>
      <c r="HUP35" s="427"/>
      <c r="HUQ35" s="427"/>
      <c r="HUR35" s="427"/>
      <c r="HUS35" s="427"/>
      <c r="HUT35" s="427"/>
      <c r="HUU35" s="427"/>
      <c r="HUV35" s="427"/>
      <c r="HUW35" s="427"/>
      <c r="HUX35" s="427"/>
      <c r="HUY35" s="427"/>
      <c r="HUZ35" s="427"/>
      <c r="HVA35" s="427"/>
      <c r="HVB35" s="427"/>
      <c r="HVC35" s="427"/>
      <c r="HVD35" s="427"/>
      <c r="HVE35" s="427"/>
      <c r="HVF35" s="427"/>
      <c r="HVG35" s="427"/>
      <c r="HVH35" s="427"/>
      <c r="HVI35" s="427"/>
      <c r="HVJ35" s="427"/>
      <c r="HVK35" s="427"/>
      <c r="HVL35" s="427"/>
      <c r="HVM35" s="427"/>
      <c r="HVN35" s="427"/>
      <c r="HVO35" s="427"/>
      <c r="HVP35" s="427"/>
      <c r="HVQ35" s="427"/>
      <c r="HVR35" s="427"/>
      <c r="HVS35" s="427"/>
      <c r="HVT35" s="427"/>
      <c r="HVU35" s="427"/>
      <c r="HVV35" s="427"/>
      <c r="HVW35" s="427"/>
      <c r="HVX35" s="427"/>
      <c r="HVY35" s="427"/>
      <c r="HVZ35" s="427"/>
      <c r="HWA35" s="427"/>
      <c r="HWB35" s="427"/>
      <c r="HWC35" s="427"/>
      <c r="HWD35" s="427"/>
      <c r="HWE35" s="427"/>
      <c r="HWF35" s="427"/>
      <c r="HWG35" s="427"/>
      <c r="HWH35" s="427"/>
      <c r="HWI35" s="427"/>
      <c r="HWJ35" s="427"/>
      <c r="HWK35" s="427"/>
      <c r="HWL35" s="427"/>
      <c r="HWM35" s="427"/>
      <c r="HWN35" s="427"/>
      <c r="HWO35" s="427"/>
      <c r="HWP35" s="427"/>
      <c r="HWQ35" s="427"/>
      <c r="HWR35" s="427"/>
      <c r="HWS35" s="427"/>
      <c r="HWT35" s="427"/>
      <c r="HWU35" s="427"/>
      <c r="HWV35" s="427"/>
      <c r="HWW35" s="427"/>
      <c r="HWX35" s="427"/>
      <c r="HWY35" s="427"/>
      <c r="HWZ35" s="427"/>
      <c r="HXA35" s="427"/>
      <c r="HXB35" s="427"/>
      <c r="HXC35" s="427"/>
      <c r="HXD35" s="427"/>
      <c r="HXE35" s="427"/>
      <c r="HXF35" s="427"/>
      <c r="HXG35" s="427"/>
      <c r="HXH35" s="427"/>
      <c r="HXI35" s="427"/>
      <c r="HXJ35" s="427"/>
      <c r="HXK35" s="427"/>
      <c r="HXL35" s="427"/>
      <c r="HXM35" s="427"/>
      <c r="HXN35" s="427"/>
      <c r="HXO35" s="427"/>
    </row>
    <row r="36" spans="2:6047" s="417" customFormat="1" x14ac:dyDescent="0.25">
      <c r="H36" s="428"/>
      <c r="I36" s="428"/>
      <c r="J36" s="428"/>
      <c r="Q36" s="428"/>
      <c r="R36" s="428"/>
      <c r="S36" s="428"/>
      <c r="Z36" s="428"/>
      <c r="AA36" s="428"/>
      <c r="AB36" s="428"/>
      <c r="AI36" s="428"/>
      <c r="AJ36" s="428"/>
      <c r="AK36" s="428"/>
      <c r="AR36" s="428"/>
      <c r="AS36" s="428"/>
      <c r="AT36" s="428"/>
      <c r="AW36" s="428"/>
      <c r="AZ36" s="428"/>
      <c r="BC36" s="428"/>
      <c r="BF36" s="428"/>
      <c r="BI36" s="428"/>
      <c r="BL36" s="428"/>
      <c r="BO36" s="428"/>
      <c r="BR36" s="428"/>
      <c r="BU36" s="428"/>
      <c r="BX36" s="428"/>
      <c r="EV36" s="427"/>
      <c r="EW36" s="427"/>
      <c r="EX36" s="427"/>
      <c r="EY36" s="427"/>
      <c r="EZ36" s="427"/>
      <c r="FA36" s="427"/>
      <c r="FB36" s="427"/>
      <c r="FC36" s="427"/>
      <c r="FD36" s="427"/>
      <c r="FE36" s="427"/>
      <c r="FF36" s="427"/>
      <c r="FG36" s="427"/>
      <c r="FH36" s="427"/>
      <c r="FI36" s="427"/>
      <c r="FJ36" s="427"/>
      <c r="FK36" s="427"/>
      <c r="FL36" s="427"/>
      <c r="FM36" s="427"/>
      <c r="FN36" s="427"/>
      <c r="FO36" s="427"/>
      <c r="FP36" s="427"/>
      <c r="FQ36" s="427"/>
      <c r="FR36" s="427"/>
      <c r="FS36" s="427"/>
      <c r="FT36" s="427"/>
      <c r="FU36" s="427"/>
      <c r="FV36" s="427"/>
      <c r="FW36" s="427"/>
      <c r="FX36" s="427"/>
      <c r="FY36" s="427"/>
      <c r="FZ36" s="427"/>
      <c r="GA36" s="427"/>
      <c r="GB36" s="427"/>
      <c r="GC36" s="427"/>
      <c r="GD36" s="427"/>
      <c r="GE36" s="427"/>
      <c r="GF36" s="427"/>
      <c r="GG36" s="427"/>
      <c r="GH36" s="427"/>
      <c r="GI36" s="427"/>
      <c r="GJ36" s="427"/>
      <c r="GK36" s="427"/>
      <c r="GL36" s="427"/>
      <c r="GM36" s="427"/>
      <c r="GN36" s="427"/>
      <c r="GO36" s="427"/>
      <c r="GP36" s="427"/>
      <c r="GQ36" s="427"/>
      <c r="GR36" s="427"/>
      <c r="GS36" s="427"/>
      <c r="GT36" s="427"/>
      <c r="GU36" s="427"/>
      <c r="GV36" s="427"/>
      <c r="GW36" s="427"/>
      <c r="GX36" s="427"/>
      <c r="GY36" s="427"/>
      <c r="GZ36" s="427"/>
      <c r="HA36" s="427"/>
      <c r="HB36" s="427"/>
      <c r="HC36" s="427"/>
      <c r="HD36" s="427"/>
      <c r="HE36" s="427"/>
      <c r="HF36" s="427"/>
      <c r="HG36" s="427"/>
      <c r="HH36" s="427"/>
      <c r="HI36" s="427"/>
      <c r="HJ36" s="427"/>
      <c r="HK36" s="427"/>
      <c r="HL36" s="427"/>
      <c r="HM36" s="427"/>
      <c r="HN36" s="427"/>
      <c r="HO36" s="427"/>
      <c r="HP36" s="427"/>
      <c r="HQ36" s="427"/>
      <c r="HR36" s="427"/>
      <c r="HS36" s="427"/>
      <c r="HT36" s="427"/>
      <c r="HU36" s="427"/>
      <c r="HV36" s="427"/>
      <c r="HW36" s="427"/>
      <c r="HX36" s="427"/>
      <c r="HY36" s="427"/>
      <c r="HZ36" s="427"/>
      <c r="IA36" s="427"/>
      <c r="IB36" s="427"/>
      <c r="IC36" s="427"/>
      <c r="ID36" s="427"/>
      <c r="IE36" s="427"/>
      <c r="IF36" s="427"/>
      <c r="IG36" s="427"/>
      <c r="IH36" s="427"/>
      <c r="II36" s="427"/>
      <c r="IJ36" s="427"/>
      <c r="IK36" s="427"/>
      <c r="IL36" s="427"/>
      <c r="IM36" s="427"/>
      <c r="IN36" s="427"/>
      <c r="IO36" s="427"/>
      <c r="IP36" s="427"/>
      <c r="IQ36" s="427"/>
      <c r="IR36" s="427"/>
      <c r="IS36" s="427"/>
      <c r="IT36" s="427"/>
      <c r="IU36" s="427"/>
      <c r="IV36" s="427"/>
      <c r="IW36" s="427"/>
      <c r="IX36" s="427"/>
      <c r="IY36" s="427"/>
      <c r="IZ36" s="427"/>
      <c r="JA36" s="427"/>
      <c r="JB36" s="427"/>
      <c r="JC36" s="427"/>
      <c r="JD36" s="427"/>
      <c r="JE36" s="427"/>
      <c r="JF36" s="427"/>
      <c r="JG36" s="427"/>
      <c r="JH36" s="427"/>
      <c r="JI36" s="427"/>
      <c r="JJ36" s="427"/>
      <c r="JK36" s="427"/>
      <c r="JL36" s="427"/>
      <c r="JM36" s="427"/>
      <c r="JN36" s="427"/>
      <c r="JO36" s="427"/>
      <c r="JP36" s="427"/>
      <c r="JQ36" s="427"/>
      <c r="JR36" s="427"/>
      <c r="JS36" s="427"/>
      <c r="JT36" s="427"/>
      <c r="JU36" s="427"/>
      <c r="JV36" s="427"/>
      <c r="JW36" s="427"/>
      <c r="JX36" s="427"/>
      <c r="JY36" s="427"/>
      <c r="JZ36" s="427"/>
      <c r="KA36" s="427"/>
      <c r="KB36" s="427"/>
      <c r="KC36" s="427"/>
      <c r="KD36" s="427"/>
      <c r="KE36" s="427"/>
      <c r="KF36" s="427"/>
      <c r="KG36" s="427"/>
      <c r="KH36" s="427"/>
      <c r="KI36" s="427"/>
      <c r="KJ36" s="427"/>
      <c r="KK36" s="427"/>
      <c r="KL36" s="427"/>
      <c r="KM36" s="427"/>
      <c r="KN36" s="427"/>
      <c r="KO36" s="427"/>
      <c r="KP36" s="427"/>
      <c r="KQ36" s="427"/>
      <c r="KR36" s="427"/>
      <c r="KS36" s="427"/>
      <c r="KT36" s="427"/>
      <c r="KU36" s="427"/>
      <c r="KV36" s="427"/>
      <c r="KW36" s="427"/>
      <c r="KX36" s="427"/>
      <c r="KY36" s="427"/>
      <c r="KZ36" s="427"/>
      <c r="LA36" s="427"/>
      <c r="LB36" s="427"/>
      <c r="LC36" s="427"/>
      <c r="LD36" s="427"/>
      <c r="LE36" s="427"/>
      <c r="LF36" s="427"/>
      <c r="LG36" s="427"/>
      <c r="LH36" s="427"/>
      <c r="LI36" s="427"/>
      <c r="LJ36" s="427"/>
      <c r="LK36" s="427"/>
      <c r="LL36" s="427"/>
      <c r="LM36" s="427"/>
      <c r="LN36" s="427"/>
      <c r="LO36" s="427"/>
      <c r="LP36" s="427"/>
      <c r="LQ36" s="427"/>
      <c r="LR36" s="427"/>
      <c r="LS36" s="427"/>
      <c r="LT36" s="427"/>
      <c r="LU36" s="427"/>
      <c r="LV36" s="427"/>
      <c r="LW36" s="427"/>
      <c r="LX36" s="427"/>
      <c r="LY36" s="427"/>
      <c r="LZ36" s="427"/>
      <c r="MA36" s="427"/>
      <c r="MB36" s="427"/>
      <c r="MC36" s="427"/>
      <c r="MD36" s="427"/>
      <c r="ME36" s="427"/>
      <c r="MF36" s="427"/>
      <c r="MG36" s="427"/>
      <c r="MH36" s="427"/>
      <c r="MI36" s="427"/>
      <c r="MJ36" s="427"/>
      <c r="MK36" s="427"/>
      <c r="ML36" s="427"/>
      <c r="MM36" s="427"/>
      <c r="MN36" s="427"/>
      <c r="MO36" s="427"/>
      <c r="MP36" s="427"/>
      <c r="MQ36" s="427"/>
      <c r="MR36" s="427"/>
      <c r="MS36" s="427"/>
      <c r="MT36" s="427"/>
      <c r="MU36" s="427"/>
      <c r="MV36" s="427"/>
      <c r="MW36" s="427"/>
      <c r="MX36" s="427"/>
      <c r="MY36" s="427"/>
      <c r="MZ36" s="427"/>
      <c r="NA36" s="427"/>
      <c r="NB36" s="427"/>
      <c r="NC36" s="427"/>
      <c r="ND36" s="427"/>
      <c r="NE36" s="427"/>
      <c r="NF36" s="427"/>
      <c r="NG36" s="427"/>
      <c r="NH36" s="427"/>
      <c r="NI36" s="427"/>
      <c r="NJ36" s="427"/>
      <c r="NK36" s="427"/>
      <c r="NL36" s="427"/>
      <c r="NM36" s="427"/>
      <c r="NN36" s="427"/>
      <c r="NO36" s="427"/>
      <c r="NP36" s="427"/>
      <c r="NQ36" s="427"/>
      <c r="NR36" s="427"/>
      <c r="NS36" s="427"/>
      <c r="NT36" s="427"/>
      <c r="NU36" s="427"/>
      <c r="NV36" s="427"/>
      <c r="NW36" s="427"/>
      <c r="NX36" s="427"/>
      <c r="NY36" s="427"/>
      <c r="NZ36" s="427"/>
      <c r="OA36" s="427"/>
      <c r="OB36" s="427"/>
      <c r="OC36" s="427"/>
      <c r="OD36" s="427"/>
      <c r="OE36" s="427"/>
      <c r="OF36" s="427"/>
      <c r="OG36" s="427"/>
      <c r="OH36" s="427"/>
      <c r="OI36" s="427"/>
      <c r="OJ36" s="427"/>
      <c r="OK36" s="427"/>
      <c r="OL36" s="427"/>
      <c r="OM36" s="427"/>
      <c r="ON36" s="427"/>
      <c r="OO36" s="427"/>
      <c r="OP36" s="427"/>
      <c r="OQ36" s="427"/>
      <c r="OR36" s="427"/>
      <c r="OS36" s="427"/>
      <c r="OT36" s="427"/>
      <c r="OU36" s="427"/>
      <c r="OV36" s="427"/>
      <c r="OW36" s="427"/>
      <c r="OX36" s="427"/>
      <c r="OY36" s="427"/>
      <c r="OZ36" s="427"/>
      <c r="PA36" s="427"/>
      <c r="PB36" s="427"/>
      <c r="PC36" s="427"/>
      <c r="PD36" s="427"/>
      <c r="PE36" s="427"/>
      <c r="PF36" s="427"/>
      <c r="PG36" s="427"/>
      <c r="PH36" s="427"/>
      <c r="PI36" s="427"/>
      <c r="PJ36" s="427"/>
      <c r="PK36" s="427"/>
      <c r="PL36" s="427"/>
      <c r="PM36" s="427"/>
      <c r="PN36" s="427"/>
      <c r="PO36" s="427"/>
      <c r="PP36" s="427"/>
      <c r="PQ36" s="427"/>
      <c r="PR36" s="427"/>
      <c r="PS36" s="427"/>
      <c r="PT36" s="427"/>
      <c r="PU36" s="427"/>
      <c r="PV36" s="427"/>
      <c r="PW36" s="427"/>
      <c r="PX36" s="427"/>
      <c r="PY36" s="427"/>
      <c r="PZ36" s="427"/>
      <c r="QA36" s="427"/>
      <c r="QB36" s="427"/>
      <c r="QC36" s="427"/>
      <c r="QD36" s="427"/>
      <c r="QE36" s="427"/>
      <c r="QF36" s="427"/>
      <c r="QG36" s="427"/>
      <c r="QH36" s="427"/>
      <c r="QI36" s="427"/>
      <c r="QJ36" s="427"/>
      <c r="QK36" s="427"/>
      <c r="QL36" s="427"/>
      <c r="QM36" s="427"/>
      <c r="QN36" s="427"/>
      <c r="QO36" s="427"/>
      <c r="QP36" s="427"/>
      <c r="QQ36" s="427"/>
      <c r="QR36" s="427"/>
      <c r="QS36" s="427"/>
      <c r="QT36" s="427"/>
      <c r="QU36" s="427"/>
      <c r="QV36" s="427"/>
      <c r="QW36" s="427"/>
      <c r="QX36" s="427"/>
      <c r="QY36" s="427"/>
      <c r="QZ36" s="427"/>
      <c r="RA36" s="427"/>
      <c r="RB36" s="427"/>
      <c r="RC36" s="427"/>
      <c r="RD36" s="427"/>
      <c r="RE36" s="427"/>
      <c r="RF36" s="427"/>
      <c r="RG36" s="427"/>
      <c r="RH36" s="427"/>
      <c r="RI36" s="427"/>
      <c r="RJ36" s="427"/>
      <c r="RK36" s="427"/>
      <c r="RL36" s="427"/>
      <c r="RM36" s="427"/>
      <c r="RN36" s="427"/>
      <c r="RO36" s="427"/>
      <c r="RP36" s="427"/>
      <c r="RQ36" s="427"/>
      <c r="RR36" s="427"/>
      <c r="RS36" s="427"/>
      <c r="RT36" s="427"/>
      <c r="RU36" s="427"/>
      <c r="RV36" s="427"/>
      <c r="RW36" s="427"/>
      <c r="RX36" s="427"/>
      <c r="RY36" s="427"/>
      <c r="RZ36" s="427"/>
      <c r="SA36" s="427"/>
      <c r="SB36" s="427"/>
      <c r="SC36" s="427"/>
      <c r="SD36" s="427"/>
      <c r="SE36" s="427"/>
      <c r="SF36" s="427"/>
      <c r="SG36" s="427"/>
      <c r="SH36" s="427"/>
      <c r="SI36" s="427"/>
      <c r="SJ36" s="427"/>
      <c r="SK36" s="427"/>
      <c r="SL36" s="427"/>
      <c r="SM36" s="427"/>
      <c r="SN36" s="427"/>
      <c r="SO36" s="427"/>
      <c r="SP36" s="427"/>
      <c r="SQ36" s="427"/>
      <c r="SR36" s="427"/>
      <c r="SS36" s="427"/>
      <c r="ST36" s="427"/>
      <c r="SU36" s="427"/>
      <c r="SV36" s="427"/>
      <c r="SW36" s="427"/>
      <c r="SX36" s="427"/>
      <c r="SY36" s="427"/>
      <c r="SZ36" s="427"/>
      <c r="TA36" s="427"/>
      <c r="TB36" s="427"/>
      <c r="TC36" s="427"/>
      <c r="TD36" s="427"/>
      <c r="TE36" s="427"/>
      <c r="TF36" s="427"/>
      <c r="TG36" s="427"/>
      <c r="TH36" s="427"/>
      <c r="TI36" s="427"/>
      <c r="TJ36" s="427"/>
      <c r="TK36" s="427"/>
      <c r="TL36" s="427"/>
      <c r="TM36" s="427"/>
      <c r="TN36" s="427"/>
      <c r="TO36" s="427"/>
      <c r="TP36" s="427"/>
      <c r="TQ36" s="427"/>
      <c r="TR36" s="427"/>
      <c r="TS36" s="427"/>
      <c r="TT36" s="427"/>
      <c r="TU36" s="427"/>
      <c r="TV36" s="427"/>
      <c r="TW36" s="427"/>
      <c r="TX36" s="427"/>
      <c r="TY36" s="427"/>
      <c r="TZ36" s="427"/>
      <c r="UA36" s="427"/>
      <c r="UB36" s="427"/>
      <c r="UC36" s="427"/>
      <c r="UD36" s="427"/>
      <c r="UE36" s="427"/>
      <c r="UF36" s="427"/>
      <c r="UG36" s="427"/>
      <c r="UH36" s="427"/>
      <c r="UI36" s="427"/>
      <c r="UJ36" s="427"/>
      <c r="UK36" s="427"/>
      <c r="UL36" s="427"/>
      <c r="UM36" s="427"/>
      <c r="UN36" s="427"/>
      <c r="UO36" s="427"/>
      <c r="UP36" s="427"/>
      <c r="UQ36" s="427"/>
      <c r="UR36" s="427"/>
      <c r="US36" s="427"/>
      <c r="UT36" s="427"/>
      <c r="UU36" s="427"/>
      <c r="UV36" s="427"/>
      <c r="UW36" s="427"/>
      <c r="UX36" s="427"/>
      <c r="UY36" s="427"/>
      <c r="UZ36" s="427"/>
      <c r="VA36" s="427"/>
      <c r="VB36" s="427"/>
      <c r="VC36" s="427"/>
      <c r="VD36" s="427"/>
      <c r="VE36" s="427"/>
      <c r="VF36" s="427"/>
      <c r="VG36" s="427"/>
      <c r="VH36" s="427"/>
      <c r="VI36" s="427"/>
      <c r="VJ36" s="427"/>
      <c r="VK36" s="427"/>
      <c r="VL36" s="427"/>
      <c r="VM36" s="427"/>
      <c r="VN36" s="427"/>
      <c r="VO36" s="427"/>
      <c r="VP36" s="427"/>
      <c r="VQ36" s="427"/>
      <c r="VR36" s="427"/>
      <c r="VS36" s="427"/>
      <c r="VT36" s="427"/>
      <c r="VU36" s="427"/>
      <c r="VV36" s="427"/>
      <c r="VW36" s="427"/>
      <c r="VX36" s="427"/>
      <c r="VY36" s="427"/>
      <c r="VZ36" s="427"/>
      <c r="WA36" s="427"/>
      <c r="WB36" s="427"/>
      <c r="WC36" s="427"/>
      <c r="WD36" s="427"/>
      <c r="WE36" s="427"/>
      <c r="WF36" s="427"/>
      <c r="WG36" s="427"/>
      <c r="WH36" s="427"/>
      <c r="WI36" s="427"/>
      <c r="WJ36" s="427"/>
      <c r="WK36" s="427"/>
      <c r="WL36" s="427"/>
      <c r="WM36" s="427"/>
      <c r="WN36" s="427"/>
      <c r="WO36" s="427"/>
      <c r="WP36" s="427"/>
      <c r="WQ36" s="427"/>
      <c r="WR36" s="427"/>
      <c r="WS36" s="427"/>
      <c r="WT36" s="427"/>
      <c r="WU36" s="427"/>
      <c r="WV36" s="427"/>
      <c r="WW36" s="427"/>
      <c r="WX36" s="427"/>
      <c r="WY36" s="427"/>
      <c r="WZ36" s="427"/>
      <c r="XA36" s="427"/>
      <c r="XB36" s="427"/>
      <c r="XC36" s="427"/>
      <c r="XD36" s="427"/>
      <c r="XE36" s="427"/>
      <c r="XF36" s="427"/>
      <c r="XG36" s="427"/>
      <c r="XH36" s="427"/>
      <c r="XI36" s="427"/>
      <c r="XJ36" s="427"/>
      <c r="XK36" s="427"/>
      <c r="XL36" s="427"/>
      <c r="XM36" s="427"/>
      <c r="XN36" s="427"/>
      <c r="XO36" s="427"/>
      <c r="XP36" s="427"/>
      <c r="XQ36" s="427"/>
      <c r="XR36" s="427"/>
      <c r="XS36" s="427"/>
      <c r="XT36" s="427"/>
      <c r="XU36" s="427"/>
      <c r="XV36" s="427"/>
      <c r="XW36" s="427"/>
      <c r="XX36" s="427"/>
      <c r="XY36" s="427"/>
      <c r="XZ36" s="427"/>
      <c r="YA36" s="427"/>
      <c r="YB36" s="427"/>
      <c r="YC36" s="427"/>
      <c r="YD36" s="427"/>
      <c r="YE36" s="427"/>
      <c r="YF36" s="427"/>
      <c r="YG36" s="427"/>
      <c r="YH36" s="427"/>
      <c r="YI36" s="427"/>
      <c r="YJ36" s="427"/>
      <c r="YK36" s="427"/>
      <c r="YL36" s="427"/>
      <c r="YM36" s="427"/>
      <c r="YN36" s="427"/>
      <c r="YO36" s="427"/>
      <c r="YP36" s="427"/>
      <c r="YQ36" s="427"/>
      <c r="YR36" s="427"/>
      <c r="YS36" s="427"/>
      <c r="YT36" s="427"/>
      <c r="YU36" s="427"/>
      <c r="YV36" s="427"/>
      <c r="YW36" s="427"/>
      <c r="YX36" s="427"/>
      <c r="YY36" s="427"/>
      <c r="YZ36" s="427"/>
      <c r="ZA36" s="427"/>
      <c r="ZB36" s="427"/>
      <c r="ZC36" s="427"/>
      <c r="ZD36" s="427"/>
      <c r="ZE36" s="427"/>
      <c r="ZF36" s="427"/>
      <c r="ZG36" s="427"/>
      <c r="ZH36" s="427"/>
      <c r="ZI36" s="427"/>
      <c r="ZJ36" s="427"/>
      <c r="ZK36" s="427"/>
      <c r="ZL36" s="427"/>
      <c r="ZM36" s="427"/>
      <c r="ZN36" s="427"/>
      <c r="ZO36" s="427"/>
      <c r="ZP36" s="427"/>
      <c r="ZQ36" s="427"/>
      <c r="ZR36" s="427"/>
      <c r="ZS36" s="427"/>
      <c r="ZT36" s="427"/>
      <c r="ZU36" s="427"/>
      <c r="ZV36" s="427"/>
      <c r="ZW36" s="427"/>
      <c r="ZX36" s="427"/>
      <c r="ZY36" s="427"/>
      <c r="ZZ36" s="427"/>
      <c r="AAA36" s="427"/>
      <c r="AAB36" s="427"/>
      <c r="AAC36" s="427"/>
      <c r="AAD36" s="427"/>
      <c r="AAE36" s="427"/>
      <c r="AAF36" s="427"/>
      <c r="AAG36" s="427"/>
      <c r="AAH36" s="427"/>
      <c r="AAI36" s="427"/>
      <c r="AAJ36" s="427"/>
      <c r="AAK36" s="427"/>
      <c r="AAL36" s="427"/>
      <c r="AAM36" s="427"/>
      <c r="AAN36" s="427"/>
      <c r="AAO36" s="427"/>
      <c r="AAP36" s="427"/>
      <c r="AAQ36" s="427"/>
      <c r="AAR36" s="427"/>
      <c r="AAS36" s="427"/>
      <c r="AAT36" s="427"/>
      <c r="AAU36" s="427"/>
      <c r="AAV36" s="427"/>
      <c r="AAW36" s="427"/>
      <c r="AAX36" s="427"/>
      <c r="AAY36" s="427"/>
      <c r="AAZ36" s="427"/>
      <c r="ABA36" s="427"/>
      <c r="ABB36" s="427"/>
      <c r="ABC36" s="427"/>
      <c r="ABD36" s="427"/>
      <c r="ABE36" s="427"/>
      <c r="ABF36" s="427"/>
      <c r="ABG36" s="427"/>
      <c r="ABH36" s="427"/>
      <c r="ABI36" s="427"/>
      <c r="ABJ36" s="427"/>
      <c r="ABK36" s="427"/>
      <c r="ABL36" s="427"/>
      <c r="ABM36" s="427"/>
      <c r="ABN36" s="427"/>
      <c r="ABO36" s="427"/>
      <c r="ABP36" s="427"/>
      <c r="ABQ36" s="427"/>
      <c r="ABR36" s="427"/>
      <c r="ABS36" s="427"/>
      <c r="ABT36" s="427"/>
      <c r="ABU36" s="427"/>
      <c r="ABV36" s="427"/>
      <c r="ABW36" s="427"/>
      <c r="ABX36" s="427"/>
      <c r="ABY36" s="427"/>
      <c r="ABZ36" s="427"/>
      <c r="ACA36" s="427"/>
      <c r="ACB36" s="427"/>
      <c r="ACC36" s="427"/>
      <c r="ACD36" s="427"/>
      <c r="ACE36" s="427"/>
      <c r="ACF36" s="427"/>
      <c r="ACG36" s="427"/>
      <c r="ACH36" s="427"/>
      <c r="ACI36" s="427"/>
      <c r="ACJ36" s="427"/>
      <c r="ACK36" s="427"/>
      <c r="ACL36" s="427"/>
      <c r="ACM36" s="427"/>
      <c r="ACN36" s="427"/>
      <c r="ACO36" s="427"/>
      <c r="ACP36" s="427"/>
      <c r="ACQ36" s="427"/>
      <c r="ACR36" s="427"/>
      <c r="ACS36" s="427"/>
      <c r="ACT36" s="427"/>
      <c r="ACU36" s="427"/>
      <c r="ACV36" s="427"/>
      <c r="ACW36" s="427"/>
      <c r="ACX36" s="427"/>
      <c r="ACY36" s="427"/>
      <c r="ACZ36" s="427"/>
      <c r="ADA36" s="427"/>
      <c r="ADB36" s="427"/>
      <c r="ADC36" s="427"/>
      <c r="ADD36" s="427"/>
      <c r="ADE36" s="427"/>
      <c r="ADF36" s="427"/>
      <c r="ADG36" s="427"/>
      <c r="ADH36" s="427"/>
      <c r="ADI36" s="427"/>
      <c r="ADJ36" s="427"/>
      <c r="ADK36" s="427"/>
      <c r="ADL36" s="427"/>
      <c r="ADM36" s="427"/>
      <c r="ADN36" s="427"/>
      <c r="ADO36" s="427"/>
      <c r="ADP36" s="427"/>
      <c r="ADQ36" s="427"/>
      <c r="ADR36" s="427"/>
      <c r="ADS36" s="427"/>
      <c r="ADT36" s="427"/>
      <c r="ADU36" s="427"/>
      <c r="ADV36" s="427"/>
      <c r="ADW36" s="427"/>
      <c r="ADX36" s="427"/>
      <c r="ADY36" s="427"/>
      <c r="ADZ36" s="427"/>
      <c r="AEA36" s="427"/>
      <c r="AEB36" s="427"/>
      <c r="AEC36" s="427"/>
      <c r="AED36" s="427"/>
      <c r="AEE36" s="427"/>
      <c r="AEF36" s="427"/>
      <c r="AEG36" s="427"/>
      <c r="AEH36" s="427"/>
      <c r="AEI36" s="427"/>
      <c r="AEJ36" s="427"/>
      <c r="AEK36" s="427"/>
      <c r="AEL36" s="427"/>
      <c r="AEM36" s="427"/>
      <c r="AEN36" s="427"/>
      <c r="AEO36" s="427"/>
      <c r="AEP36" s="427"/>
      <c r="AEQ36" s="427"/>
      <c r="AER36" s="427"/>
      <c r="AES36" s="427"/>
      <c r="AET36" s="427"/>
      <c r="AEU36" s="427"/>
      <c r="AEV36" s="427"/>
      <c r="AEW36" s="427"/>
      <c r="AEX36" s="427"/>
      <c r="AEY36" s="427"/>
      <c r="AEZ36" s="427"/>
      <c r="AFA36" s="427"/>
      <c r="AFB36" s="427"/>
      <c r="AFC36" s="427"/>
      <c r="AFD36" s="427"/>
      <c r="AFE36" s="427"/>
      <c r="AFF36" s="427"/>
      <c r="AFG36" s="427"/>
      <c r="AFH36" s="427"/>
      <c r="AFI36" s="427"/>
      <c r="AFJ36" s="427"/>
      <c r="AFK36" s="427"/>
      <c r="AFL36" s="427"/>
      <c r="AFM36" s="427"/>
      <c r="AFN36" s="427"/>
      <c r="AFO36" s="427"/>
      <c r="AFP36" s="427"/>
      <c r="AFQ36" s="427"/>
      <c r="AFR36" s="427"/>
      <c r="AFS36" s="427"/>
      <c r="AFT36" s="427"/>
      <c r="AFU36" s="427"/>
      <c r="AFV36" s="427"/>
      <c r="AFW36" s="427"/>
      <c r="AFX36" s="427"/>
      <c r="AFY36" s="427"/>
      <c r="AFZ36" s="427"/>
      <c r="AGA36" s="427"/>
      <c r="AGB36" s="427"/>
      <c r="AGC36" s="427"/>
      <c r="AGD36" s="427"/>
      <c r="AGE36" s="427"/>
      <c r="AGF36" s="427"/>
      <c r="AGG36" s="427"/>
      <c r="AGH36" s="427"/>
      <c r="AGI36" s="427"/>
      <c r="AGJ36" s="427"/>
      <c r="AGK36" s="427"/>
      <c r="AGL36" s="427"/>
      <c r="AGM36" s="427"/>
      <c r="AGN36" s="427"/>
      <c r="AGO36" s="427"/>
      <c r="AGP36" s="427"/>
      <c r="AGQ36" s="427"/>
      <c r="AGR36" s="427"/>
      <c r="AGS36" s="427"/>
      <c r="AGT36" s="427"/>
      <c r="AGU36" s="427"/>
      <c r="AGV36" s="427"/>
      <c r="AGW36" s="427"/>
      <c r="AGX36" s="427"/>
      <c r="AGY36" s="427"/>
      <c r="AGZ36" s="427"/>
      <c r="AHA36" s="427"/>
      <c r="AHB36" s="427"/>
      <c r="AHC36" s="427"/>
      <c r="AHD36" s="427"/>
      <c r="AHE36" s="427"/>
      <c r="AHF36" s="427"/>
      <c r="AHG36" s="427"/>
      <c r="AHH36" s="427"/>
      <c r="AHI36" s="427"/>
      <c r="AHJ36" s="427"/>
      <c r="AHK36" s="427"/>
      <c r="AHL36" s="427"/>
      <c r="AHM36" s="427"/>
      <c r="AHN36" s="427"/>
      <c r="AHO36" s="427"/>
      <c r="AHP36" s="427"/>
      <c r="AHQ36" s="427"/>
      <c r="AHR36" s="427"/>
      <c r="AHS36" s="427"/>
      <c r="AHT36" s="427"/>
      <c r="AHU36" s="427"/>
      <c r="AHV36" s="427"/>
      <c r="AHW36" s="427"/>
      <c r="AHX36" s="427"/>
      <c r="AHY36" s="427"/>
      <c r="AHZ36" s="427"/>
      <c r="AIA36" s="427"/>
      <c r="AIB36" s="427"/>
      <c r="AIC36" s="427"/>
      <c r="AID36" s="427"/>
      <c r="AIE36" s="427"/>
      <c r="AIF36" s="427"/>
      <c r="AIG36" s="427"/>
      <c r="AIH36" s="427"/>
      <c r="AII36" s="427"/>
      <c r="AIJ36" s="427"/>
      <c r="AIK36" s="427"/>
      <c r="AIL36" s="427"/>
      <c r="AIM36" s="427"/>
      <c r="AIN36" s="427"/>
      <c r="AIO36" s="427"/>
      <c r="AIP36" s="427"/>
      <c r="AIQ36" s="427"/>
      <c r="AIR36" s="427"/>
      <c r="AIS36" s="427"/>
      <c r="AIT36" s="427"/>
      <c r="AIU36" s="427"/>
      <c r="AIV36" s="427"/>
      <c r="AIW36" s="427"/>
      <c r="AIX36" s="427"/>
      <c r="AIY36" s="427"/>
      <c r="AIZ36" s="427"/>
      <c r="AJA36" s="427"/>
      <c r="AJB36" s="427"/>
      <c r="AJC36" s="427"/>
      <c r="AJD36" s="427"/>
      <c r="AJE36" s="427"/>
      <c r="AJF36" s="427"/>
      <c r="AJG36" s="427"/>
      <c r="AJH36" s="427"/>
      <c r="AJI36" s="427"/>
      <c r="AJJ36" s="427"/>
      <c r="AJK36" s="427"/>
      <c r="AJL36" s="427"/>
      <c r="AJM36" s="427"/>
      <c r="AJN36" s="427"/>
      <c r="AJO36" s="427"/>
      <c r="AJP36" s="427"/>
      <c r="AJQ36" s="427"/>
      <c r="AJR36" s="427"/>
      <c r="AJS36" s="427"/>
      <c r="AJT36" s="427"/>
      <c r="AJU36" s="427"/>
      <c r="AJV36" s="427"/>
      <c r="AJW36" s="427"/>
      <c r="AJX36" s="427"/>
      <c r="AJY36" s="427"/>
      <c r="AJZ36" s="427"/>
      <c r="AKA36" s="427"/>
      <c r="AKB36" s="427"/>
      <c r="AKC36" s="427"/>
      <c r="AKD36" s="427"/>
      <c r="AKE36" s="427"/>
      <c r="AKF36" s="427"/>
      <c r="AKG36" s="427"/>
      <c r="AKH36" s="427"/>
      <c r="AKI36" s="427"/>
      <c r="AKJ36" s="427"/>
      <c r="AKK36" s="427"/>
      <c r="AKL36" s="427"/>
      <c r="AKM36" s="427"/>
      <c r="AKN36" s="427"/>
      <c r="AKO36" s="427"/>
      <c r="AKP36" s="427"/>
      <c r="AKQ36" s="427"/>
      <c r="AKR36" s="427"/>
      <c r="AKS36" s="427"/>
      <c r="AKT36" s="427"/>
      <c r="AKU36" s="427"/>
      <c r="AKV36" s="427"/>
      <c r="AKW36" s="427"/>
      <c r="AKX36" s="427"/>
      <c r="AKY36" s="427"/>
      <c r="AKZ36" s="427"/>
      <c r="ALA36" s="427"/>
      <c r="ALB36" s="427"/>
      <c r="ALC36" s="427"/>
      <c r="ALD36" s="427"/>
      <c r="ALE36" s="427"/>
      <c r="ALF36" s="427"/>
      <c r="ALG36" s="427"/>
      <c r="ALH36" s="427"/>
      <c r="ALI36" s="427"/>
      <c r="ALJ36" s="427"/>
      <c r="ALK36" s="427"/>
      <c r="ALL36" s="427"/>
      <c r="ALM36" s="427"/>
      <c r="ALN36" s="427"/>
      <c r="ALO36" s="427"/>
      <c r="ALP36" s="427"/>
      <c r="ALQ36" s="427"/>
      <c r="ALR36" s="427"/>
      <c r="ALS36" s="427"/>
      <c r="ALT36" s="427"/>
      <c r="ALU36" s="427"/>
      <c r="ALV36" s="427"/>
      <c r="ALW36" s="427"/>
      <c r="ALX36" s="427"/>
      <c r="ALY36" s="427"/>
      <c r="ALZ36" s="427"/>
      <c r="AMA36" s="427"/>
      <c r="AMB36" s="427"/>
      <c r="AMC36" s="427"/>
      <c r="AMD36" s="427"/>
      <c r="AME36" s="427"/>
      <c r="AMF36" s="427"/>
      <c r="AMG36" s="427"/>
      <c r="AMH36" s="427"/>
      <c r="AMI36" s="427"/>
      <c r="AMJ36" s="427"/>
      <c r="AMK36" s="427"/>
      <c r="AML36" s="427"/>
      <c r="AMM36" s="427"/>
      <c r="AMN36" s="427"/>
      <c r="AMO36" s="427"/>
      <c r="AMP36" s="427"/>
      <c r="AMQ36" s="427"/>
      <c r="AMR36" s="427"/>
      <c r="AMS36" s="427"/>
      <c r="AMT36" s="427"/>
      <c r="AMU36" s="427"/>
      <c r="AMV36" s="427"/>
      <c r="AMW36" s="427"/>
      <c r="AMX36" s="427"/>
      <c r="AMY36" s="427"/>
      <c r="AMZ36" s="427"/>
      <c r="ANA36" s="427"/>
      <c r="ANB36" s="427"/>
      <c r="ANC36" s="427"/>
      <c r="AND36" s="427"/>
      <c r="ANE36" s="427"/>
      <c r="ANF36" s="427"/>
      <c r="ANG36" s="427"/>
      <c r="ANH36" s="427"/>
      <c r="ANI36" s="427"/>
      <c r="ANJ36" s="427"/>
      <c r="ANK36" s="427"/>
      <c r="ANL36" s="427"/>
      <c r="ANM36" s="427"/>
      <c r="ANN36" s="427"/>
      <c r="ANO36" s="427"/>
      <c r="ANP36" s="427"/>
      <c r="ANQ36" s="427"/>
      <c r="ANR36" s="427"/>
      <c r="ANS36" s="427"/>
      <c r="ANT36" s="427"/>
      <c r="ANU36" s="427"/>
      <c r="ANV36" s="427"/>
      <c r="ANW36" s="427"/>
      <c r="ANX36" s="427"/>
      <c r="ANY36" s="427"/>
      <c r="ANZ36" s="427"/>
      <c r="AOA36" s="427"/>
      <c r="AOB36" s="427"/>
      <c r="AOC36" s="427"/>
      <c r="AOD36" s="427"/>
      <c r="AOE36" s="427"/>
      <c r="AOF36" s="427"/>
      <c r="AOG36" s="427"/>
      <c r="AOH36" s="427"/>
      <c r="AOI36" s="427"/>
      <c r="AOJ36" s="427"/>
      <c r="AOK36" s="427"/>
      <c r="AOL36" s="427"/>
      <c r="AOM36" s="427"/>
      <c r="AON36" s="427"/>
      <c r="AOO36" s="427"/>
      <c r="AOP36" s="427"/>
      <c r="AOQ36" s="427"/>
      <c r="AOR36" s="427"/>
      <c r="AOS36" s="427"/>
      <c r="AOT36" s="427"/>
      <c r="AOU36" s="427"/>
      <c r="AOV36" s="427"/>
      <c r="AOW36" s="427"/>
      <c r="AOX36" s="427"/>
      <c r="AOY36" s="427"/>
      <c r="AOZ36" s="427"/>
      <c r="APA36" s="427"/>
      <c r="APB36" s="427"/>
      <c r="APC36" s="427"/>
      <c r="APD36" s="427"/>
      <c r="APE36" s="427"/>
      <c r="APF36" s="427"/>
      <c r="APG36" s="427"/>
      <c r="APH36" s="427"/>
      <c r="API36" s="427"/>
      <c r="APJ36" s="427"/>
      <c r="APK36" s="427"/>
      <c r="APL36" s="427"/>
      <c r="APM36" s="427"/>
      <c r="APN36" s="427"/>
      <c r="APO36" s="427"/>
      <c r="APP36" s="427"/>
      <c r="APQ36" s="427"/>
      <c r="APR36" s="427"/>
      <c r="APS36" s="427"/>
      <c r="APT36" s="427"/>
      <c r="APU36" s="427"/>
      <c r="APV36" s="427"/>
      <c r="APW36" s="427"/>
      <c r="APX36" s="427"/>
      <c r="APY36" s="427"/>
      <c r="APZ36" s="427"/>
      <c r="AQA36" s="427"/>
      <c r="AQB36" s="427"/>
      <c r="AQC36" s="427"/>
      <c r="AQD36" s="427"/>
      <c r="AQE36" s="427"/>
      <c r="AQF36" s="427"/>
      <c r="AQG36" s="427"/>
      <c r="AQH36" s="427"/>
      <c r="AQI36" s="427"/>
      <c r="AQJ36" s="427"/>
      <c r="AQK36" s="427"/>
      <c r="AQL36" s="427"/>
      <c r="AQM36" s="427"/>
      <c r="AQN36" s="427"/>
      <c r="AQO36" s="427"/>
      <c r="AQP36" s="427"/>
      <c r="AQQ36" s="427"/>
      <c r="AQR36" s="427"/>
      <c r="AQS36" s="427"/>
      <c r="AQT36" s="427"/>
      <c r="AQU36" s="427"/>
      <c r="AQV36" s="427"/>
      <c r="AQW36" s="427"/>
      <c r="AQX36" s="427"/>
      <c r="AQY36" s="427"/>
      <c r="AQZ36" s="427"/>
      <c r="ARA36" s="427"/>
      <c r="ARB36" s="427"/>
      <c r="ARC36" s="427"/>
      <c r="ARD36" s="427"/>
      <c r="ARE36" s="427"/>
      <c r="ARF36" s="427"/>
      <c r="ARG36" s="427"/>
      <c r="ARH36" s="427"/>
      <c r="ARI36" s="427"/>
      <c r="ARJ36" s="427"/>
      <c r="ARK36" s="427"/>
      <c r="ARL36" s="427"/>
      <c r="ARM36" s="427"/>
      <c r="ARN36" s="427"/>
      <c r="ARO36" s="427"/>
      <c r="ARP36" s="427"/>
      <c r="ARQ36" s="427"/>
      <c r="ARR36" s="427"/>
      <c r="ARS36" s="427"/>
      <c r="ART36" s="427"/>
      <c r="ARU36" s="427"/>
      <c r="ARV36" s="427"/>
      <c r="ARW36" s="427"/>
      <c r="ARX36" s="427"/>
      <c r="ARY36" s="427"/>
      <c r="ARZ36" s="427"/>
      <c r="ASA36" s="427"/>
      <c r="ASB36" s="427"/>
      <c r="ASC36" s="427"/>
      <c r="ASD36" s="427"/>
      <c r="ASE36" s="427"/>
      <c r="ASF36" s="427"/>
      <c r="ASG36" s="427"/>
      <c r="ASH36" s="427"/>
      <c r="ASI36" s="427"/>
      <c r="ASJ36" s="427"/>
      <c r="ASK36" s="427"/>
      <c r="ASL36" s="427"/>
      <c r="ASM36" s="427"/>
      <c r="ASN36" s="427"/>
      <c r="ASO36" s="427"/>
      <c r="ASP36" s="427"/>
      <c r="ASQ36" s="427"/>
      <c r="ASR36" s="427"/>
      <c r="ASS36" s="427"/>
      <c r="AST36" s="427"/>
      <c r="ASU36" s="427"/>
      <c r="ASV36" s="427"/>
      <c r="ASW36" s="427"/>
      <c r="ASX36" s="427"/>
      <c r="ASY36" s="427"/>
      <c r="ASZ36" s="427"/>
      <c r="ATA36" s="427"/>
      <c r="ATB36" s="427"/>
      <c r="ATC36" s="427"/>
      <c r="ATD36" s="427"/>
      <c r="ATE36" s="427"/>
      <c r="ATF36" s="427"/>
      <c r="ATG36" s="427"/>
      <c r="ATH36" s="427"/>
      <c r="ATI36" s="427"/>
      <c r="ATJ36" s="427"/>
      <c r="ATK36" s="427"/>
      <c r="ATL36" s="427"/>
      <c r="ATM36" s="427"/>
      <c r="ATN36" s="427"/>
      <c r="ATO36" s="427"/>
      <c r="ATP36" s="427"/>
      <c r="ATQ36" s="427"/>
      <c r="ATR36" s="427"/>
      <c r="ATS36" s="427"/>
      <c r="ATT36" s="427"/>
      <c r="ATU36" s="427"/>
      <c r="ATV36" s="427"/>
      <c r="ATW36" s="427"/>
      <c r="ATX36" s="427"/>
      <c r="ATY36" s="427"/>
      <c r="ATZ36" s="427"/>
      <c r="AUA36" s="427"/>
      <c r="AUB36" s="427"/>
      <c r="AUC36" s="427"/>
      <c r="AUD36" s="427"/>
      <c r="AUE36" s="427"/>
      <c r="AUF36" s="427"/>
      <c r="AUG36" s="427"/>
      <c r="AUH36" s="427"/>
      <c r="AUI36" s="427"/>
      <c r="AUJ36" s="427"/>
      <c r="AUK36" s="427"/>
      <c r="AUL36" s="427"/>
      <c r="AUM36" s="427"/>
      <c r="AUN36" s="427"/>
      <c r="AUO36" s="427"/>
      <c r="AUP36" s="427"/>
      <c r="AUQ36" s="427"/>
      <c r="AUR36" s="427"/>
      <c r="AUS36" s="427"/>
      <c r="AUT36" s="427"/>
      <c r="AUU36" s="427"/>
      <c r="AUV36" s="427"/>
      <c r="AUW36" s="427"/>
      <c r="AUX36" s="427"/>
      <c r="AUY36" s="427"/>
      <c r="AUZ36" s="427"/>
      <c r="AVA36" s="427"/>
      <c r="AVB36" s="427"/>
      <c r="AVC36" s="427"/>
      <c r="AVD36" s="427"/>
      <c r="AVE36" s="427"/>
      <c r="AVF36" s="427"/>
      <c r="AVG36" s="427"/>
      <c r="AVH36" s="427"/>
      <c r="AVI36" s="427"/>
      <c r="AVJ36" s="427"/>
      <c r="AVK36" s="427"/>
      <c r="AVL36" s="427"/>
      <c r="AVM36" s="427"/>
      <c r="AVN36" s="427"/>
      <c r="AVO36" s="427"/>
      <c r="AVP36" s="427"/>
      <c r="AVQ36" s="427"/>
      <c r="AVR36" s="427"/>
      <c r="AVS36" s="427"/>
      <c r="AVT36" s="427"/>
      <c r="AVU36" s="427"/>
      <c r="AVV36" s="427"/>
      <c r="AVW36" s="427"/>
      <c r="AVX36" s="427"/>
      <c r="AVY36" s="427"/>
      <c r="AVZ36" s="427"/>
      <c r="AWA36" s="427"/>
      <c r="AWB36" s="427"/>
      <c r="AWC36" s="427"/>
      <c r="AWD36" s="427"/>
      <c r="AWE36" s="427"/>
      <c r="AWF36" s="427"/>
      <c r="AWG36" s="427"/>
      <c r="AWH36" s="427"/>
      <c r="AWI36" s="427"/>
      <c r="AWJ36" s="427"/>
      <c r="AWK36" s="427"/>
      <c r="AWL36" s="427"/>
      <c r="AWM36" s="427"/>
      <c r="AWN36" s="427"/>
      <c r="AWO36" s="427"/>
      <c r="AWP36" s="427"/>
      <c r="AWQ36" s="427"/>
      <c r="AWR36" s="427"/>
      <c r="AWS36" s="427"/>
      <c r="AWT36" s="427"/>
      <c r="AWU36" s="427"/>
      <c r="AWV36" s="427"/>
      <c r="AWW36" s="427"/>
      <c r="AWX36" s="427"/>
      <c r="AWY36" s="427"/>
      <c r="AWZ36" s="427"/>
      <c r="AXA36" s="427"/>
      <c r="AXB36" s="427"/>
      <c r="AXC36" s="427"/>
      <c r="AXD36" s="427"/>
      <c r="AXE36" s="427"/>
      <c r="AXF36" s="427"/>
      <c r="AXG36" s="427"/>
      <c r="AXH36" s="427"/>
      <c r="AXI36" s="427"/>
      <c r="AXJ36" s="427"/>
      <c r="AXK36" s="427"/>
      <c r="AXL36" s="427"/>
      <c r="AXM36" s="427"/>
      <c r="AXN36" s="427"/>
      <c r="AXO36" s="427"/>
      <c r="AXP36" s="427"/>
      <c r="AXQ36" s="427"/>
      <c r="AXR36" s="427"/>
      <c r="AXS36" s="427"/>
      <c r="AXT36" s="427"/>
      <c r="AXU36" s="427"/>
      <c r="AXV36" s="427"/>
      <c r="AXW36" s="427"/>
      <c r="AXX36" s="427"/>
      <c r="AXY36" s="427"/>
      <c r="AXZ36" s="427"/>
      <c r="AYA36" s="427"/>
      <c r="AYB36" s="427"/>
      <c r="AYC36" s="427"/>
      <c r="AYD36" s="427"/>
      <c r="AYE36" s="427"/>
      <c r="AYF36" s="427"/>
      <c r="AYG36" s="427"/>
      <c r="AYH36" s="427"/>
      <c r="AYI36" s="427"/>
      <c r="AYJ36" s="427"/>
      <c r="AYK36" s="427"/>
      <c r="AYL36" s="427"/>
      <c r="AYM36" s="427"/>
      <c r="AYN36" s="427"/>
      <c r="AYO36" s="427"/>
      <c r="AYP36" s="427"/>
      <c r="AYQ36" s="427"/>
      <c r="AYR36" s="427"/>
      <c r="AYS36" s="427"/>
      <c r="AYT36" s="427"/>
      <c r="AYU36" s="427"/>
      <c r="AYV36" s="427"/>
      <c r="AYW36" s="427"/>
      <c r="AYX36" s="427"/>
      <c r="AYY36" s="427"/>
      <c r="AYZ36" s="427"/>
      <c r="AZA36" s="427"/>
      <c r="AZB36" s="427"/>
      <c r="AZC36" s="427"/>
      <c r="AZD36" s="427"/>
      <c r="AZE36" s="427"/>
      <c r="AZF36" s="427"/>
      <c r="AZG36" s="427"/>
      <c r="AZH36" s="427"/>
      <c r="AZI36" s="427"/>
      <c r="AZJ36" s="427"/>
      <c r="AZK36" s="427"/>
      <c r="AZL36" s="427"/>
      <c r="AZM36" s="427"/>
      <c r="AZN36" s="427"/>
      <c r="AZO36" s="427"/>
      <c r="AZP36" s="427"/>
      <c r="AZQ36" s="427"/>
      <c r="AZR36" s="427"/>
      <c r="AZS36" s="427"/>
      <c r="AZT36" s="427"/>
      <c r="AZU36" s="427"/>
      <c r="AZV36" s="427"/>
      <c r="AZW36" s="427"/>
      <c r="AZX36" s="427"/>
      <c r="AZY36" s="427"/>
      <c r="AZZ36" s="427"/>
      <c r="BAA36" s="427"/>
      <c r="BAB36" s="427"/>
      <c r="BAC36" s="427"/>
      <c r="BAD36" s="427"/>
      <c r="BAE36" s="427"/>
      <c r="BAF36" s="427"/>
      <c r="BAG36" s="427"/>
      <c r="BAH36" s="427"/>
      <c r="BAI36" s="427"/>
      <c r="BAJ36" s="427"/>
      <c r="BAK36" s="427"/>
      <c r="BAL36" s="427"/>
      <c r="BAM36" s="427"/>
      <c r="BAN36" s="427"/>
      <c r="BAO36" s="427"/>
      <c r="BAP36" s="427"/>
      <c r="BAQ36" s="427"/>
      <c r="BAR36" s="427"/>
      <c r="BAS36" s="427"/>
      <c r="BAT36" s="427"/>
      <c r="BAU36" s="427"/>
      <c r="BAV36" s="427"/>
      <c r="BAW36" s="427"/>
      <c r="BAX36" s="427"/>
      <c r="BAY36" s="427"/>
      <c r="BAZ36" s="427"/>
      <c r="BBA36" s="427"/>
      <c r="BBB36" s="427"/>
      <c r="BBC36" s="427"/>
      <c r="BBD36" s="427"/>
      <c r="BBE36" s="427"/>
      <c r="BBF36" s="427"/>
      <c r="BBG36" s="427"/>
      <c r="BBH36" s="427"/>
      <c r="BBI36" s="427"/>
      <c r="BBJ36" s="427"/>
      <c r="BBK36" s="427"/>
      <c r="BBL36" s="427"/>
      <c r="BBM36" s="427"/>
      <c r="BBN36" s="427"/>
      <c r="BBO36" s="427"/>
      <c r="BBP36" s="427"/>
      <c r="BBQ36" s="427"/>
      <c r="BBR36" s="427"/>
      <c r="BBS36" s="427"/>
      <c r="BBT36" s="427"/>
      <c r="BBU36" s="427"/>
      <c r="BBV36" s="427"/>
      <c r="BBW36" s="427"/>
      <c r="BBX36" s="427"/>
      <c r="BBY36" s="427"/>
      <c r="BBZ36" s="427"/>
      <c r="BCA36" s="427"/>
      <c r="BCB36" s="427"/>
      <c r="BCC36" s="427"/>
      <c r="BCD36" s="427"/>
      <c r="BCE36" s="427"/>
      <c r="BCF36" s="427"/>
      <c r="BCG36" s="427"/>
      <c r="BCH36" s="427"/>
      <c r="BCI36" s="427"/>
      <c r="BCJ36" s="427"/>
      <c r="BCK36" s="427"/>
      <c r="BCL36" s="427"/>
      <c r="BCM36" s="427"/>
      <c r="BCN36" s="427"/>
      <c r="BCO36" s="427"/>
      <c r="BCP36" s="427"/>
      <c r="BCQ36" s="427"/>
      <c r="BCR36" s="427"/>
      <c r="BCS36" s="427"/>
      <c r="BCT36" s="427"/>
      <c r="BCU36" s="427"/>
      <c r="BCV36" s="427"/>
      <c r="BCW36" s="427"/>
      <c r="BCX36" s="427"/>
      <c r="BCY36" s="427"/>
      <c r="BCZ36" s="427"/>
      <c r="BDA36" s="427"/>
      <c r="BDB36" s="427"/>
      <c r="BDC36" s="427"/>
      <c r="BDD36" s="427"/>
      <c r="BDE36" s="427"/>
      <c r="BDF36" s="427"/>
      <c r="BDG36" s="427"/>
      <c r="BDH36" s="427"/>
      <c r="BDI36" s="427"/>
      <c r="BDJ36" s="427"/>
      <c r="BDK36" s="427"/>
      <c r="BDL36" s="427"/>
      <c r="BDM36" s="427"/>
      <c r="BDN36" s="427"/>
      <c r="BDO36" s="427"/>
      <c r="BDP36" s="427"/>
      <c r="BDQ36" s="427"/>
      <c r="BDR36" s="427"/>
      <c r="BDS36" s="427"/>
      <c r="BDT36" s="427"/>
      <c r="BDU36" s="427"/>
      <c r="BDV36" s="427"/>
      <c r="BDW36" s="427"/>
      <c r="BDX36" s="427"/>
      <c r="BDY36" s="427"/>
      <c r="BDZ36" s="427"/>
      <c r="BEA36" s="427"/>
      <c r="BEB36" s="427"/>
      <c r="BEC36" s="427"/>
      <c r="BED36" s="427"/>
      <c r="BEE36" s="427"/>
      <c r="BEF36" s="427"/>
      <c r="BEG36" s="427"/>
      <c r="BEH36" s="427"/>
      <c r="BEI36" s="427"/>
      <c r="BEJ36" s="427"/>
      <c r="BEK36" s="427"/>
      <c r="BEL36" s="427"/>
      <c r="BEM36" s="427"/>
      <c r="BEN36" s="427"/>
      <c r="BEO36" s="427"/>
      <c r="BEP36" s="427"/>
      <c r="BEQ36" s="427"/>
      <c r="BER36" s="427"/>
      <c r="BES36" s="427"/>
      <c r="BET36" s="427"/>
      <c r="BEU36" s="427"/>
      <c r="BEV36" s="427"/>
      <c r="BEW36" s="427"/>
      <c r="BEX36" s="427"/>
      <c r="BEY36" s="427"/>
      <c r="BEZ36" s="427"/>
      <c r="BFA36" s="427"/>
      <c r="BFB36" s="427"/>
      <c r="BFC36" s="427"/>
      <c r="BFD36" s="427"/>
      <c r="BFE36" s="427"/>
      <c r="BFF36" s="427"/>
      <c r="BFG36" s="427"/>
      <c r="BFH36" s="427"/>
      <c r="BFI36" s="427"/>
      <c r="BFJ36" s="427"/>
      <c r="BFK36" s="427"/>
      <c r="BFL36" s="427"/>
      <c r="BFM36" s="427"/>
      <c r="BFN36" s="427"/>
      <c r="BFO36" s="427"/>
      <c r="BFP36" s="427"/>
      <c r="BFQ36" s="427"/>
      <c r="BFR36" s="427"/>
      <c r="BFS36" s="427"/>
      <c r="BFT36" s="427"/>
      <c r="BFU36" s="427"/>
      <c r="BFV36" s="427"/>
      <c r="BFW36" s="427"/>
      <c r="BFX36" s="427"/>
      <c r="BFY36" s="427"/>
      <c r="BFZ36" s="427"/>
      <c r="BGA36" s="427"/>
      <c r="BGB36" s="427"/>
      <c r="BGC36" s="427"/>
      <c r="BGD36" s="427"/>
      <c r="BGE36" s="427"/>
      <c r="BGF36" s="427"/>
      <c r="BGG36" s="427"/>
      <c r="BGH36" s="427"/>
      <c r="BGI36" s="427"/>
      <c r="BGJ36" s="427"/>
      <c r="BGK36" s="427"/>
      <c r="BGL36" s="427"/>
      <c r="BGM36" s="427"/>
      <c r="BGN36" s="427"/>
      <c r="BGO36" s="427"/>
      <c r="BGP36" s="427"/>
      <c r="BGQ36" s="427"/>
      <c r="BGR36" s="427"/>
      <c r="BGS36" s="427"/>
      <c r="BGT36" s="427"/>
      <c r="BGU36" s="427"/>
      <c r="BGV36" s="427"/>
      <c r="BGW36" s="427"/>
      <c r="BGX36" s="427"/>
      <c r="BGY36" s="427"/>
      <c r="BGZ36" s="427"/>
      <c r="BHA36" s="427"/>
      <c r="BHB36" s="427"/>
      <c r="BHC36" s="427"/>
      <c r="BHD36" s="427"/>
      <c r="BHE36" s="427"/>
      <c r="BHF36" s="427"/>
      <c r="BHG36" s="427"/>
      <c r="BHH36" s="427"/>
      <c r="BHI36" s="427"/>
      <c r="BHJ36" s="427"/>
      <c r="BHK36" s="427"/>
      <c r="BHL36" s="427"/>
      <c r="BHM36" s="427"/>
      <c r="BHN36" s="427"/>
      <c r="BHO36" s="427"/>
      <c r="BHP36" s="427"/>
      <c r="BHQ36" s="427"/>
      <c r="BHR36" s="427"/>
      <c r="BHS36" s="427"/>
      <c r="BHT36" s="427"/>
      <c r="BHU36" s="427"/>
      <c r="BHV36" s="427"/>
      <c r="BHW36" s="427"/>
      <c r="BHX36" s="427"/>
      <c r="BHY36" s="427"/>
      <c r="BHZ36" s="427"/>
      <c r="BIA36" s="427"/>
      <c r="BIB36" s="427"/>
      <c r="BIC36" s="427"/>
      <c r="BID36" s="427"/>
      <c r="BIE36" s="427"/>
      <c r="BIF36" s="427"/>
      <c r="BIG36" s="427"/>
      <c r="BIH36" s="427"/>
      <c r="BII36" s="427"/>
      <c r="BIJ36" s="427"/>
      <c r="BIK36" s="427"/>
      <c r="BIL36" s="427"/>
      <c r="BIM36" s="427"/>
      <c r="BIN36" s="427"/>
      <c r="BIO36" s="427"/>
      <c r="BIP36" s="427"/>
      <c r="BIQ36" s="427"/>
      <c r="BIR36" s="427"/>
      <c r="BIS36" s="427"/>
      <c r="BIT36" s="427"/>
      <c r="BIU36" s="427"/>
      <c r="BIV36" s="427"/>
      <c r="BIW36" s="427"/>
      <c r="BIX36" s="427"/>
      <c r="BIY36" s="427"/>
      <c r="BIZ36" s="427"/>
      <c r="BJA36" s="427"/>
      <c r="BJB36" s="427"/>
      <c r="BJC36" s="427"/>
      <c r="BJD36" s="427"/>
      <c r="BJE36" s="427"/>
      <c r="BJF36" s="427"/>
      <c r="BJG36" s="427"/>
      <c r="BJH36" s="427"/>
      <c r="BJI36" s="427"/>
      <c r="BJJ36" s="427"/>
      <c r="BJK36" s="427"/>
      <c r="BJL36" s="427"/>
      <c r="BJM36" s="427"/>
      <c r="BJN36" s="427"/>
      <c r="BJO36" s="427"/>
      <c r="BJP36" s="427"/>
      <c r="BJQ36" s="427"/>
      <c r="BJR36" s="427"/>
      <c r="BJS36" s="427"/>
      <c r="BJT36" s="427"/>
      <c r="BJU36" s="427"/>
      <c r="BJV36" s="427"/>
      <c r="BJW36" s="427"/>
      <c r="BJX36" s="427"/>
      <c r="BJY36" s="427"/>
      <c r="BJZ36" s="427"/>
      <c r="BKA36" s="427"/>
      <c r="BKB36" s="427"/>
      <c r="BKC36" s="427"/>
      <c r="BKD36" s="427"/>
      <c r="BKE36" s="427"/>
      <c r="BKF36" s="427"/>
      <c r="BKG36" s="427"/>
      <c r="BKH36" s="427"/>
      <c r="BKI36" s="427"/>
      <c r="BKJ36" s="427"/>
      <c r="BKK36" s="427"/>
      <c r="BKL36" s="427"/>
      <c r="BKM36" s="427"/>
      <c r="BKN36" s="427"/>
      <c r="BKO36" s="427"/>
      <c r="BKP36" s="427"/>
      <c r="BKQ36" s="427"/>
      <c r="BKR36" s="427"/>
      <c r="BKS36" s="427"/>
      <c r="BKT36" s="427"/>
      <c r="BKU36" s="427"/>
      <c r="BKV36" s="427"/>
      <c r="BKW36" s="427"/>
      <c r="BKX36" s="427"/>
      <c r="BKY36" s="427"/>
      <c r="BKZ36" s="427"/>
      <c r="BLA36" s="427"/>
      <c r="BLB36" s="427"/>
      <c r="BLC36" s="427"/>
      <c r="BLD36" s="427"/>
      <c r="BLE36" s="427"/>
      <c r="BLF36" s="427"/>
      <c r="BLG36" s="427"/>
      <c r="BLH36" s="427"/>
      <c r="BLI36" s="427"/>
      <c r="BLJ36" s="427"/>
      <c r="BLK36" s="427"/>
      <c r="BLL36" s="427"/>
      <c r="BLM36" s="427"/>
      <c r="BLN36" s="427"/>
      <c r="BLO36" s="427"/>
      <c r="BLP36" s="427"/>
      <c r="BLQ36" s="427"/>
      <c r="BLR36" s="427"/>
      <c r="BLS36" s="427"/>
      <c r="BLT36" s="427"/>
      <c r="BLU36" s="427"/>
      <c r="BLV36" s="427"/>
      <c r="BLW36" s="427"/>
      <c r="BLX36" s="427"/>
      <c r="BLY36" s="427"/>
      <c r="BLZ36" s="427"/>
      <c r="BMA36" s="427"/>
      <c r="BMB36" s="427"/>
      <c r="BMC36" s="427"/>
      <c r="BMD36" s="427"/>
      <c r="BME36" s="427"/>
      <c r="BMF36" s="427"/>
      <c r="BMG36" s="427"/>
      <c r="BMH36" s="427"/>
      <c r="BMI36" s="427"/>
      <c r="BMJ36" s="427"/>
      <c r="BMK36" s="427"/>
      <c r="BML36" s="427"/>
      <c r="BMM36" s="427"/>
      <c r="BMN36" s="427"/>
      <c r="BMO36" s="427"/>
      <c r="BMP36" s="427"/>
      <c r="BMQ36" s="427"/>
      <c r="BMR36" s="427"/>
      <c r="BMS36" s="427"/>
      <c r="BMT36" s="427"/>
      <c r="BMU36" s="427"/>
      <c r="BMV36" s="427"/>
      <c r="BMW36" s="427"/>
      <c r="BMX36" s="427"/>
      <c r="BMY36" s="427"/>
      <c r="BMZ36" s="427"/>
      <c r="BNA36" s="427"/>
      <c r="BNB36" s="427"/>
      <c r="BNC36" s="427"/>
      <c r="BND36" s="427"/>
      <c r="BNE36" s="427"/>
      <c r="BNF36" s="427"/>
      <c r="BNG36" s="427"/>
      <c r="BNH36" s="427"/>
      <c r="BNI36" s="427"/>
      <c r="BNJ36" s="427"/>
      <c r="BNK36" s="427"/>
      <c r="BNL36" s="427"/>
      <c r="BNM36" s="427"/>
      <c r="BNN36" s="427"/>
      <c r="BNO36" s="427"/>
      <c r="BNP36" s="427"/>
      <c r="BNQ36" s="427"/>
      <c r="BNR36" s="427"/>
      <c r="BNS36" s="427"/>
      <c r="BNT36" s="427"/>
      <c r="BNU36" s="427"/>
      <c r="BNV36" s="427"/>
      <c r="BNW36" s="427"/>
      <c r="BNX36" s="427"/>
      <c r="BNY36" s="427"/>
      <c r="BNZ36" s="427"/>
      <c r="BOA36" s="427"/>
      <c r="BOB36" s="427"/>
      <c r="BOC36" s="427"/>
      <c r="BOD36" s="427"/>
      <c r="BOE36" s="427"/>
      <c r="BOF36" s="427"/>
      <c r="BOG36" s="427"/>
      <c r="BOH36" s="427"/>
      <c r="BOI36" s="427"/>
      <c r="BOJ36" s="427"/>
      <c r="BOK36" s="427"/>
      <c r="BOL36" s="427"/>
      <c r="BOM36" s="427"/>
      <c r="BON36" s="427"/>
      <c r="BOO36" s="427"/>
      <c r="BOP36" s="427"/>
      <c r="BOQ36" s="427"/>
      <c r="BOR36" s="427"/>
      <c r="BOS36" s="427"/>
      <c r="BOT36" s="427"/>
      <c r="BOU36" s="427"/>
      <c r="BOV36" s="427"/>
      <c r="BOW36" s="427"/>
      <c r="BOX36" s="427"/>
      <c r="BOY36" s="427"/>
      <c r="BOZ36" s="427"/>
      <c r="BPA36" s="427"/>
      <c r="BPB36" s="427"/>
      <c r="BPC36" s="427"/>
      <c r="BPD36" s="427"/>
      <c r="BPE36" s="427"/>
      <c r="BPF36" s="427"/>
      <c r="BPG36" s="427"/>
      <c r="BPH36" s="427"/>
      <c r="BPI36" s="427"/>
      <c r="BPJ36" s="427"/>
      <c r="BPK36" s="427"/>
      <c r="BPL36" s="427"/>
      <c r="BPM36" s="427"/>
      <c r="BPN36" s="427"/>
      <c r="BPO36" s="427"/>
      <c r="BPP36" s="427"/>
      <c r="BPQ36" s="427"/>
      <c r="BPR36" s="427"/>
      <c r="BPS36" s="427"/>
      <c r="BPT36" s="427"/>
      <c r="BPU36" s="427"/>
      <c r="BPV36" s="427"/>
      <c r="BPW36" s="427"/>
      <c r="BPX36" s="427"/>
      <c r="BPY36" s="427"/>
      <c r="BPZ36" s="427"/>
      <c r="BQA36" s="427"/>
      <c r="BQB36" s="427"/>
      <c r="BQC36" s="427"/>
      <c r="BQD36" s="427"/>
      <c r="BQE36" s="427"/>
      <c r="BQF36" s="427"/>
      <c r="BQG36" s="427"/>
      <c r="BQH36" s="427"/>
      <c r="BQI36" s="427"/>
      <c r="BQJ36" s="427"/>
      <c r="BQK36" s="427"/>
      <c r="BQL36" s="427"/>
      <c r="BQM36" s="427"/>
      <c r="BQN36" s="427"/>
      <c r="BQO36" s="427"/>
      <c r="BQP36" s="427"/>
      <c r="BQQ36" s="427"/>
      <c r="BQR36" s="427"/>
      <c r="BQS36" s="427"/>
      <c r="BQT36" s="427"/>
      <c r="BQU36" s="427"/>
      <c r="BQV36" s="427"/>
      <c r="BQW36" s="427"/>
      <c r="BQX36" s="427"/>
      <c r="BQY36" s="427"/>
      <c r="BQZ36" s="427"/>
      <c r="BRA36" s="427"/>
      <c r="BRB36" s="427"/>
      <c r="BRC36" s="427"/>
      <c r="BRD36" s="427"/>
      <c r="BRE36" s="427"/>
      <c r="BRF36" s="427"/>
      <c r="BRG36" s="427"/>
      <c r="BRH36" s="427"/>
      <c r="BRI36" s="427"/>
      <c r="BRJ36" s="427"/>
      <c r="BRK36" s="427"/>
      <c r="BRL36" s="427"/>
      <c r="BRM36" s="427"/>
      <c r="BRN36" s="427"/>
      <c r="BRO36" s="427"/>
      <c r="BRP36" s="427"/>
      <c r="BRQ36" s="427"/>
      <c r="BRR36" s="427"/>
      <c r="BRS36" s="427"/>
      <c r="BRT36" s="427"/>
      <c r="BRU36" s="427"/>
      <c r="BRV36" s="427"/>
      <c r="BRW36" s="427"/>
      <c r="BRX36" s="427"/>
      <c r="BRY36" s="427"/>
      <c r="BRZ36" s="427"/>
      <c r="BSA36" s="427"/>
      <c r="BSB36" s="427"/>
      <c r="BSC36" s="427"/>
      <c r="BSD36" s="427"/>
      <c r="BSE36" s="427"/>
      <c r="BSF36" s="427"/>
      <c r="BSG36" s="427"/>
      <c r="BSH36" s="427"/>
      <c r="BSI36" s="427"/>
      <c r="BSJ36" s="427"/>
      <c r="BSK36" s="427"/>
      <c r="BSL36" s="427"/>
      <c r="BSM36" s="427"/>
      <c r="BSN36" s="427"/>
      <c r="BSO36" s="427"/>
      <c r="BSP36" s="427"/>
      <c r="BSQ36" s="427"/>
      <c r="BSR36" s="427"/>
      <c r="BSS36" s="427"/>
      <c r="BST36" s="427"/>
      <c r="BSU36" s="427"/>
      <c r="BSV36" s="427"/>
      <c r="BSW36" s="427"/>
      <c r="BSX36" s="427"/>
      <c r="BSY36" s="427"/>
      <c r="BSZ36" s="427"/>
      <c r="BTA36" s="427"/>
      <c r="BTB36" s="427"/>
      <c r="BTC36" s="427"/>
      <c r="BTD36" s="427"/>
      <c r="BTE36" s="427"/>
      <c r="BTF36" s="427"/>
      <c r="BTG36" s="427"/>
      <c r="BTH36" s="427"/>
      <c r="BTI36" s="427"/>
      <c r="BTJ36" s="427"/>
      <c r="BTK36" s="427"/>
      <c r="BTL36" s="427"/>
      <c r="BTM36" s="427"/>
      <c r="BTN36" s="427"/>
      <c r="BTO36" s="427"/>
      <c r="BTP36" s="427"/>
      <c r="BTQ36" s="427"/>
      <c r="BTR36" s="427"/>
      <c r="BTS36" s="427"/>
      <c r="BTT36" s="427"/>
      <c r="BTU36" s="427"/>
      <c r="BTV36" s="427"/>
      <c r="BTW36" s="427"/>
      <c r="BTX36" s="427"/>
      <c r="BTY36" s="427"/>
      <c r="BTZ36" s="427"/>
      <c r="BUA36" s="427"/>
      <c r="BUB36" s="427"/>
      <c r="BUC36" s="427"/>
      <c r="BUD36" s="427"/>
      <c r="BUE36" s="427"/>
      <c r="BUF36" s="427"/>
      <c r="BUG36" s="427"/>
      <c r="BUH36" s="427"/>
      <c r="BUI36" s="427"/>
      <c r="BUJ36" s="427"/>
      <c r="BUK36" s="427"/>
      <c r="BUL36" s="427"/>
      <c r="BUM36" s="427"/>
      <c r="BUN36" s="427"/>
      <c r="BUO36" s="427"/>
      <c r="BUP36" s="427"/>
      <c r="BUQ36" s="427"/>
      <c r="BUR36" s="427"/>
      <c r="BUS36" s="427"/>
      <c r="BUT36" s="427"/>
      <c r="BUU36" s="427"/>
      <c r="BUV36" s="427"/>
      <c r="BUW36" s="427"/>
      <c r="BUX36" s="427"/>
      <c r="BUY36" s="427"/>
      <c r="BUZ36" s="427"/>
      <c r="BVA36" s="427"/>
      <c r="BVB36" s="427"/>
      <c r="BVC36" s="427"/>
      <c r="BVD36" s="427"/>
      <c r="BVE36" s="427"/>
      <c r="BVF36" s="427"/>
      <c r="BVG36" s="427"/>
      <c r="BVH36" s="427"/>
      <c r="BVI36" s="427"/>
      <c r="BVJ36" s="427"/>
      <c r="BVK36" s="427"/>
      <c r="BVL36" s="427"/>
      <c r="BVM36" s="427"/>
      <c r="BVN36" s="427"/>
      <c r="BVO36" s="427"/>
      <c r="BVP36" s="427"/>
      <c r="BVQ36" s="427"/>
      <c r="BVR36" s="427"/>
      <c r="BVS36" s="427"/>
      <c r="BVT36" s="427"/>
      <c r="BVU36" s="427"/>
      <c r="BVV36" s="427"/>
      <c r="BVW36" s="427"/>
      <c r="BVX36" s="427"/>
      <c r="BVY36" s="427"/>
      <c r="BVZ36" s="427"/>
      <c r="BWA36" s="427"/>
      <c r="BWB36" s="427"/>
      <c r="BWC36" s="427"/>
      <c r="BWD36" s="427"/>
      <c r="BWE36" s="427"/>
      <c r="BWF36" s="427"/>
      <c r="BWG36" s="427"/>
      <c r="BWH36" s="427"/>
      <c r="BWI36" s="427"/>
      <c r="BWJ36" s="427"/>
      <c r="BWK36" s="427"/>
      <c r="BWL36" s="427"/>
      <c r="BWM36" s="427"/>
      <c r="BWN36" s="427"/>
      <c r="BWO36" s="427"/>
      <c r="BWP36" s="427"/>
      <c r="BWQ36" s="427"/>
      <c r="BWR36" s="427"/>
      <c r="BWS36" s="427"/>
      <c r="BWT36" s="427"/>
      <c r="BWU36" s="427"/>
      <c r="BWV36" s="427"/>
      <c r="BWW36" s="427"/>
      <c r="BWX36" s="427"/>
      <c r="BWY36" s="427"/>
      <c r="BWZ36" s="427"/>
      <c r="BXA36" s="427"/>
      <c r="BXB36" s="427"/>
      <c r="BXC36" s="427"/>
      <c r="BXD36" s="427"/>
      <c r="BXE36" s="427"/>
      <c r="BXF36" s="427"/>
      <c r="BXG36" s="427"/>
      <c r="BXH36" s="427"/>
      <c r="BXI36" s="427"/>
      <c r="BXJ36" s="427"/>
      <c r="BXK36" s="427"/>
      <c r="BXL36" s="427"/>
      <c r="BXM36" s="427"/>
      <c r="BXN36" s="427"/>
      <c r="BXO36" s="427"/>
      <c r="BXP36" s="427"/>
      <c r="BXQ36" s="427"/>
      <c r="BXR36" s="427"/>
      <c r="BXS36" s="427"/>
      <c r="BXT36" s="427"/>
      <c r="BXU36" s="427"/>
      <c r="BXV36" s="427"/>
      <c r="BXW36" s="427"/>
      <c r="BXX36" s="427"/>
      <c r="BXY36" s="427"/>
      <c r="BXZ36" s="427"/>
      <c r="BYA36" s="427"/>
      <c r="BYB36" s="427"/>
      <c r="BYC36" s="427"/>
      <c r="BYD36" s="427"/>
      <c r="BYE36" s="427"/>
      <c r="BYF36" s="427"/>
      <c r="BYG36" s="427"/>
      <c r="BYH36" s="427"/>
      <c r="BYI36" s="427"/>
      <c r="BYJ36" s="427"/>
      <c r="BYK36" s="427"/>
      <c r="BYL36" s="427"/>
      <c r="BYM36" s="427"/>
      <c r="BYN36" s="427"/>
      <c r="BYO36" s="427"/>
      <c r="BYP36" s="427"/>
      <c r="BYQ36" s="427"/>
      <c r="BYR36" s="427"/>
      <c r="BYS36" s="427"/>
      <c r="BYT36" s="427"/>
      <c r="BYU36" s="427"/>
      <c r="BYV36" s="427"/>
      <c r="BYW36" s="427"/>
      <c r="BYX36" s="427"/>
      <c r="BYY36" s="427"/>
      <c r="BYZ36" s="427"/>
      <c r="BZA36" s="427"/>
      <c r="BZB36" s="427"/>
      <c r="BZC36" s="427"/>
      <c r="BZD36" s="427"/>
      <c r="BZE36" s="427"/>
      <c r="BZF36" s="427"/>
      <c r="BZG36" s="427"/>
      <c r="BZH36" s="427"/>
      <c r="BZI36" s="427"/>
      <c r="BZJ36" s="427"/>
      <c r="BZK36" s="427"/>
      <c r="BZL36" s="427"/>
      <c r="BZM36" s="427"/>
      <c r="BZN36" s="427"/>
      <c r="BZO36" s="427"/>
      <c r="BZP36" s="427"/>
      <c r="BZQ36" s="427"/>
      <c r="BZR36" s="427"/>
      <c r="BZS36" s="427"/>
      <c r="BZT36" s="427"/>
      <c r="BZU36" s="427"/>
      <c r="BZV36" s="427"/>
      <c r="BZW36" s="427"/>
      <c r="BZX36" s="427"/>
      <c r="BZY36" s="427"/>
      <c r="BZZ36" s="427"/>
      <c r="CAA36" s="427"/>
      <c r="CAB36" s="427"/>
      <c r="CAC36" s="427"/>
      <c r="CAD36" s="427"/>
      <c r="CAE36" s="427"/>
      <c r="CAF36" s="427"/>
      <c r="CAG36" s="427"/>
      <c r="CAH36" s="427"/>
      <c r="CAI36" s="427"/>
      <c r="CAJ36" s="427"/>
      <c r="CAK36" s="427"/>
      <c r="CAL36" s="427"/>
      <c r="CAM36" s="427"/>
      <c r="CAN36" s="427"/>
      <c r="CAO36" s="427"/>
      <c r="CAP36" s="427"/>
      <c r="CAQ36" s="427"/>
      <c r="CAR36" s="427"/>
      <c r="CAS36" s="427"/>
      <c r="CAT36" s="427"/>
      <c r="CAU36" s="427"/>
      <c r="CAV36" s="427"/>
      <c r="CAW36" s="427"/>
      <c r="CAX36" s="427"/>
      <c r="CAY36" s="427"/>
      <c r="CAZ36" s="427"/>
      <c r="CBA36" s="427"/>
      <c r="CBB36" s="427"/>
      <c r="CBC36" s="427"/>
      <c r="CBD36" s="427"/>
      <c r="CBE36" s="427"/>
      <c r="CBF36" s="427"/>
      <c r="CBG36" s="427"/>
      <c r="CBH36" s="427"/>
      <c r="CBI36" s="427"/>
      <c r="CBJ36" s="427"/>
      <c r="CBK36" s="427"/>
      <c r="CBL36" s="427"/>
      <c r="CBM36" s="427"/>
      <c r="CBN36" s="427"/>
      <c r="CBO36" s="427"/>
      <c r="CBP36" s="427"/>
      <c r="CBQ36" s="427"/>
      <c r="CBR36" s="427"/>
      <c r="CBS36" s="427"/>
      <c r="CBT36" s="427"/>
      <c r="CBU36" s="427"/>
      <c r="CBV36" s="427"/>
      <c r="CBW36" s="427"/>
      <c r="CBX36" s="427"/>
      <c r="CBY36" s="427"/>
      <c r="CBZ36" s="427"/>
      <c r="CCA36" s="427"/>
      <c r="CCB36" s="427"/>
      <c r="CCC36" s="427"/>
      <c r="CCD36" s="427"/>
      <c r="CCE36" s="427"/>
      <c r="CCF36" s="427"/>
      <c r="CCG36" s="427"/>
      <c r="CCH36" s="427"/>
      <c r="CCI36" s="427"/>
      <c r="CCJ36" s="427"/>
      <c r="CCK36" s="427"/>
      <c r="CCL36" s="427"/>
      <c r="CCM36" s="427"/>
      <c r="CCN36" s="427"/>
      <c r="CCO36" s="427"/>
      <c r="CCP36" s="427"/>
      <c r="CCQ36" s="427"/>
      <c r="CCR36" s="427"/>
      <c r="CCS36" s="427"/>
      <c r="CCT36" s="427"/>
      <c r="CCU36" s="427"/>
      <c r="CCV36" s="427"/>
      <c r="CCW36" s="427"/>
      <c r="CCX36" s="427"/>
      <c r="CCY36" s="427"/>
      <c r="CCZ36" s="427"/>
      <c r="CDA36" s="427"/>
      <c r="CDB36" s="427"/>
      <c r="CDC36" s="427"/>
      <c r="CDD36" s="427"/>
      <c r="CDE36" s="427"/>
      <c r="CDF36" s="427"/>
      <c r="CDG36" s="427"/>
      <c r="CDH36" s="427"/>
      <c r="CDI36" s="427"/>
      <c r="CDJ36" s="427"/>
      <c r="CDK36" s="427"/>
      <c r="CDL36" s="427"/>
      <c r="CDM36" s="427"/>
      <c r="CDN36" s="427"/>
      <c r="CDO36" s="427"/>
      <c r="CDP36" s="427"/>
      <c r="CDQ36" s="427"/>
      <c r="CDR36" s="427"/>
      <c r="CDS36" s="427"/>
      <c r="CDT36" s="427"/>
      <c r="CDU36" s="427"/>
      <c r="CDV36" s="427"/>
      <c r="CDW36" s="427"/>
      <c r="CDX36" s="427"/>
      <c r="CDY36" s="427"/>
      <c r="CDZ36" s="427"/>
      <c r="CEA36" s="427"/>
      <c r="CEB36" s="427"/>
      <c r="CEC36" s="427"/>
      <c r="CED36" s="427"/>
      <c r="CEE36" s="427"/>
      <c r="CEF36" s="427"/>
      <c r="CEG36" s="427"/>
      <c r="CEH36" s="427"/>
      <c r="CEI36" s="427"/>
      <c r="CEJ36" s="427"/>
      <c r="CEK36" s="427"/>
      <c r="CEL36" s="427"/>
      <c r="CEM36" s="427"/>
      <c r="CEN36" s="427"/>
      <c r="CEO36" s="427"/>
      <c r="CEP36" s="427"/>
      <c r="CEQ36" s="427"/>
      <c r="CER36" s="427"/>
      <c r="CES36" s="427"/>
      <c r="CET36" s="427"/>
      <c r="CEU36" s="427"/>
      <c r="CEV36" s="427"/>
      <c r="CEW36" s="427"/>
      <c r="CEX36" s="427"/>
      <c r="CEY36" s="427"/>
      <c r="CEZ36" s="427"/>
      <c r="CFA36" s="427"/>
      <c r="CFB36" s="427"/>
      <c r="CFC36" s="427"/>
      <c r="CFD36" s="427"/>
      <c r="CFE36" s="427"/>
      <c r="CFF36" s="427"/>
      <c r="CFG36" s="427"/>
      <c r="CFH36" s="427"/>
      <c r="CFI36" s="427"/>
      <c r="CFJ36" s="427"/>
      <c r="CFK36" s="427"/>
      <c r="CFL36" s="427"/>
      <c r="CFM36" s="427"/>
      <c r="CFN36" s="427"/>
      <c r="CFO36" s="427"/>
      <c r="CFP36" s="427"/>
      <c r="CFQ36" s="427"/>
      <c r="CFR36" s="427"/>
      <c r="CFS36" s="427"/>
      <c r="CFT36" s="427"/>
      <c r="CFU36" s="427"/>
      <c r="CFV36" s="427"/>
      <c r="CFW36" s="427"/>
      <c r="CFX36" s="427"/>
      <c r="CFY36" s="427"/>
      <c r="CFZ36" s="427"/>
      <c r="CGA36" s="427"/>
      <c r="CGB36" s="427"/>
      <c r="CGC36" s="427"/>
      <c r="CGD36" s="427"/>
      <c r="CGE36" s="427"/>
      <c r="CGF36" s="427"/>
      <c r="CGG36" s="427"/>
      <c r="CGH36" s="427"/>
      <c r="CGI36" s="427"/>
      <c r="CGJ36" s="427"/>
      <c r="CGK36" s="427"/>
      <c r="CGL36" s="427"/>
      <c r="CGM36" s="427"/>
      <c r="CGN36" s="427"/>
      <c r="CGO36" s="427"/>
      <c r="CGP36" s="427"/>
      <c r="CGQ36" s="427"/>
      <c r="CGR36" s="427"/>
      <c r="CGS36" s="427"/>
      <c r="CGT36" s="427"/>
      <c r="CGU36" s="427"/>
      <c r="CGV36" s="427"/>
      <c r="CGW36" s="427"/>
      <c r="CGX36" s="427"/>
      <c r="CGY36" s="427"/>
      <c r="CGZ36" s="427"/>
      <c r="CHA36" s="427"/>
      <c r="CHB36" s="427"/>
      <c r="CHC36" s="427"/>
      <c r="CHD36" s="427"/>
      <c r="CHE36" s="427"/>
      <c r="CHF36" s="427"/>
      <c r="CHG36" s="427"/>
      <c r="CHH36" s="427"/>
      <c r="CHI36" s="427"/>
      <c r="CHJ36" s="427"/>
      <c r="CHK36" s="427"/>
      <c r="CHL36" s="427"/>
      <c r="CHM36" s="427"/>
      <c r="CHN36" s="427"/>
      <c r="CHO36" s="427"/>
      <c r="CHP36" s="427"/>
      <c r="CHQ36" s="427"/>
      <c r="CHR36" s="427"/>
      <c r="CHS36" s="427"/>
      <c r="CHT36" s="427"/>
      <c r="CHU36" s="427"/>
      <c r="CHV36" s="427"/>
      <c r="CHW36" s="427"/>
      <c r="CHX36" s="427"/>
      <c r="CHY36" s="427"/>
      <c r="CHZ36" s="427"/>
      <c r="CIA36" s="427"/>
      <c r="CIB36" s="427"/>
      <c r="CIC36" s="427"/>
      <c r="CID36" s="427"/>
      <c r="CIE36" s="427"/>
      <c r="CIF36" s="427"/>
      <c r="CIG36" s="427"/>
      <c r="CIH36" s="427"/>
      <c r="CII36" s="427"/>
      <c r="CIJ36" s="427"/>
      <c r="CIK36" s="427"/>
      <c r="CIL36" s="427"/>
      <c r="CIM36" s="427"/>
      <c r="CIN36" s="427"/>
      <c r="CIO36" s="427"/>
      <c r="CIP36" s="427"/>
      <c r="CIQ36" s="427"/>
      <c r="CIR36" s="427"/>
      <c r="CIS36" s="427"/>
      <c r="CIT36" s="427"/>
      <c r="CIU36" s="427"/>
      <c r="CIV36" s="427"/>
      <c r="CIW36" s="427"/>
      <c r="CIX36" s="427"/>
      <c r="CIY36" s="427"/>
      <c r="CIZ36" s="427"/>
      <c r="CJA36" s="427"/>
      <c r="CJB36" s="427"/>
      <c r="CJC36" s="427"/>
      <c r="CJD36" s="427"/>
      <c r="CJE36" s="427"/>
      <c r="CJF36" s="427"/>
      <c r="CJG36" s="427"/>
      <c r="CJH36" s="427"/>
      <c r="CJI36" s="427"/>
      <c r="CJJ36" s="427"/>
      <c r="CJK36" s="427"/>
      <c r="CJL36" s="427"/>
      <c r="CJM36" s="427"/>
      <c r="CJN36" s="427"/>
      <c r="CJO36" s="427"/>
      <c r="CJP36" s="427"/>
      <c r="CJQ36" s="427"/>
      <c r="CJR36" s="427"/>
      <c r="CJS36" s="427"/>
      <c r="CJT36" s="427"/>
      <c r="CJU36" s="427"/>
      <c r="CJV36" s="427"/>
      <c r="CJW36" s="427"/>
      <c r="CJX36" s="427"/>
      <c r="CJY36" s="427"/>
      <c r="CJZ36" s="427"/>
      <c r="CKA36" s="427"/>
      <c r="CKB36" s="427"/>
      <c r="CKC36" s="427"/>
      <c r="CKD36" s="427"/>
      <c r="CKE36" s="427"/>
      <c r="CKF36" s="427"/>
      <c r="CKG36" s="427"/>
      <c r="CKH36" s="427"/>
      <c r="CKI36" s="427"/>
      <c r="CKJ36" s="427"/>
      <c r="CKK36" s="427"/>
      <c r="CKL36" s="427"/>
      <c r="CKM36" s="427"/>
      <c r="CKN36" s="427"/>
      <c r="CKO36" s="427"/>
      <c r="CKP36" s="427"/>
      <c r="CKQ36" s="427"/>
      <c r="CKR36" s="427"/>
      <c r="CKS36" s="427"/>
      <c r="CKT36" s="427"/>
      <c r="CKU36" s="427"/>
      <c r="CKV36" s="427"/>
      <c r="CKW36" s="427"/>
      <c r="CKX36" s="427"/>
      <c r="CKY36" s="427"/>
      <c r="CKZ36" s="427"/>
      <c r="CLA36" s="427"/>
      <c r="CLB36" s="427"/>
      <c r="CLC36" s="427"/>
      <c r="CLD36" s="427"/>
      <c r="CLE36" s="427"/>
      <c r="CLF36" s="427"/>
      <c r="CLG36" s="427"/>
      <c r="CLH36" s="427"/>
      <c r="CLI36" s="427"/>
      <c r="CLJ36" s="427"/>
      <c r="CLK36" s="427"/>
      <c r="CLL36" s="427"/>
      <c r="CLM36" s="427"/>
      <c r="CLN36" s="427"/>
      <c r="CLO36" s="427"/>
      <c r="CLP36" s="427"/>
      <c r="CLQ36" s="427"/>
      <c r="CLR36" s="427"/>
      <c r="CLS36" s="427"/>
      <c r="CLT36" s="427"/>
      <c r="CLU36" s="427"/>
      <c r="CLV36" s="427"/>
      <c r="CLW36" s="427"/>
      <c r="CLX36" s="427"/>
      <c r="CLY36" s="427"/>
      <c r="CLZ36" s="427"/>
      <c r="CMA36" s="427"/>
      <c r="CMB36" s="427"/>
      <c r="CMC36" s="427"/>
      <c r="CMD36" s="427"/>
      <c r="CME36" s="427"/>
      <c r="CMF36" s="427"/>
      <c r="CMG36" s="427"/>
      <c r="CMH36" s="427"/>
      <c r="CMI36" s="427"/>
      <c r="CMJ36" s="427"/>
      <c r="CMK36" s="427"/>
      <c r="CML36" s="427"/>
      <c r="CMM36" s="427"/>
      <c r="CMN36" s="427"/>
      <c r="CMO36" s="427"/>
      <c r="CMP36" s="427"/>
      <c r="CMQ36" s="427"/>
      <c r="CMR36" s="427"/>
      <c r="CMS36" s="427"/>
      <c r="CMT36" s="427"/>
      <c r="CMU36" s="427"/>
      <c r="CMV36" s="427"/>
      <c r="CMW36" s="427"/>
      <c r="CMX36" s="427"/>
      <c r="CMY36" s="427"/>
      <c r="CMZ36" s="427"/>
      <c r="CNA36" s="427"/>
      <c r="CNB36" s="427"/>
      <c r="CNC36" s="427"/>
      <c r="CND36" s="427"/>
      <c r="CNE36" s="427"/>
      <c r="CNF36" s="427"/>
      <c r="CNG36" s="427"/>
      <c r="CNH36" s="427"/>
      <c r="CNI36" s="427"/>
      <c r="CNJ36" s="427"/>
      <c r="CNK36" s="427"/>
      <c r="CNL36" s="427"/>
      <c r="CNM36" s="427"/>
      <c r="CNN36" s="427"/>
      <c r="CNO36" s="427"/>
      <c r="CNP36" s="427"/>
      <c r="CNQ36" s="427"/>
      <c r="CNR36" s="427"/>
      <c r="CNS36" s="427"/>
      <c r="CNT36" s="427"/>
      <c r="CNU36" s="427"/>
      <c r="CNV36" s="427"/>
      <c r="CNW36" s="427"/>
      <c r="CNX36" s="427"/>
      <c r="CNY36" s="427"/>
      <c r="CNZ36" s="427"/>
      <c r="COA36" s="427"/>
      <c r="COB36" s="427"/>
      <c r="COC36" s="427"/>
      <c r="COD36" s="427"/>
      <c r="COE36" s="427"/>
      <c r="COF36" s="427"/>
      <c r="COG36" s="427"/>
      <c r="COH36" s="427"/>
      <c r="COI36" s="427"/>
      <c r="COJ36" s="427"/>
      <c r="COK36" s="427"/>
      <c r="COL36" s="427"/>
      <c r="COM36" s="427"/>
      <c r="CON36" s="427"/>
      <c r="COO36" s="427"/>
      <c r="COP36" s="427"/>
      <c r="COQ36" s="427"/>
      <c r="COR36" s="427"/>
      <c r="COS36" s="427"/>
      <c r="COT36" s="427"/>
      <c r="COU36" s="427"/>
      <c r="COV36" s="427"/>
      <c r="COW36" s="427"/>
      <c r="COX36" s="427"/>
      <c r="COY36" s="427"/>
      <c r="COZ36" s="427"/>
      <c r="CPA36" s="427"/>
      <c r="CPB36" s="427"/>
      <c r="CPC36" s="427"/>
      <c r="CPD36" s="427"/>
      <c r="CPE36" s="427"/>
      <c r="CPF36" s="427"/>
      <c r="CPG36" s="427"/>
      <c r="CPH36" s="427"/>
      <c r="CPI36" s="427"/>
      <c r="CPJ36" s="427"/>
      <c r="CPK36" s="427"/>
      <c r="CPL36" s="427"/>
      <c r="CPM36" s="427"/>
      <c r="CPN36" s="427"/>
      <c r="CPO36" s="427"/>
      <c r="CPP36" s="427"/>
      <c r="CPQ36" s="427"/>
      <c r="CPR36" s="427"/>
      <c r="CPS36" s="427"/>
      <c r="CPT36" s="427"/>
      <c r="CPU36" s="427"/>
      <c r="CPV36" s="427"/>
      <c r="CPW36" s="427"/>
      <c r="CPX36" s="427"/>
      <c r="CPY36" s="427"/>
      <c r="CPZ36" s="427"/>
      <c r="CQA36" s="427"/>
      <c r="CQB36" s="427"/>
      <c r="CQC36" s="427"/>
      <c r="CQD36" s="427"/>
      <c r="CQE36" s="427"/>
      <c r="CQF36" s="427"/>
      <c r="CQG36" s="427"/>
      <c r="CQH36" s="427"/>
      <c r="CQI36" s="427"/>
      <c r="CQJ36" s="427"/>
      <c r="CQK36" s="427"/>
      <c r="CQL36" s="427"/>
      <c r="CQM36" s="427"/>
      <c r="CQN36" s="427"/>
      <c r="CQO36" s="427"/>
      <c r="CQP36" s="427"/>
      <c r="CQQ36" s="427"/>
      <c r="CQR36" s="427"/>
      <c r="CQS36" s="427"/>
      <c r="CQT36" s="427"/>
      <c r="CQU36" s="427"/>
      <c r="CQV36" s="427"/>
      <c r="CQW36" s="427"/>
      <c r="CQX36" s="427"/>
      <c r="CQY36" s="427"/>
      <c r="CQZ36" s="427"/>
      <c r="CRA36" s="427"/>
      <c r="CRB36" s="427"/>
      <c r="CRC36" s="427"/>
      <c r="CRD36" s="427"/>
      <c r="CRE36" s="427"/>
      <c r="CRF36" s="427"/>
      <c r="CRG36" s="427"/>
      <c r="CRH36" s="427"/>
      <c r="CRI36" s="427"/>
      <c r="CRJ36" s="427"/>
      <c r="CRK36" s="427"/>
      <c r="CRL36" s="427"/>
      <c r="CRM36" s="427"/>
      <c r="CRN36" s="427"/>
      <c r="CRO36" s="427"/>
      <c r="CRP36" s="427"/>
      <c r="CRQ36" s="427"/>
      <c r="CRR36" s="427"/>
      <c r="CRS36" s="427"/>
      <c r="CRT36" s="427"/>
      <c r="CRU36" s="427"/>
      <c r="CRV36" s="427"/>
      <c r="CRW36" s="427"/>
      <c r="CRX36" s="427"/>
      <c r="CRY36" s="427"/>
      <c r="CRZ36" s="427"/>
      <c r="CSA36" s="427"/>
      <c r="CSB36" s="427"/>
      <c r="CSC36" s="427"/>
      <c r="CSD36" s="427"/>
      <c r="CSE36" s="427"/>
      <c r="CSF36" s="427"/>
      <c r="CSG36" s="427"/>
      <c r="CSH36" s="427"/>
      <c r="CSI36" s="427"/>
      <c r="CSJ36" s="427"/>
      <c r="CSK36" s="427"/>
      <c r="CSL36" s="427"/>
      <c r="CSM36" s="427"/>
      <c r="CSN36" s="427"/>
      <c r="CSO36" s="427"/>
      <c r="CSP36" s="427"/>
      <c r="CSQ36" s="427"/>
      <c r="CSR36" s="427"/>
      <c r="CSS36" s="427"/>
      <c r="CST36" s="427"/>
      <c r="CSU36" s="427"/>
      <c r="CSV36" s="427"/>
      <c r="CSW36" s="427"/>
      <c r="CSX36" s="427"/>
      <c r="CSY36" s="427"/>
      <c r="CSZ36" s="427"/>
      <c r="CTA36" s="427"/>
      <c r="CTB36" s="427"/>
      <c r="CTC36" s="427"/>
      <c r="CTD36" s="427"/>
      <c r="CTE36" s="427"/>
      <c r="CTF36" s="427"/>
      <c r="CTG36" s="427"/>
      <c r="CTH36" s="427"/>
      <c r="CTI36" s="427"/>
      <c r="CTJ36" s="427"/>
      <c r="CTK36" s="427"/>
      <c r="CTL36" s="427"/>
      <c r="CTM36" s="427"/>
      <c r="CTN36" s="427"/>
      <c r="CTO36" s="427"/>
      <c r="CTP36" s="427"/>
      <c r="CTQ36" s="427"/>
      <c r="CTR36" s="427"/>
      <c r="CTS36" s="427"/>
      <c r="CTT36" s="427"/>
      <c r="CTU36" s="427"/>
      <c r="CTV36" s="427"/>
      <c r="CTW36" s="427"/>
      <c r="CTX36" s="427"/>
      <c r="CTY36" s="427"/>
      <c r="CTZ36" s="427"/>
      <c r="CUA36" s="427"/>
      <c r="CUB36" s="427"/>
      <c r="CUC36" s="427"/>
      <c r="CUD36" s="427"/>
      <c r="CUE36" s="427"/>
      <c r="CUF36" s="427"/>
      <c r="CUG36" s="427"/>
      <c r="CUH36" s="427"/>
      <c r="CUI36" s="427"/>
      <c r="CUJ36" s="427"/>
      <c r="CUK36" s="427"/>
      <c r="CUL36" s="427"/>
      <c r="CUM36" s="427"/>
      <c r="CUN36" s="427"/>
      <c r="CUO36" s="427"/>
      <c r="CUP36" s="427"/>
      <c r="CUQ36" s="427"/>
      <c r="CUR36" s="427"/>
      <c r="CUS36" s="427"/>
      <c r="CUT36" s="427"/>
      <c r="CUU36" s="427"/>
      <c r="CUV36" s="427"/>
      <c r="CUW36" s="427"/>
      <c r="CUX36" s="427"/>
      <c r="CUY36" s="427"/>
      <c r="CUZ36" s="427"/>
      <c r="CVA36" s="427"/>
      <c r="CVB36" s="427"/>
      <c r="CVC36" s="427"/>
      <c r="CVD36" s="427"/>
      <c r="CVE36" s="427"/>
      <c r="CVF36" s="427"/>
      <c r="CVG36" s="427"/>
      <c r="CVH36" s="427"/>
      <c r="CVI36" s="427"/>
      <c r="CVJ36" s="427"/>
      <c r="CVK36" s="427"/>
      <c r="CVL36" s="427"/>
      <c r="CVM36" s="427"/>
      <c r="CVN36" s="427"/>
      <c r="CVO36" s="427"/>
      <c r="CVP36" s="427"/>
      <c r="CVQ36" s="427"/>
      <c r="CVR36" s="427"/>
      <c r="CVS36" s="427"/>
      <c r="CVT36" s="427"/>
      <c r="CVU36" s="427"/>
      <c r="CVV36" s="427"/>
      <c r="CVW36" s="427"/>
      <c r="CVX36" s="427"/>
      <c r="CVY36" s="427"/>
      <c r="CVZ36" s="427"/>
      <c r="CWA36" s="427"/>
      <c r="CWB36" s="427"/>
      <c r="CWC36" s="427"/>
      <c r="CWD36" s="427"/>
      <c r="CWE36" s="427"/>
      <c r="CWF36" s="427"/>
      <c r="CWG36" s="427"/>
      <c r="CWH36" s="427"/>
      <c r="CWI36" s="427"/>
      <c r="CWJ36" s="427"/>
      <c r="CWK36" s="427"/>
      <c r="CWL36" s="427"/>
      <c r="CWM36" s="427"/>
      <c r="CWN36" s="427"/>
      <c r="CWO36" s="427"/>
      <c r="CWP36" s="427"/>
      <c r="CWQ36" s="427"/>
      <c r="CWR36" s="427"/>
      <c r="CWS36" s="427"/>
      <c r="CWT36" s="427"/>
      <c r="CWU36" s="427"/>
      <c r="CWV36" s="427"/>
      <c r="CWW36" s="427"/>
      <c r="CWX36" s="427"/>
      <c r="CWY36" s="427"/>
      <c r="CWZ36" s="427"/>
      <c r="CXA36" s="427"/>
      <c r="CXB36" s="427"/>
      <c r="CXC36" s="427"/>
      <c r="CXD36" s="427"/>
      <c r="CXE36" s="427"/>
      <c r="CXF36" s="427"/>
      <c r="CXG36" s="427"/>
      <c r="CXH36" s="427"/>
      <c r="CXI36" s="427"/>
      <c r="CXJ36" s="427"/>
      <c r="CXK36" s="427"/>
      <c r="CXL36" s="427"/>
      <c r="CXM36" s="427"/>
      <c r="CXN36" s="427"/>
      <c r="CXO36" s="427"/>
      <c r="CXP36" s="427"/>
      <c r="CXQ36" s="427"/>
      <c r="CXR36" s="427"/>
      <c r="CXS36" s="427"/>
      <c r="CXT36" s="427"/>
      <c r="CXU36" s="427"/>
      <c r="CXV36" s="427"/>
      <c r="CXW36" s="427"/>
      <c r="CXX36" s="427"/>
      <c r="CXY36" s="427"/>
      <c r="CXZ36" s="427"/>
      <c r="CYA36" s="427"/>
      <c r="CYB36" s="427"/>
      <c r="CYC36" s="427"/>
      <c r="CYD36" s="427"/>
      <c r="CYE36" s="427"/>
      <c r="CYF36" s="427"/>
      <c r="CYG36" s="427"/>
      <c r="CYH36" s="427"/>
      <c r="CYI36" s="427"/>
      <c r="CYJ36" s="427"/>
      <c r="CYK36" s="427"/>
      <c r="CYL36" s="427"/>
      <c r="CYM36" s="427"/>
      <c r="CYN36" s="427"/>
      <c r="CYO36" s="427"/>
      <c r="CYP36" s="427"/>
      <c r="CYQ36" s="427"/>
      <c r="CYR36" s="427"/>
      <c r="CYS36" s="427"/>
      <c r="CYT36" s="427"/>
      <c r="CYU36" s="427"/>
      <c r="CYV36" s="427"/>
      <c r="CYW36" s="427"/>
      <c r="CYX36" s="427"/>
      <c r="CYY36" s="427"/>
      <c r="CYZ36" s="427"/>
      <c r="CZA36" s="427"/>
      <c r="CZB36" s="427"/>
      <c r="CZC36" s="427"/>
      <c r="CZD36" s="427"/>
      <c r="CZE36" s="427"/>
      <c r="CZF36" s="427"/>
      <c r="CZG36" s="427"/>
      <c r="CZH36" s="427"/>
      <c r="CZI36" s="427"/>
      <c r="CZJ36" s="427"/>
      <c r="CZK36" s="427"/>
      <c r="CZL36" s="427"/>
      <c r="CZM36" s="427"/>
      <c r="CZN36" s="427"/>
      <c r="CZO36" s="427"/>
      <c r="CZP36" s="427"/>
      <c r="CZQ36" s="427"/>
      <c r="CZR36" s="427"/>
      <c r="CZS36" s="427"/>
      <c r="CZT36" s="427"/>
      <c r="CZU36" s="427"/>
      <c r="CZV36" s="427"/>
      <c r="CZW36" s="427"/>
      <c r="CZX36" s="427"/>
      <c r="CZY36" s="427"/>
      <c r="CZZ36" s="427"/>
      <c r="DAA36" s="427"/>
      <c r="DAB36" s="427"/>
      <c r="DAC36" s="427"/>
      <c r="DAD36" s="427"/>
      <c r="DAE36" s="427"/>
      <c r="DAF36" s="427"/>
      <c r="DAG36" s="427"/>
      <c r="DAH36" s="427"/>
      <c r="DAI36" s="427"/>
      <c r="DAJ36" s="427"/>
      <c r="DAK36" s="427"/>
      <c r="DAL36" s="427"/>
      <c r="DAM36" s="427"/>
      <c r="DAN36" s="427"/>
      <c r="DAO36" s="427"/>
      <c r="DAP36" s="427"/>
      <c r="DAQ36" s="427"/>
      <c r="DAR36" s="427"/>
      <c r="DAS36" s="427"/>
      <c r="DAT36" s="427"/>
      <c r="DAU36" s="427"/>
      <c r="DAV36" s="427"/>
      <c r="DAW36" s="427"/>
      <c r="DAX36" s="427"/>
      <c r="DAY36" s="427"/>
      <c r="DAZ36" s="427"/>
      <c r="DBA36" s="427"/>
      <c r="DBB36" s="427"/>
      <c r="DBC36" s="427"/>
      <c r="DBD36" s="427"/>
      <c r="DBE36" s="427"/>
      <c r="DBF36" s="427"/>
      <c r="DBG36" s="427"/>
      <c r="DBH36" s="427"/>
      <c r="DBI36" s="427"/>
      <c r="DBJ36" s="427"/>
      <c r="DBK36" s="427"/>
      <c r="DBL36" s="427"/>
      <c r="DBM36" s="427"/>
      <c r="DBN36" s="427"/>
      <c r="DBO36" s="427"/>
      <c r="DBP36" s="427"/>
      <c r="DBQ36" s="427"/>
      <c r="DBR36" s="427"/>
      <c r="DBS36" s="427"/>
      <c r="DBT36" s="427"/>
      <c r="DBU36" s="427"/>
      <c r="DBV36" s="427"/>
      <c r="DBW36" s="427"/>
      <c r="DBX36" s="427"/>
      <c r="DBY36" s="427"/>
      <c r="DBZ36" s="427"/>
      <c r="DCA36" s="427"/>
      <c r="DCB36" s="427"/>
      <c r="DCC36" s="427"/>
      <c r="DCD36" s="427"/>
      <c r="DCE36" s="427"/>
      <c r="DCF36" s="427"/>
      <c r="DCG36" s="427"/>
      <c r="DCH36" s="427"/>
      <c r="DCI36" s="427"/>
      <c r="DCJ36" s="427"/>
      <c r="DCK36" s="427"/>
      <c r="DCL36" s="427"/>
      <c r="DCM36" s="427"/>
      <c r="DCN36" s="427"/>
      <c r="DCO36" s="427"/>
      <c r="DCP36" s="427"/>
      <c r="DCQ36" s="427"/>
      <c r="DCR36" s="427"/>
      <c r="DCS36" s="427"/>
      <c r="DCT36" s="427"/>
      <c r="DCU36" s="427"/>
      <c r="DCV36" s="427"/>
      <c r="DCW36" s="427"/>
      <c r="DCX36" s="427"/>
      <c r="DCY36" s="427"/>
      <c r="DCZ36" s="427"/>
      <c r="DDA36" s="427"/>
      <c r="DDB36" s="427"/>
      <c r="DDC36" s="427"/>
      <c r="DDD36" s="427"/>
      <c r="DDE36" s="427"/>
      <c r="DDF36" s="427"/>
      <c r="DDG36" s="427"/>
      <c r="DDH36" s="427"/>
      <c r="DDI36" s="427"/>
      <c r="DDJ36" s="427"/>
      <c r="DDK36" s="427"/>
      <c r="DDL36" s="427"/>
      <c r="DDM36" s="427"/>
      <c r="DDN36" s="427"/>
      <c r="DDO36" s="427"/>
      <c r="DDP36" s="427"/>
      <c r="DDQ36" s="427"/>
      <c r="DDR36" s="427"/>
      <c r="DDS36" s="427"/>
      <c r="DDT36" s="427"/>
      <c r="DDU36" s="427"/>
      <c r="DDV36" s="427"/>
      <c r="DDW36" s="427"/>
      <c r="DDX36" s="427"/>
      <c r="DDY36" s="427"/>
      <c r="DDZ36" s="427"/>
      <c r="DEA36" s="427"/>
      <c r="DEB36" s="427"/>
      <c r="DEC36" s="427"/>
      <c r="DED36" s="427"/>
      <c r="DEE36" s="427"/>
      <c r="DEF36" s="427"/>
      <c r="DEG36" s="427"/>
      <c r="DEH36" s="427"/>
      <c r="DEI36" s="427"/>
      <c r="DEJ36" s="427"/>
      <c r="DEK36" s="427"/>
      <c r="DEL36" s="427"/>
      <c r="DEM36" s="427"/>
      <c r="DEN36" s="427"/>
      <c r="DEO36" s="427"/>
      <c r="DEP36" s="427"/>
      <c r="DEQ36" s="427"/>
      <c r="DER36" s="427"/>
      <c r="DES36" s="427"/>
      <c r="DET36" s="427"/>
      <c r="DEU36" s="427"/>
      <c r="DEV36" s="427"/>
      <c r="DEW36" s="427"/>
      <c r="DEX36" s="427"/>
      <c r="DEY36" s="427"/>
      <c r="DEZ36" s="427"/>
      <c r="DFA36" s="427"/>
      <c r="DFB36" s="427"/>
      <c r="DFC36" s="427"/>
      <c r="DFD36" s="427"/>
      <c r="DFE36" s="427"/>
      <c r="DFF36" s="427"/>
      <c r="DFG36" s="427"/>
      <c r="DFH36" s="427"/>
      <c r="DFI36" s="427"/>
      <c r="DFJ36" s="427"/>
      <c r="DFK36" s="427"/>
      <c r="DFL36" s="427"/>
      <c r="DFM36" s="427"/>
      <c r="DFN36" s="427"/>
      <c r="DFO36" s="427"/>
      <c r="DFP36" s="427"/>
      <c r="DFQ36" s="427"/>
      <c r="DFR36" s="427"/>
      <c r="DFS36" s="427"/>
      <c r="DFT36" s="427"/>
      <c r="DFU36" s="427"/>
      <c r="DFV36" s="427"/>
      <c r="DFW36" s="427"/>
      <c r="DFX36" s="427"/>
      <c r="DFY36" s="427"/>
      <c r="DFZ36" s="427"/>
      <c r="DGA36" s="427"/>
      <c r="DGB36" s="427"/>
      <c r="DGC36" s="427"/>
      <c r="DGD36" s="427"/>
      <c r="DGE36" s="427"/>
      <c r="DGF36" s="427"/>
      <c r="DGG36" s="427"/>
      <c r="DGH36" s="427"/>
      <c r="DGI36" s="427"/>
      <c r="DGJ36" s="427"/>
      <c r="DGK36" s="427"/>
      <c r="DGL36" s="427"/>
      <c r="DGM36" s="427"/>
      <c r="DGN36" s="427"/>
      <c r="DGO36" s="427"/>
      <c r="DGP36" s="427"/>
      <c r="DGQ36" s="427"/>
      <c r="DGR36" s="427"/>
      <c r="DGS36" s="427"/>
      <c r="DGT36" s="427"/>
      <c r="DGU36" s="427"/>
      <c r="DGV36" s="427"/>
      <c r="DGW36" s="427"/>
      <c r="DGX36" s="427"/>
      <c r="DGY36" s="427"/>
      <c r="DGZ36" s="427"/>
      <c r="DHA36" s="427"/>
      <c r="DHB36" s="427"/>
      <c r="DHC36" s="427"/>
      <c r="DHD36" s="427"/>
      <c r="DHE36" s="427"/>
      <c r="DHF36" s="427"/>
      <c r="DHG36" s="427"/>
      <c r="DHH36" s="427"/>
      <c r="DHI36" s="427"/>
      <c r="DHJ36" s="427"/>
      <c r="DHK36" s="427"/>
      <c r="DHL36" s="427"/>
      <c r="DHM36" s="427"/>
      <c r="DHN36" s="427"/>
      <c r="DHO36" s="427"/>
      <c r="DHP36" s="427"/>
      <c r="DHQ36" s="427"/>
      <c r="DHR36" s="427"/>
      <c r="DHS36" s="427"/>
      <c r="DHT36" s="427"/>
      <c r="DHU36" s="427"/>
      <c r="DHV36" s="427"/>
      <c r="DHW36" s="427"/>
      <c r="DHX36" s="427"/>
      <c r="DHY36" s="427"/>
      <c r="DHZ36" s="427"/>
      <c r="DIA36" s="427"/>
      <c r="DIB36" s="427"/>
      <c r="DIC36" s="427"/>
      <c r="DID36" s="427"/>
      <c r="DIE36" s="427"/>
      <c r="DIF36" s="427"/>
      <c r="DIG36" s="427"/>
      <c r="DIH36" s="427"/>
      <c r="DII36" s="427"/>
      <c r="DIJ36" s="427"/>
      <c r="DIK36" s="427"/>
      <c r="DIL36" s="427"/>
      <c r="DIM36" s="427"/>
      <c r="DIN36" s="427"/>
      <c r="DIO36" s="427"/>
      <c r="DIP36" s="427"/>
      <c r="DIQ36" s="427"/>
      <c r="DIR36" s="427"/>
      <c r="DIS36" s="427"/>
      <c r="DIT36" s="427"/>
      <c r="DIU36" s="427"/>
      <c r="DIV36" s="427"/>
      <c r="DIW36" s="427"/>
      <c r="DIX36" s="427"/>
      <c r="DIY36" s="427"/>
      <c r="DIZ36" s="427"/>
      <c r="DJA36" s="427"/>
      <c r="DJB36" s="427"/>
      <c r="DJC36" s="427"/>
      <c r="DJD36" s="427"/>
      <c r="DJE36" s="427"/>
      <c r="DJF36" s="427"/>
      <c r="DJG36" s="427"/>
      <c r="DJH36" s="427"/>
      <c r="DJI36" s="427"/>
      <c r="DJJ36" s="427"/>
      <c r="DJK36" s="427"/>
      <c r="DJL36" s="427"/>
      <c r="DJM36" s="427"/>
      <c r="DJN36" s="427"/>
      <c r="DJO36" s="427"/>
      <c r="DJP36" s="427"/>
      <c r="DJQ36" s="427"/>
      <c r="DJR36" s="427"/>
      <c r="DJS36" s="427"/>
      <c r="DJT36" s="427"/>
      <c r="DJU36" s="427"/>
      <c r="DJV36" s="427"/>
      <c r="DJW36" s="427"/>
      <c r="DJX36" s="427"/>
      <c r="DJY36" s="427"/>
      <c r="DJZ36" s="427"/>
      <c r="DKA36" s="427"/>
      <c r="DKB36" s="427"/>
      <c r="DKC36" s="427"/>
      <c r="DKD36" s="427"/>
      <c r="DKE36" s="427"/>
      <c r="DKF36" s="427"/>
      <c r="DKG36" s="427"/>
      <c r="DKH36" s="427"/>
      <c r="DKI36" s="427"/>
      <c r="DKJ36" s="427"/>
      <c r="DKK36" s="427"/>
      <c r="DKL36" s="427"/>
      <c r="DKM36" s="427"/>
      <c r="DKN36" s="427"/>
      <c r="DKO36" s="427"/>
      <c r="DKP36" s="427"/>
      <c r="DKQ36" s="427"/>
      <c r="DKR36" s="427"/>
      <c r="DKS36" s="427"/>
      <c r="DKT36" s="427"/>
      <c r="DKU36" s="427"/>
      <c r="DKV36" s="427"/>
      <c r="DKW36" s="427"/>
      <c r="DKX36" s="427"/>
      <c r="DKY36" s="427"/>
      <c r="DKZ36" s="427"/>
      <c r="DLA36" s="427"/>
      <c r="DLB36" s="427"/>
      <c r="DLC36" s="427"/>
      <c r="DLD36" s="427"/>
      <c r="DLE36" s="427"/>
      <c r="DLF36" s="427"/>
      <c r="DLG36" s="427"/>
      <c r="DLH36" s="427"/>
      <c r="DLI36" s="427"/>
      <c r="DLJ36" s="427"/>
      <c r="DLK36" s="427"/>
      <c r="DLL36" s="427"/>
      <c r="DLM36" s="427"/>
      <c r="DLN36" s="427"/>
      <c r="DLO36" s="427"/>
      <c r="DLP36" s="427"/>
      <c r="DLQ36" s="427"/>
      <c r="DLR36" s="427"/>
      <c r="DLS36" s="427"/>
      <c r="DLT36" s="427"/>
      <c r="DLU36" s="427"/>
      <c r="DLV36" s="427"/>
      <c r="DLW36" s="427"/>
      <c r="DLX36" s="427"/>
      <c r="DLY36" s="427"/>
      <c r="DLZ36" s="427"/>
      <c r="DMA36" s="427"/>
      <c r="DMB36" s="427"/>
      <c r="DMC36" s="427"/>
      <c r="DMD36" s="427"/>
      <c r="DME36" s="427"/>
      <c r="DMF36" s="427"/>
      <c r="DMG36" s="427"/>
      <c r="DMH36" s="427"/>
      <c r="DMI36" s="427"/>
      <c r="DMJ36" s="427"/>
      <c r="DMK36" s="427"/>
      <c r="DML36" s="427"/>
      <c r="DMM36" s="427"/>
      <c r="DMN36" s="427"/>
      <c r="DMO36" s="427"/>
      <c r="DMP36" s="427"/>
      <c r="DMQ36" s="427"/>
      <c r="DMR36" s="427"/>
      <c r="DMS36" s="427"/>
      <c r="DMT36" s="427"/>
      <c r="DMU36" s="427"/>
      <c r="DMV36" s="427"/>
      <c r="DMW36" s="427"/>
      <c r="DMX36" s="427"/>
      <c r="DMY36" s="427"/>
      <c r="DMZ36" s="427"/>
      <c r="DNA36" s="427"/>
      <c r="DNB36" s="427"/>
      <c r="DNC36" s="427"/>
      <c r="DND36" s="427"/>
      <c r="DNE36" s="427"/>
      <c r="DNF36" s="427"/>
      <c r="DNG36" s="427"/>
      <c r="DNH36" s="427"/>
      <c r="DNI36" s="427"/>
      <c r="DNJ36" s="427"/>
      <c r="DNK36" s="427"/>
      <c r="DNL36" s="427"/>
      <c r="DNM36" s="427"/>
      <c r="DNN36" s="427"/>
      <c r="DNO36" s="427"/>
      <c r="DNP36" s="427"/>
      <c r="DNQ36" s="427"/>
      <c r="DNR36" s="427"/>
      <c r="DNS36" s="427"/>
      <c r="DNT36" s="427"/>
      <c r="DNU36" s="427"/>
      <c r="DNV36" s="427"/>
      <c r="DNW36" s="427"/>
      <c r="DNX36" s="427"/>
      <c r="DNY36" s="427"/>
      <c r="DNZ36" s="427"/>
      <c r="DOA36" s="427"/>
      <c r="DOB36" s="427"/>
      <c r="DOC36" s="427"/>
      <c r="DOD36" s="427"/>
      <c r="DOE36" s="427"/>
      <c r="DOF36" s="427"/>
      <c r="DOG36" s="427"/>
      <c r="DOH36" s="427"/>
      <c r="DOI36" s="427"/>
      <c r="DOJ36" s="427"/>
      <c r="DOK36" s="427"/>
      <c r="DOL36" s="427"/>
      <c r="DOM36" s="427"/>
      <c r="DON36" s="427"/>
      <c r="DOO36" s="427"/>
      <c r="DOP36" s="427"/>
      <c r="DOQ36" s="427"/>
      <c r="DOR36" s="427"/>
      <c r="DOS36" s="427"/>
      <c r="DOT36" s="427"/>
      <c r="DOU36" s="427"/>
      <c r="DOV36" s="427"/>
      <c r="DOW36" s="427"/>
      <c r="DOX36" s="427"/>
      <c r="DOY36" s="427"/>
      <c r="DOZ36" s="427"/>
      <c r="DPA36" s="427"/>
      <c r="DPB36" s="427"/>
      <c r="DPC36" s="427"/>
      <c r="DPD36" s="427"/>
      <c r="DPE36" s="427"/>
      <c r="DPF36" s="427"/>
      <c r="DPG36" s="427"/>
      <c r="DPH36" s="427"/>
      <c r="DPI36" s="427"/>
      <c r="DPJ36" s="427"/>
      <c r="DPK36" s="427"/>
      <c r="DPL36" s="427"/>
      <c r="DPM36" s="427"/>
      <c r="DPN36" s="427"/>
      <c r="DPO36" s="427"/>
      <c r="DPP36" s="427"/>
      <c r="DPQ36" s="427"/>
      <c r="DPR36" s="427"/>
      <c r="DPS36" s="427"/>
      <c r="DPT36" s="427"/>
      <c r="DPU36" s="427"/>
      <c r="DPV36" s="427"/>
      <c r="DPW36" s="427"/>
      <c r="DPX36" s="427"/>
      <c r="DPY36" s="427"/>
      <c r="DPZ36" s="427"/>
      <c r="DQA36" s="427"/>
      <c r="DQB36" s="427"/>
      <c r="DQC36" s="427"/>
      <c r="DQD36" s="427"/>
      <c r="DQE36" s="427"/>
      <c r="DQF36" s="427"/>
      <c r="DQG36" s="427"/>
      <c r="DQH36" s="427"/>
      <c r="DQI36" s="427"/>
      <c r="DQJ36" s="427"/>
      <c r="DQK36" s="427"/>
      <c r="DQL36" s="427"/>
      <c r="DQM36" s="427"/>
      <c r="DQN36" s="427"/>
      <c r="DQO36" s="427"/>
      <c r="DQP36" s="427"/>
      <c r="DQQ36" s="427"/>
      <c r="DQR36" s="427"/>
      <c r="DQS36" s="427"/>
      <c r="DQT36" s="427"/>
      <c r="DQU36" s="427"/>
      <c r="DQV36" s="427"/>
      <c r="DQW36" s="427"/>
      <c r="DQX36" s="427"/>
      <c r="DQY36" s="427"/>
      <c r="DQZ36" s="427"/>
      <c r="DRA36" s="427"/>
      <c r="DRB36" s="427"/>
      <c r="DRC36" s="427"/>
      <c r="DRD36" s="427"/>
      <c r="DRE36" s="427"/>
      <c r="DRF36" s="427"/>
      <c r="DRG36" s="427"/>
      <c r="DRH36" s="427"/>
      <c r="DRI36" s="427"/>
      <c r="DRJ36" s="427"/>
      <c r="DRK36" s="427"/>
      <c r="DRL36" s="427"/>
      <c r="DRM36" s="427"/>
      <c r="DRN36" s="427"/>
      <c r="DRO36" s="427"/>
      <c r="DRP36" s="427"/>
      <c r="DRQ36" s="427"/>
      <c r="DRR36" s="427"/>
      <c r="DRS36" s="427"/>
      <c r="DRT36" s="427"/>
      <c r="DRU36" s="427"/>
      <c r="DRV36" s="427"/>
      <c r="DRW36" s="427"/>
      <c r="DRX36" s="427"/>
      <c r="DRY36" s="427"/>
      <c r="DRZ36" s="427"/>
      <c r="DSA36" s="427"/>
      <c r="DSB36" s="427"/>
      <c r="DSC36" s="427"/>
      <c r="DSD36" s="427"/>
      <c r="DSE36" s="427"/>
      <c r="DSF36" s="427"/>
      <c r="DSG36" s="427"/>
      <c r="DSH36" s="427"/>
      <c r="DSI36" s="427"/>
      <c r="DSJ36" s="427"/>
      <c r="DSK36" s="427"/>
      <c r="DSL36" s="427"/>
      <c r="DSM36" s="427"/>
      <c r="DSN36" s="427"/>
      <c r="DSO36" s="427"/>
      <c r="DSP36" s="427"/>
      <c r="DSQ36" s="427"/>
      <c r="DSR36" s="427"/>
      <c r="DSS36" s="427"/>
      <c r="DST36" s="427"/>
      <c r="DSU36" s="427"/>
      <c r="DSV36" s="427"/>
      <c r="DSW36" s="427"/>
      <c r="DSX36" s="427"/>
      <c r="DSY36" s="427"/>
      <c r="DSZ36" s="427"/>
      <c r="DTA36" s="427"/>
      <c r="DTB36" s="427"/>
      <c r="DTC36" s="427"/>
      <c r="DTD36" s="427"/>
      <c r="DTE36" s="427"/>
      <c r="DTF36" s="427"/>
      <c r="DTG36" s="427"/>
      <c r="DTH36" s="427"/>
      <c r="DTI36" s="427"/>
      <c r="DTJ36" s="427"/>
      <c r="DTK36" s="427"/>
      <c r="DTL36" s="427"/>
      <c r="DTM36" s="427"/>
      <c r="DTN36" s="427"/>
      <c r="DTO36" s="427"/>
      <c r="DTP36" s="427"/>
      <c r="DTQ36" s="427"/>
      <c r="DTR36" s="427"/>
      <c r="DTS36" s="427"/>
      <c r="DTT36" s="427"/>
      <c r="DTU36" s="427"/>
      <c r="DTV36" s="427"/>
      <c r="DTW36" s="427"/>
      <c r="DTX36" s="427"/>
      <c r="DTY36" s="427"/>
      <c r="DTZ36" s="427"/>
      <c r="DUA36" s="427"/>
      <c r="DUB36" s="427"/>
      <c r="DUC36" s="427"/>
      <c r="DUD36" s="427"/>
      <c r="DUE36" s="427"/>
      <c r="DUF36" s="427"/>
      <c r="DUG36" s="427"/>
      <c r="DUH36" s="427"/>
      <c r="DUI36" s="427"/>
      <c r="DUJ36" s="427"/>
      <c r="DUK36" s="427"/>
      <c r="DUL36" s="427"/>
      <c r="DUM36" s="427"/>
      <c r="DUN36" s="427"/>
      <c r="DUO36" s="427"/>
      <c r="DUP36" s="427"/>
      <c r="DUQ36" s="427"/>
      <c r="DUR36" s="427"/>
      <c r="DUS36" s="427"/>
      <c r="DUT36" s="427"/>
      <c r="DUU36" s="427"/>
      <c r="DUV36" s="427"/>
      <c r="DUW36" s="427"/>
      <c r="DUX36" s="427"/>
      <c r="DUY36" s="427"/>
      <c r="DUZ36" s="427"/>
      <c r="DVA36" s="427"/>
      <c r="DVB36" s="427"/>
      <c r="DVC36" s="427"/>
      <c r="DVD36" s="427"/>
      <c r="DVE36" s="427"/>
      <c r="DVF36" s="427"/>
      <c r="DVG36" s="427"/>
      <c r="DVH36" s="427"/>
      <c r="DVI36" s="427"/>
      <c r="DVJ36" s="427"/>
      <c r="DVK36" s="427"/>
      <c r="DVL36" s="427"/>
      <c r="DVM36" s="427"/>
      <c r="DVN36" s="427"/>
      <c r="DVO36" s="427"/>
      <c r="DVP36" s="427"/>
      <c r="DVQ36" s="427"/>
      <c r="DVR36" s="427"/>
      <c r="DVS36" s="427"/>
      <c r="DVT36" s="427"/>
      <c r="DVU36" s="427"/>
      <c r="DVV36" s="427"/>
      <c r="DVW36" s="427"/>
      <c r="DVX36" s="427"/>
      <c r="DVY36" s="427"/>
      <c r="DVZ36" s="427"/>
      <c r="DWA36" s="427"/>
      <c r="DWB36" s="427"/>
      <c r="DWC36" s="427"/>
      <c r="DWD36" s="427"/>
      <c r="DWE36" s="427"/>
      <c r="DWF36" s="427"/>
      <c r="DWG36" s="427"/>
      <c r="DWH36" s="427"/>
      <c r="DWI36" s="427"/>
      <c r="DWJ36" s="427"/>
      <c r="DWK36" s="427"/>
      <c r="DWL36" s="427"/>
      <c r="DWM36" s="427"/>
      <c r="DWN36" s="427"/>
      <c r="DWO36" s="427"/>
      <c r="DWP36" s="427"/>
      <c r="DWQ36" s="427"/>
      <c r="DWR36" s="427"/>
      <c r="DWS36" s="427"/>
      <c r="DWT36" s="427"/>
      <c r="DWU36" s="427"/>
      <c r="DWV36" s="427"/>
      <c r="DWW36" s="427"/>
      <c r="DWX36" s="427"/>
      <c r="DWY36" s="427"/>
      <c r="DWZ36" s="427"/>
      <c r="DXA36" s="427"/>
      <c r="DXB36" s="427"/>
      <c r="DXC36" s="427"/>
      <c r="DXD36" s="427"/>
      <c r="DXE36" s="427"/>
      <c r="DXF36" s="427"/>
      <c r="DXG36" s="427"/>
      <c r="DXH36" s="427"/>
      <c r="DXI36" s="427"/>
      <c r="DXJ36" s="427"/>
      <c r="DXK36" s="427"/>
      <c r="DXL36" s="427"/>
      <c r="DXM36" s="427"/>
      <c r="DXN36" s="427"/>
      <c r="DXO36" s="427"/>
      <c r="DXP36" s="427"/>
      <c r="DXQ36" s="427"/>
      <c r="DXR36" s="427"/>
      <c r="DXS36" s="427"/>
      <c r="DXT36" s="427"/>
      <c r="DXU36" s="427"/>
      <c r="DXV36" s="427"/>
      <c r="DXW36" s="427"/>
      <c r="DXX36" s="427"/>
      <c r="DXY36" s="427"/>
      <c r="DXZ36" s="427"/>
      <c r="DYA36" s="427"/>
      <c r="DYB36" s="427"/>
      <c r="DYC36" s="427"/>
      <c r="DYD36" s="427"/>
      <c r="DYE36" s="427"/>
      <c r="DYF36" s="427"/>
      <c r="DYG36" s="427"/>
      <c r="DYH36" s="427"/>
      <c r="DYI36" s="427"/>
      <c r="DYJ36" s="427"/>
      <c r="DYK36" s="427"/>
      <c r="DYL36" s="427"/>
      <c r="DYM36" s="427"/>
      <c r="DYN36" s="427"/>
      <c r="DYO36" s="427"/>
      <c r="DYP36" s="427"/>
      <c r="DYQ36" s="427"/>
      <c r="DYR36" s="427"/>
      <c r="DYS36" s="427"/>
      <c r="DYT36" s="427"/>
      <c r="DYU36" s="427"/>
      <c r="DYV36" s="427"/>
      <c r="DYW36" s="427"/>
      <c r="DYX36" s="427"/>
      <c r="DYY36" s="427"/>
      <c r="DYZ36" s="427"/>
      <c r="DZA36" s="427"/>
      <c r="DZB36" s="427"/>
      <c r="DZC36" s="427"/>
      <c r="DZD36" s="427"/>
      <c r="DZE36" s="427"/>
      <c r="DZF36" s="427"/>
      <c r="DZG36" s="427"/>
      <c r="DZH36" s="427"/>
      <c r="DZI36" s="427"/>
      <c r="DZJ36" s="427"/>
      <c r="DZK36" s="427"/>
      <c r="DZL36" s="427"/>
      <c r="DZM36" s="427"/>
      <c r="DZN36" s="427"/>
      <c r="DZO36" s="427"/>
      <c r="DZP36" s="427"/>
      <c r="DZQ36" s="427"/>
      <c r="DZR36" s="427"/>
      <c r="DZS36" s="427"/>
      <c r="DZT36" s="427"/>
      <c r="DZU36" s="427"/>
      <c r="DZV36" s="427"/>
      <c r="DZW36" s="427"/>
      <c r="DZX36" s="427"/>
      <c r="DZY36" s="427"/>
      <c r="DZZ36" s="427"/>
      <c r="EAA36" s="427"/>
      <c r="EAB36" s="427"/>
      <c r="EAC36" s="427"/>
      <c r="EAD36" s="427"/>
      <c r="EAE36" s="427"/>
      <c r="EAF36" s="427"/>
      <c r="EAG36" s="427"/>
      <c r="EAH36" s="427"/>
      <c r="EAI36" s="427"/>
      <c r="EAJ36" s="427"/>
      <c r="EAK36" s="427"/>
      <c r="EAL36" s="427"/>
      <c r="EAM36" s="427"/>
      <c r="EAN36" s="427"/>
      <c r="EAO36" s="427"/>
      <c r="EAP36" s="427"/>
      <c r="EAQ36" s="427"/>
      <c r="EAR36" s="427"/>
      <c r="EAS36" s="427"/>
      <c r="EAT36" s="427"/>
      <c r="EAU36" s="427"/>
      <c r="EAV36" s="427"/>
      <c r="EAW36" s="427"/>
      <c r="EAX36" s="427"/>
      <c r="EAY36" s="427"/>
      <c r="EAZ36" s="427"/>
      <c r="EBA36" s="427"/>
      <c r="EBB36" s="427"/>
      <c r="EBC36" s="427"/>
      <c r="EBD36" s="427"/>
      <c r="EBE36" s="427"/>
      <c r="EBF36" s="427"/>
      <c r="EBG36" s="427"/>
      <c r="EBH36" s="427"/>
      <c r="EBI36" s="427"/>
      <c r="EBJ36" s="427"/>
      <c r="EBK36" s="427"/>
      <c r="EBL36" s="427"/>
      <c r="EBM36" s="427"/>
      <c r="EBN36" s="427"/>
      <c r="EBO36" s="427"/>
      <c r="EBP36" s="427"/>
      <c r="EBQ36" s="427"/>
      <c r="EBR36" s="427"/>
      <c r="EBS36" s="427"/>
      <c r="EBT36" s="427"/>
      <c r="EBU36" s="427"/>
      <c r="EBV36" s="427"/>
      <c r="EBW36" s="427"/>
      <c r="EBX36" s="427"/>
      <c r="EBY36" s="427"/>
      <c r="EBZ36" s="427"/>
      <c r="ECA36" s="427"/>
      <c r="ECB36" s="427"/>
      <c r="ECC36" s="427"/>
      <c r="ECD36" s="427"/>
      <c r="ECE36" s="427"/>
      <c r="ECF36" s="427"/>
      <c r="ECG36" s="427"/>
      <c r="ECH36" s="427"/>
      <c r="ECI36" s="427"/>
      <c r="ECJ36" s="427"/>
      <c r="ECK36" s="427"/>
      <c r="ECL36" s="427"/>
      <c r="ECM36" s="427"/>
      <c r="ECN36" s="427"/>
      <c r="ECO36" s="427"/>
      <c r="ECP36" s="427"/>
      <c r="ECQ36" s="427"/>
      <c r="ECR36" s="427"/>
      <c r="ECS36" s="427"/>
      <c r="ECT36" s="427"/>
      <c r="ECU36" s="427"/>
      <c r="ECV36" s="427"/>
      <c r="ECW36" s="427"/>
      <c r="ECX36" s="427"/>
      <c r="ECY36" s="427"/>
      <c r="ECZ36" s="427"/>
      <c r="EDA36" s="427"/>
      <c r="EDB36" s="427"/>
      <c r="EDC36" s="427"/>
      <c r="EDD36" s="427"/>
      <c r="EDE36" s="427"/>
      <c r="EDF36" s="427"/>
      <c r="EDG36" s="427"/>
      <c r="EDH36" s="427"/>
      <c r="EDI36" s="427"/>
      <c r="EDJ36" s="427"/>
      <c r="EDK36" s="427"/>
      <c r="EDL36" s="427"/>
      <c r="EDM36" s="427"/>
      <c r="EDN36" s="427"/>
      <c r="EDO36" s="427"/>
      <c r="EDP36" s="427"/>
      <c r="EDQ36" s="427"/>
      <c r="EDR36" s="427"/>
      <c r="EDS36" s="427"/>
      <c r="EDT36" s="427"/>
      <c r="EDU36" s="427"/>
      <c r="EDV36" s="427"/>
      <c r="EDW36" s="427"/>
      <c r="EDX36" s="427"/>
      <c r="EDY36" s="427"/>
      <c r="EDZ36" s="427"/>
      <c r="EEA36" s="427"/>
      <c r="EEB36" s="427"/>
      <c r="EEC36" s="427"/>
      <c r="EED36" s="427"/>
      <c r="EEE36" s="427"/>
      <c r="EEF36" s="427"/>
      <c r="EEG36" s="427"/>
      <c r="EEH36" s="427"/>
      <c r="EEI36" s="427"/>
      <c r="EEJ36" s="427"/>
      <c r="EEK36" s="427"/>
      <c r="EEL36" s="427"/>
      <c r="EEM36" s="427"/>
      <c r="EEN36" s="427"/>
      <c r="EEO36" s="427"/>
      <c r="EEP36" s="427"/>
      <c r="EEQ36" s="427"/>
      <c r="EER36" s="427"/>
      <c r="EES36" s="427"/>
      <c r="EET36" s="427"/>
      <c r="EEU36" s="427"/>
      <c r="EEV36" s="427"/>
      <c r="EEW36" s="427"/>
      <c r="EEX36" s="427"/>
      <c r="EEY36" s="427"/>
      <c r="EEZ36" s="427"/>
      <c r="EFA36" s="427"/>
      <c r="EFB36" s="427"/>
      <c r="EFC36" s="427"/>
      <c r="EFD36" s="427"/>
      <c r="EFE36" s="427"/>
      <c r="EFF36" s="427"/>
      <c r="EFG36" s="427"/>
      <c r="EFH36" s="427"/>
      <c r="EFI36" s="427"/>
      <c r="EFJ36" s="427"/>
      <c r="EFK36" s="427"/>
      <c r="EFL36" s="427"/>
      <c r="EFM36" s="427"/>
      <c r="EFN36" s="427"/>
      <c r="EFO36" s="427"/>
      <c r="EFP36" s="427"/>
      <c r="EFQ36" s="427"/>
      <c r="EFR36" s="427"/>
      <c r="EFS36" s="427"/>
      <c r="EFT36" s="427"/>
      <c r="EFU36" s="427"/>
      <c r="EFV36" s="427"/>
      <c r="EFW36" s="427"/>
      <c r="EFX36" s="427"/>
      <c r="EFY36" s="427"/>
      <c r="EFZ36" s="427"/>
      <c r="EGA36" s="427"/>
      <c r="EGB36" s="427"/>
      <c r="EGC36" s="427"/>
      <c r="EGD36" s="427"/>
      <c r="EGE36" s="427"/>
      <c r="EGF36" s="427"/>
      <c r="EGG36" s="427"/>
      <c r="EGH36" s="427"/>
      <c r="EGI36" s="427"/>
      <c r="EGJ36" s="427"/>
      <c r="EGK36" s="427"/>
      <c r="EGL36" s="427"/>
      <c r="EGM36" s="427"/>
      <c r="EGN36" s="427"/>
      <c r="EGO36" s="427"/>
      <c r="EGP36" s="427"/>
      <c r="EGQ36" s="427"/>
      <c r="EGR36" s="427"/>
      <c r="EGS36" s="427"/>
      <c r="EGT36" s="427"/>
      <c r="EGU36" s="427"/>
      <c r="EGV36" s="427"/>
      <c r="EGW36" s="427"/>
      <c r="EGX36" s="427"/>
      <c r="EGY36" s="427"/>
      <c r="EGZ36" s="427"/>
      <c r="EHA36" s="427"/>
      <c r="EHB36" s="427"/>
      <c r="EHC36" s="427"/>
      <c r="EHD36" s="427"/>
      <c r="EHE36" s="427"/>
      <c r="EHF36" s="427"/>
      <c r="EHG36" s="427"/>
      <c r="EHH36" s="427"/>
      <c r="EHI36" s="427"/>
      <c r="EHJ36" s="427"/>
      <c r="EHK36" s="427"/>
      <c r="EHL36" s="427"/>
      <c r="EHM36" s="427"/>
      <c r="EHN36" s="427"/>
      <c r="EHO36" s="427"/>
      <c r="EHP36" s="427"/>
      <c r="EHQ36" s="427"/>
      <c r="EHR36" s="427"/>
      <c r="EHS36" s="427"/>
      <c r="EHT36" s="427"/>
      <c r="EHU36" s="427"/>
      <c r="EHV36" s="427"/>
      <c r="EHW36" s="427"/>
      <c r="EHX36" s="427"/>
      <c r="EHY36" s="427"/>
      <c r="EHZ36" s="427"/>
      <c r="EIA36" s="427"/>
      <c r="EIB36" s="427"/>
      <c r="EIC36" s="427"/>
      <c r="EID36" s="427"/>
      <c r="EIE36" s="427"/>
      <c r="EIF36" s="427"/>
      <c r="EIG36" s="427"/>
      <c r="EIH36" s="427"/>
      <c r="EII36" s="427"/>
      <c r="EIJ36" s="427"/>
      <c r="EIK36" s="427"/>
      <c r="EIL36" s="427"/>
      <c r="EIM36" s="427"/>
      <c r="EIN36" s="427"/>
      <c r="EIO36" s="427"/>
      <c r="EIP36" s="427"/>
      <c r="EIQ36" s="427"/>
      <c r="EIR36" s="427"/>
      <c r="EIS36" s="427"/>
      <c r="EIT36" s="427"/>
      <c r="EIU36" s="427"/>
      <c r="EIV36" s="427"/>
      <c r="EIW36" s="427"/>
      <c r="EIX36" s="427"/>
      <c r="EIY36" s="427"/>
      <c r="EIZ36" s="427"/>
      <c r="EJA36" s="427"/>
      <c r="EJB36" s="427"/>
      <c r="EJC36" s="427"/>
      <c r="EJD36" s="427"/>
      <c r="EJE36" s="427"/>
      <c r="EJF36" s="427"/>
      <c r="EJG36" s="427"/>
      <c r="EJH36" s="427"/>
      <c r="EJI36" s="427"/>
      <c r="EJJ36" s="427"/>
      <c r="EJK36" s="427"/>
      <c r="EJL36" s="427"/>
      <c r="EJM36" s="427"/>
      <c r="EJN36" s="427"/>
      <c r="EJO36" s="427"/>
      <c r="EJP36" s="427"/>
      <c r="EJQ36" s="427"/>
      <c r="EJR36" s="427"/>
      <c r="EJS36" s="427"/>
      <c r="EJT36" s="427"/>
      <c r="EJU36" s="427"/>
      <c r="EJV36" s="427"/>
      <c r="EJW36" s="427"/>
      <c r="EJX36" s="427"/>
      <c r="EJY36" s="427"/>
      <c r="EJZ36" s="427"/>
      <c r="EKA36" s="427"/>
      <c r="EKB36" s="427"/>
      <c r="EKC36" s="427"/>
      <c r="EKD36" s="427"/>
      <c r="EKE36" s="427"/>
      <c r="EKF36" s="427"/>
      <c r="EKG36" s="427"/>
      <c r="EKH36" s="427"/>
      <c r="EKI36" s="427"/>
      <c r="EKJ36" s="427"/>
      <c r="EKK36" s="427"/>
      <c r="EKL36" s="427"/>
      <c r="EKM36" s="427"/>
      <c r="EKN36" s="427"/>
      <c r="EKO36" s="427"/>
      <c r="EKP36" s="427"/>
      <c r="EKQ36" s="427"/>
      <c r="EKR36" s="427"/>
      <c r="EKS36" s="427"/>
      <c r="EKT36" s="427"/>
      <c r="EKU36" s="427"/>
      <c r="EKV36" s="427"/>
      <c r="EKW36" s="427"/>
      <c r="EKX36" s="427"/>
      <c r="EKY36" s="427"/>
      <c r="EKZ36" s="427"/>
      <c r="ELA36" s="427"/>
      <c r="ELB36" s="427"/>
      <c r="ELC36" s="427"/>
      <c r="ELD36" s="427"/>
      <c r="ELE36" s="427"/>
      <c r="ELF36" s="427"/>
      <c r="ELG36" s="427"/>
      <c r="ELH36" s="427"/>
      <c r="ELI36" s="427"/>
      <c r="ELJ36" s="427"/>
      <c r="ELK36" s="427"/>
      <c r="ELL36" s="427"/>
      <c r="ELM36" s="427"/>
      <c r="ELN36" s="427"/>
      <c r="ELO36" s="427"/>
      <c r="ELP36" s="427"/>
      <c r="ELQ36" s="427"/>
      <c r="ELR36" s="427"/>
      <c r="ELS36" s="427"/>
      <c r="ELT36" s="427"/>
      <c r="ELU36" s="427"/>
      <c r="ELV36" s="427"/>
      <c r="ELW36" s="427"/>
      <c r="ELX36" s="427"/>
      <c r="ELY36" s="427"/>
      <c r="ELZ36" s="427"/>
      <c r="EMA36" s="427"/>
      <c r="EMB36" s="427"/>
      <c r="EMC36" s="427"/>
      <c r="EMD36" s="427"/>
      <c r="EME36" s="427"/>
      <c r="EMF36" s="427"/>
      <c r="EMG36" s="427"/>
      <c r="EMH36" s="427"/>
      <c r="EMI36" s="427"/>
      <c r="EMJ36" s="427"/>
      <c r="EMK36" s="427"/>
      <c r="EML36" s="427"/>
      <c r="EMM36" s="427"/>
      <c r="EMN36" s="427"/>
      <c r="EMO36" s="427"/>
      <c r="EMP36" s="427"/>
      <c r="EMQ36" s="427"/>
      <c r="EMR36" s="427"/>
      <c r="EMS36" s="427"/>
      <c r="EMT36" s="427"/>
      <c r="EMU36" s="427"/>
      <c r="EMV36" s="427"/>
      <c r="EMW36" s="427"/>
      <c r="EMX36" s="427"/>
      <c r="EMY36" s="427"/>
      <c r="EMZ36" s="427"/>
      <c r="ENA36" s="427"/>
      <c r="ENB36" s="427"/>
      <c r="ENC36" s="427"/>
      <c r="END36" s="427"/>
      <c r="ENE36" s="427"/>
      <c r="ENF36" s="427"/>
      <c r="ENG36" s="427"/>
      <c r="ENH36" s="427"/>
      <c r="ENI36" s="427"/>
      <c r="ENJ36" s="427"/>
      <c r="ENK36" s="427"/>
      <c r="ENL36" s="427"/>
      <c r="ENM36" s="427"/>
      <c r="ENN36" s="427"/>
      <c r="ENO36" s="427"/>
      <c r="ENP36" s="427"/>
      <c r="ENQ36" s="427"/>
      <c r="ENR36" s="427"/>
      <c r="ENS36" s="427"/>
      <c r="ENT36" s="427"/>
      <c r="ENU36" s="427"/>
      <c r="ENV36" s="427"/>
      <c r="ENW36" s="427"/>
      <c r="ENX36" s="427"/>
      <c r="ENY36" s="427"/>
      <c r="ENZ36" s="427"/>
      <c r="EOA36" s="427"/>
      <c r="EOB36" s="427"/>
      <c r="EOC36" s="427"/>
      <c r="EOD36" s="427"/>
      <c r="EOE36" s="427"/>
      <c r="EOF36" s="427"/>
      <c r="EOG36" s="427"/>
      <c r="EOH36" s="427"/>
      <c r="EOI36" s="427"/>
      <c r="EOJ36" s="427"/>
      <c r="EOK36" s="427"/>
      <c r="EOL36" s="427"/>
      <c r="EOM36" s="427"/>
      <c r="EON36" s="427"/>
      <c r="EOO36" s="427"/>
      <c r="EOP36" s="427"/>
      <c r="EOQ36" s="427"/>
      <c r="EOR36" s="427"/>
      <c r="EOS36" s="427"/>
      <c r="EOT36" s="427"/>
      <c r="EOU36" s="427"/>
      <c r="EOV36" s="427"/>
      <c r="EOW36" s="427"/>
      <c r="EOX36" s="427"/>
      <c r="EOY36" s="427"/>
      <c r="EOZ36" s="427"/>
      <c r="EPA36" s="427"/>
      <c r="EPB36" s="427"/>
      <c r="EPC36" s="427"/>
      <c r="EPD36" s="427"/>
      <c r="EPE36" s="427"/>
      <c r="EPF36" s="427"/>
      <c r="EPG36" s="427"/>
      <c r="EPH36" s="427"/>
      <c r="EPI36" s="427"/>
      <c r="EPJ36" s="427"/>
      <c r="EPK36" s="427"/>
      <c r="EPL36" s="427"/>
      <c r="EPM36" s="427"/>
      <c r="EPN36" s="427"/>
      <c r="EPO36" s="427"/>
      <c r="EPP36" s="427"/>
      <c r="EPQ36" s="427"/>
      <c r="EPR36" s="427"/>
      <c r="EPS36" s="427"/>
      <c r="EPT36" s="427"/>
      <c r="EPU36" s="427"/>
      <c r="EPV36" s="427"/>
      <c r="EPW36" s="427"/>
      <c r="EPX36" s="427"/>
      <c r="EPY36" s="427"/>
      <c r="EPZ36" s="427"/>
      <c r="EQA36" s="427"/>
      <c r="EQB36" s="427"/>
      <c r="EQC36" s="427"/>
      <c r="EQD36" s="427"/>
      <c r="EQE36" s="427"/>
      <c r="EQF36" s="427"/>
      <c r="EQG36" s="427"/>
      <c r="EQH36" s="427"/>
      <c r="EQI36" s="427"/>
      <c r="EQJ36" s="427"/>
      <c r="EQK36" s="427"/>
      <c r="EQL36" s="427"/>
      <c r="EQM36" s="427"/>
      <c r="EQN36" s="427"/>
      <c r="EQO36" s="427"/>
      <c r="EQP36" s="427"/>
      <c r="EQQ36" s="427"/>
      <c r="EQR36" s="427"/>
      <c r="EQS36" s="427"/>
      <c r="EQT36" s="427"/>
      <c r="EQU36" s="427"/>
      <c r="EQV36" s="427"/>
      <c r="EQW36" s="427"/>
      <c r="EQX36" s="427"/>
      <c r="EQY36" s="427"/>
      <c r="EQZ36" s="427"/>
      <c r="ERA36" s="427"/>
      <c r="ERB36" s="427"/>
      <c r="ERC36" s="427"/>
      <c r="ERD36" s="427"/>
      <c r="ERE36" s="427"/>
      <c r="ERF36" s="427"/>
      <c r="ERG36" s="427"/>
      <c r="ERH36" s="427"/>
      <c r="ERI36" s="427"/>
      <c r="ERJ36" s="427"/>
      <c r="ERK36" s="427"/>
      <c r="ERL36" s="427"/>
      <c r="ERM36" s="427"/>
      <c r="ERN36" s="427"/>
      <c r="ERO36" s="427"/>
      <c r="ERP36" s="427"/>
      <c r="ERQ36" s="427"/>
      <c r="ERR36" s="427"/>
      <c r="ERS36" s="427"/>
      <c r="ERT36" s="427"/>
      <c r="ERU36" s="427"/>
      <c r="ERV36" s="427"/>
      <c r="ERW36" s="427"/>
      <c r="ERX36" s="427"/>
      <c r="ERY36" s="427"/>
      <c r="ERZ36" s="427"/>
      <c r="ESA36" s="427"/>
      <c r="ESB36" s="427"/>
      <c r="ESC36" s="427"/>
      <c r="ESD36" s="427"/>
      <c r="ESE36" s="427"/>
      <c r="ESF36" s="427"/>
      <c r="ESG36" s="427"/>
      <c r="ESH36" s="427"/>
      <c r="ESI36" s="427"/>
      <c r="ESJ36" s="427"/>
      <c r="ESK36" s="427"/>
      <c r="ESL36" s="427"/>
      <c r="ESM36" s="427"/>
      <c r="ESN36" s="427"/>
      <c r="ESO36" s="427"/>
      <c r="ESP36" s="427"/>
      <c r="ESQ36" s="427"/>
      <c r="ESR36" s="427"/>
      <c r="ESS36" s="427"/>
      <c r="EST36" s="427"/>
      <c r="ESU36" s="427"/>
      <c r="ESV36" s="427"/>
      <c r="ESW36" s="427"/>
      <c r="ESX36" s="427"/>
      <c r="ESY36" s="427"/>
      <c r="ESZ36" s="427"/>
      <c r="ETA36" s="427"/>
      <c r="ETB36" s="427"/>
      <c r="ETC36" s="427"/>
      <c r="ETD36" s="427"/>
      <c r="ETE36" s="427"/>
      <c r="ETF36" s="427"/>
      <c r="ETG36" s="427"/>
      <c r="ETH36" s="427"/>
      <c r="ETI36" s="427"/>
      <c r="ETJ36" s="427"/>
      <c r="ETK36" s="427"/>
      <c r="ETL36" s="427"/>
      <c r="ETM36" s="427"/>
      <c r="ETN36" s="427"/>
      <c r="ETO36" s="427"/>
      <c r="ETP36" s="427"/>
      <c r="ETQ36" s="427"/>
      <c r="ETR36" s="427"/>
      <c r="ETS36" s="427"/>
      <c r="ETT36" s="427"/>
      <c r="ETU36" s="427"/>
      <c r="ETV36" s="427"/>
      <c r="ETW36" s="427"/>
      <c r="ETX36" s="427"/>
      <c r="ETY36" s="427"/>
      <c r="ETZ36" s="427"/>
      <c r="EUA36" s="427"/>
      <c r="EUB36" s="427"/>
      <c r="EUC36" s="427"/>
      <c r="EUD36" s="427"/>
      <c r="EUE36" s="427"/>
      <c r="EUF36" s="427"/>
      <c r="EUG36" s="427"/>
      <c r="EUH36" s="427"/>
      <c r="EUI36" s="427"/>
      <c r="EUJ36" s="427"/>
      <c r="EUK36" s="427"/>
      <c r="EUL36" s="427"/>
      <c r="EUM36" s="427"/>
      <c r="EUN36" s="427"/>
      <c r="EUO36" s="427"/>
      <c r="EUP36" s="427"/>
      <c r="EUQ36" s="427"/>
      <c r="EUR36" s="427"/>
      <c r="EUS36" s="427"/>
      <c r="EUT36" s="427"/>
      <c r="EUU36" s="427"/>
      <c r="EUV36" s="427"/>
      <c r="EUW36" s="427"/>
      <c r="EUX36" s="427"/>
      <c r="EUY36" s="427"/>
      <c r="EUZ36" s="427"/>
      <c r="EVA36" s="427"/>
      <c r="EVB36" s="427"/>
      <c r="EVC36" s="427"/>
      <c r="EVD36" s="427"/>
      <c r="EVE36" s="427"/>
      <c r="EVF36" s="427"/>
      <c r="EVG36" s="427"/>
      <c r="EVH36" s="427"/>
      <c r="EVI36" s="427"/>
      <c r="EVJ36" s="427"/>
      <c r="EVK36" s="427"/>
      <c r="EVL36" s="427"/>
      <c r="EVM36" s="427"/>
      <c r="EVN36" s="427"/>
      <c r="EVO36" s="427"/>
      <c r="EVP36" s="427"/>
      <c r="EVQ36" s="427"/>
      <c r="EVR36" s="427"/>
      <c r="EVS36" s="427"/>
      <c r="EVT36" s="427"/>
      <c r="EVU36" s="427"/>
      <c r="EVV36" s="427"/>
      <c r="EVW36" s="427"/>
      <c r="EVX36" s="427"/>
      <c r="EVY36" s="427"/>
      <c r="EVZ36" s="427"/>
      <c r="EWA36" s="427"/>
      <c r="EWB36" s="427"/>
      <c r="EWC36" s="427"/>
      <c r="EWD36" s="427"/>
      <c r="EWE36" s="427"/>
      <c r="EWF36" s="427"/>
      <c r="EWG36" s="427"/>
      <c r="EWH36" s="427"/>
      <c r="EWI36" s="427"/>
      <c r="EWJ36" s="427"/>
      <c r="EWK36" s="427"/>
      <c r="EWL36" s="427"/>
      <c r="EWM36" s="427"/>
      <c r="EWN36" s="427"/>
      <c r="EWO36" s="427"/>
      <c r="EWP36" s="427"/>
      <c r="EWQ36" s="427"/>
      <c r="EWR36" s="427"/>
      <c r="EWS36" s="427"/>
      <c r="EWT36" s="427"/>
      <c r="EWU36" s="427"/>
      <c r="EWV36" s="427"/>
      <c r="EWW36" s="427"/>
      <c r="EWX36" s="427"/>
      <c r="EWY36" s="427"/>
      <c r="EWZ36" s="427"/>
      <c r="EXA36" s="427"/>
      <c r="EXB36" s="427"/>
      <c r="EXC36" s="427"/>
      <c r="EXD36" s="427"/>
      <c r="EXE36" s="427"/>
      <c r="EXF36" s="427"/>
      <c r="EXG36" s="427"/>
      <c r="EXH36" s="427"/>
      <c r="EXI36" s="427"/>
      <c r="EXJ36" s="427"/>
      <c r="EXK36" s="427"/>
      <c r="EXL36" s="427"/>
      <c r="EXM36" s="427"/>
      <c r="EXN36" s="427"/>
      <c r="EXO36" s="427"/>
      <c r="EXP36" s="427"/>
      <c r="EXQ36" s="427"/>
      <c r="EXR36" s="427"/>
      <c r="EXS36" s="427"/>
      <c r="EXT36" s="427"/>
      <c r="EXU36" s="427"/>
      <c r="EXV36" s="427"/>
      <c r="EXW36" s="427"/>
      <c r="EXX36" s="427"/>
      <c r="EXY36" s="427"/>
      <c r="EXZ36" s="427"/>
      <c r="EYA36" s="427"/>
      <c r="EYB36" s="427"/>
      <c r="EYC36" s="427"/>
      <c r="EYD36" s="427"/>
      <c r="EYE36" s="427"/>
      <c r="EYF36" s="427"/>
      <c r="EYG36" s="427"/>
      <c r="EYH36" s="427"/>
      <c r="EYI36" s="427"/>
      <c r="EYJ36" s="427"/>
      <c r="EYK36" s="427"/>
      <c r="EYL36" s="427"/>
      <c r="EYM36" s="427"/>
      <c r="EYN36" s="427"/>
      <c r="EYO36" s="427"/>
      <c r="EYP36" s="427"/>
      <c r="EYQ36" s="427"/>
      <c r="EYR36" s="427"/>
      <c r="EYS36" s="427"/>
      <c r="EYT36" s="427"/>
      <c r="EYU36" s="427"/>
      <c r="EYV36" s="427"/>
      <c r="EYW36" s="427"/>
      <c r="EYX36" s="427"/>
      <c r="EYY36" s="427"/>
      <c r="EYZ36" s="427"/>
      <c r="EZA36" s="427"/>
      <c r="EZB36" s="427"/>
      <c r="EZC36" s="427"/>
      <c r="EZD36" s="427"/>
      <c r="EZE36" s="427"/>
      <c r="EZF36" s="427"/>
      <c r="EZG36" s="427"/>
      <c r="EZH36" s="427"/>
      <c r="EZI36" s="427"/>
      <c r="EZJ36" s="427"/>
      <c r="EZK36" s="427"/>
      <c r="EZL36" s="427"/>
      <c r="EZM36" s="427"/>
      <c r="EZN36" s="427"/>
      <c r="EZO36" s="427"/>
      <c r="EZP36" s="427"/>
      <c r="EZQ36" s="427"/>
      <c r="EZR36" s="427"/>
      <c r="EZS36" s="427"/>
      <c r="EZT36" s="427"/>
      <c r="EZU36" s="427"/>
      <c r="EZV36" s="427"/>
      <c r="EZW36" s="427"/>
      <c r="EZX36" s="427"/>
      <c r="EZY36" s="427"/>
      <c r="EZZ36" s="427"/>
      <c r="FAA36" s="427"/>
      <c r="FAB36" s="427"/>
      <c r="FAC36" s="427"/>
      <c r="FAD36" s="427"/>
      <c r="FAE36" s="427"/>
      <c r="FAF36" s="427"/>
      <c r="FAG36" s="427"/>
      <c r="FAH36" s="427"/>
      <c r="FAI36" s="427"/>
      <c r="FAJ36" s="427"/>
      <c r="FAK36" s="427"/>
      <c r="FAL36" s="427"/>
      <c r="FAM36" s="427"/>
      <c r="FAN36" s="427"/>
      <c r="FAO36" s="427"/>
      <c r="FAP36" s="427"/>
      <c r="FAQ36" s="427"/>
      <c r="FAR36" s="427"/>
      <c r="FAS36" s="427"/>
      <c r="FAT36" s="427"/>
      <c r="FAU36" s="427"/>
      <c r="FAV36" s="427"/>
      <c r="FAW36" s="427"/>
      <c r="FAX36" s="427"/>
      <c r="FAY36" s="427"/>
      <c r="FAZ36" s="427"/>
      <c r="FBA36" s="427"/>
      <c r="FBB36" s="427"/>
      <c r="FBC36" s="427"/>
      <c r="FBD36" s="427"/>
      <c r="FBE36" s="427"/>
      <c r="FBF36" s="427"/>
      <c r="FBG36" s="427"/>
      <c r="FBH36" s="427"/>
      <c r="FBI36" s="427"/>
      <c r="FBJ36" s="427"/>
      <c r="FBK36" s="427"/>
      <c r="FBL36" s="427"/>
      <c r="FBM36" s="427"/>
      <c r="FBN36" s="427"/>
      <c r="FBO36" s="427"/>
      <c r="FBP36" s="427"/>
      <c r="FBQ36" s="427"/>
      <c r="FBR36" s="427"/>
      <c r="FBS36" s="427"/>
      <c r="FBT36" s="427"/>
      <c r="FBU36" s="427"/>
      <c r="FBV36" s="427"/>
      <c r="FBW36" s="427"/>
      <c r="FBX36" s="427"/>
      <c r="FBY36" s="427"/>
      <c r="FBZ36" s="427"/>
      <c r="FCA36" s="427"/>
      <c r="FCB36" s="427"/>
      <c r="FCC36" s="427"/>
      <c r="FCD36" s="427"/>
      <c r="FCE36" s="427"/>
      <c r="FCF36" s="427"/>
      <c r="FCG36" s="427"/>
      <c r="FCH36" s="427"/>
      <c r="FCI36" s="427"/>
      <c r="FCJ36" s="427"/>
      <c r="FCK36" s="427"/>
      <c r="FCL36" s="427"/>
      <c r="FCM36" s="427"/>
      <c r="FCN36" s="427"/>
      <c r="FCO36" s="427"/>
      <c r="FCP36" s="427"/>
      <c r="FCQ36" s="427"/>
      <c r="FCR36" s="427"/>
      <c r="FCS36" s="427"/>
      <c r="FCT36" s="427"/>
      <c r="FCU36" s="427"/>
      <c r="FCV36" s="427"/>
      <c r="FCW36" s="427"/>
      <c r="FCX36" s="427"/>
      <c r="FCY36" s="427"/>
      <c r="FCZ36" s="427"/>
      <c r="FDA36" s="427"/>
      <c r="FDB36" s="427"/>
      <c r="FDC36" s="427"/>
      <c r="FDD36" s="427"/>
      <c r="FDE36" s="427"/>
      <c r="FDF36" s="427"/>
      <c r="FDG36" s="427"/>
      <c r="FDH36" s="427"/>
      <c r="FDI36" s="427"/>
      <c r="FDJ36" s="427"/>
      <c r="FDK36" s="427"/>
      <c r="FDL36" s="427"/>
      <c r="FDM36" s="427"/>
      <c r="FDN36" s="427"/>
      <c r="FDO36" s="427"/>
      <c r="FDP36" s="427"/>
      <c r="FDQ36" s="427"/>
      <c r="FDR36" s="427"/>
      <c r="FDS36" s="427"/>
      <c r="FDT36" s="427"/>
      <c r="FDU36" s="427"/>
      <c r="FDV36" s="427"/>
      <c r="FDW36" s="427"/>
      <c r="FDX36" s="427"/>
      <c r="FDY36" s="427"/>
      <c r="FDZ36" s="427"/>
      <c r="FEA36" s="427"/>
      <c r="FEB36" s="427"/>
      <c r="FEC36" s="427"/>
      <c r="FED36" s="427"/>
      <c r="FEE36" s="427"/>
      <c r="FEF36" s="427"/>
      <c r="FEG36" s="427"/>
      <c r="FEH36" s="427"/>
      <c r="FEI36" s="427"/>
      <c r="FEJ36" s="427"/>
      <c r="FEK36" s="427"/>
      <c r="FEL36" s="427"/>
      <c r="FEM36" s="427"/>
      <c r="FEN36" s="427"/>
      <c r="FEO36" s="427"/>
      <c r="FEP36" s="427"/>
      <c r="FEQ36" s="427"/>
      <c r="FER36" s="427"/>
      <c r="FES36" s="427"/>
      <c r="FET36" s="427"/>
      <c r="FEU36" s="427"/>
      <c r="FEV36" s="427"/>
      <c r="FEW36" s="427"/>
      <c r="FEX36" s="427"/>
      <c r="FEY36" s="427"/>
      <c r="FEZ36" s="427"/>
      <c r="FFA36" s="427"/>
      <c r="FFB36" s="427"/>
      <c r="FFC36" s="427"/>
      <c r="FFD36" s="427"/>
      <c r="FFE36" s="427"/>
      <c r="FFF36" s="427"/>
      <c r="FFG36" s="427"/>
      <c r="FFH36" s="427"/>
      <c r="FFI36" s="427"/>
      <c r="FFJ36" s="427"/>
      <c r="FFK36" s="427"/>
      <c r="FFL36" s="427"/>
      <c r="FFM36" s="427"/>
      <c r="FFN36" s="427"/>
      <c r="FFO36" s="427"/>
      <c r="FFP36" s="427"/>
      <c r="FFQ36" s="427"/>
      <c r="FFR36" s="427"/>
      <c r="FFS36" s="427"/>
      <c r="FFT36" s="427"/>
      <c r="FFU36" s="427"/>
      <c r="FFV36" s="427"/>
      <c r="FFW36" s="427"/>
      <c r="FFX36" s="427"/>
      <c r="FFY36" s="427"/>
      <c r="FFZ36" s="427"/>
      <c r="FGA36" s="427"/>
      <c r="FGB36" s="427"/>
      <c r="FGC36" s="427"/>
      <c r="FGD36" s="427"/>
      <c r="FGE36" s="427"/>
      <c r="FGF36" s="427"/>
      <c r="FGG36" s="427"/>
      <c r="FGH36" s="427"/>
      <c r="FGI36" s="427"/>
      <c r="FGJ36" s="427"/>
      <c r="FGK36" s="427"/>
      <c r="FGL36" s="427"/>
      <c r="FGM36" s="427"/>
      <c r="FGN36" s="427"/>
      <c r="FGO36" s="427"/>
      <c r="FGP36" s="427"/>
      <c r="FGQ36" s="427"/>
      <c r="FGR36" s="427"/>
      <c r="FGS36" s="427"/>
      <c r="FGT36" s="427"/>
      <c r="FGU36" s="427"/>
      <c r="FGV36" s="427"/>
      <c r="FGW36" s="427"/>
      <c r="FGX36" s="427"/>
      <c r="FGY36" s="427"/>
      <c r="FGZ36" s="427"/>
      <c r="FHA36" s="427"/>
      <c r="FHB36" s="427"/>
      <c r="FHC36" s="427"/>
      <c r="FHD36" s="427"/>
      <c r="FHE36" s="427"/>
      <c r="FHF36" s="427"/>
      <c r="FHG36" s="427"/>
      <c r="FHH36" s="427"/>
      <c r="FHI36" s="427"/>
      <c r="FHJ36" s="427"/>
      <c r="FHK36" s="427"/>
      <c r="FHL36" s="427"/>
      <c r="FHM36" s="427"/>
      <c r="FHN36" s="427"/>
      <c r="FHO36" s="427"/>
      <c r="FHP36" s="427"/>
      <c r="FHQ36" s="427"/>
      <c r="FHR36" s="427"/>
      <c r="FHS36" s="427"/>
      <c r="FHT36" s="427"/>
      <c r="FHU36" s="427"/>
      <c r="FHV36" s="427"/>
      <c r="FHW36" s="427"/>
      <c r="FHX36" s="427"/>
      <c r="FHY36" s="427"/>
      <c r="FHZ36" s="427"/>
      <c r="FIA36" s="427"/>
      <c r="FIB36" s="427"/>
      <c r="FIC36" s="427"/>
      <c r="FID36" s="427"/>
      <c r="FIE36" s="427"/>
      <c r="FIF36" s="427"/>
      <c r="FIG36" s="427"/>
      <c r="FIH36" s="427"/>
      <c r="FII36" s="427"/>
      <c r="FIJ36" s="427"/>
      <c r="FIK36" s="427"/>
      <c r="FIL36" s="427"/>
      <c r="FIM36" s="427"/>
      <c r="FIN36" s="427"/>
      <c r="FIO36" s="427"/>
      <c r="FIP36" s="427"/>
      <c r="FIQ36" s="427"/>
      <c r="FIR36" s="427"/>
      <c r="FIS36" s="427"/>
      <c r="FIT36" s="427"/>
      <c r="FIU36" s="427"/>
      <c r="FIV36" s="427"/>
      <c r="FIW36" s="427"/>
      <c r="FIX36" s="427"/>
      <c r="FIY36" s="427"/>
      <c r="FIZ36" s="427"/>
      <c r="FJA36" s="427"/>
      <c r="FJB36" s="427"/>
      <c r="FJC36" s="427"/>
      <c r="FJD36" s="427"/>
      <c r="FJE36" s="427"/>
      <c r="FJF36" s="427"/>
      <c r="FJG36" s="427"/>
      <c r="FJH36" s="427"/>
      <c r="FJI36" s="427"/>
      <c r="FJJ36" s="427"/>
      <c r="FJK36" s="427"/>
      <c r="FJL36" s="427"/>
      <c r="FJM36" s="427"/>
      <c r="FJN36" s="427"/>
      <c r="FJO36" s="427"/>
      <c r="FJP36" s="427"/>
      <c r="FJQ36" s="427"/>
      <c r="FJR36" s="427"/>
      <c r="FJS36" s="427"/>
      <c r="FJT36" s="427"/>
      <c r="FJU36" s="427"/>
      <c r="FJV36" s="427"/>
      <c r="FJW36" s="427"/>
      <c r="FJX36" s="427"/>
      <c r="FJY36" s="427"/>
      <c r="FJZ36" s="427"/>
      <c r="FKA36" s="427"/>
      <c r="FKB36" s="427"/>
      <c r="FKC36" s="427"/>
      <c r="FKD36" s="427"/>
      <c r="FKE36" s="427"/>
      <c r="FKF36" s="427"/>
      <c r="FKG36" s="427"/>
      <c r="FKH36" s="427"/>
      <c r="FKI36" s="427"/>
      <c r="FKJ36" s="427"/>
      <c r="FKK36" s="427"/>
      <c r="FKL36" s="427"/>
      <c r="FKM36" s="427"/>
      <c r="FKN36" s="427"/>
      <c r="FKO36" s="427"/>
      <c r="FKP36" s="427"/>
      <c r="FKQ36" s="427"/>
      <c r="FKR36" s="427"/>
      <c r="FKS36" s="427"/>
      <c r="FKT36" s="427"/>
      <c r="FKU36" s="427"/>
      <c r="FKV36" s="427"/>
      <c r="FKW36" s="427"/>
      <c r="FKX36" s="427"/>
      <c r="FKY36" s="427"/>
      <c r="FKZ36" s="427"/>
      <c r="FLA36" s="427"/>
      <c r="FLB36" s="427"/>
      <c r="FLC36" s="427"/>
      <c r="FLD36" s="427"/>
      <c r="FLE36" s="427"/>
      <c r="FLF36" s="427"/>
      <c r="FLG36" s="427"/>
      <c r="FLH36" s="427"/>
      <c r="FLI36" s="427"/>
      <c r="FLJ36" s="427"/>
      <c r="FLK36" s="427"/>
      <c r="FLL36" s="427"/>
      <c r="FLM36" s="427"/>
      <c r="FLN36" s="427"/>
      <c r="FLO36" s="427"/>
      <c r="FLP36" s="427"/>
      <c r="FLQ36" s="427"/>
      <c r="FLR36" s="427"/>
      <c r="FLS36" s="427"/>
      <c r="FLT36" s="427"/>
      <c r="FLU36" s="427"/>
      <c r="FLV36" s="427"/>
      <c r="FLW36" s="427"/>
      <c r="FLX36" s="427"/>
      <c r="FLY36" s="427"/>
      <c r="FLZ36" s="427"/>
      <c r="FMA36" s="427"/>
      <c r="FMB36" s="427"/>
      <c r="FMC36" s="427"/>
      <c r="FMD36" s="427"/>
      <c r="FME36" s="427"/>
      <c r="FMF36" s="427"/>
      <c r="FMG36" s="427"/>
      <c r="FMH36" s="427"/>
      <c r="FMI36" s="427"/>
      <c r="FMJ36" s="427"/>
      <c r="FMK36" s="427"/>
      <c r="FML36" s="427"/>
      <c r="FMM36" s="427"/>
      <c r="FMN36" s="427"/>
      <c r="FMO36" s="427"/>
      <c r="FMP36" s="427"/>
      <c r="FMQ36" s="427"/>
      <c r="FMR36" s="427"/>
      <c r="FMS36" s="427"/>
      <c r="FMT36" s="427"/>
      <c r="FMU36" s="427"/>
      <c r="FMV36" s="427"/>
      <c r="FMW36" s="427"/>
      <c r="FMX36" s="427"/>
      <c r="FMY36" s="427"/>
      <c r="FMZ36" s="427"/>
      <c r="FNA36" s="427"/>
      <c r="FNB36" s="427"/>
      <c r="FNC36" s="427"/>
      <c r="FND36" s="427"/>
      <c r="FNE36" s="427"/>
      <c r="FNF36" s="427"/>
      <c r="FNG36" s="427"/>
      <c r="FNH36" s="427"/>
      <c r="FNI36" s="427"/>
      <c r="FNJ36" s="427"/>
      <c r="FNK36" s="427"/>
      <c r="FNL36" s="427"/>
      <c r="FNM36" s="427"/>
      <c r="FNN36" s="427"/>
      <c r="FNO36" s="427"/>
      <c r="FNP36" s="427"/>
      <c r="FNQ36" s="427"/>
      <c r="FNR36" s="427"/>
      <c r="FNS36" s="427"/>
      <c r="FNT36" s="427"/>
      <c r="FNU36" s="427"/>
      <c r="FNV36" s="427"/>
      <c r="FNW36" s="427"/>
      <c r="FNX36" s="427"/>
      <c r="FNY36" s="427"/>
      <c r="FNZ36" s="427"/>
      <c r="FOA36" s="427"/>
      <c r="FOB36" s="427"/>
      <c r="FOC36" s="427"/>
      <c r="FOD36" s="427"/>
      <c r="FOE36" s="427"/>
      <c r="FOF36" s="427"/>
      <c r="FOG36" s="427"/>
      <c r="FOH36" s="427"/>
      <c r="FOI36" s="427"/>
      <c r="FOJ36" s="427"/>
      <c r="FOK36" s="427"/>
      <c r="FOL36" s="427"/>
      <c r="FOM36" s="427"/>
      <c r="FON36" s="427"/>
      <c r="FOO36" s="427"/>
      <c r="FOP36" s="427"/>
      <c r="FOQ36" s="427"/>
      <c r="FOR36" s="427"/>
      <c r="FOS36" s="427"/>
      <c r="FOT36" s="427"/>
      <c r="FOU36" s="427"/>
      <c r="FOV36" s="427"/>
      <c r="FOW36" s="427"/>
      <c r="FOX36" s="427"/>
      <c r="FOY36" s="427"/>
      <c r="FOZ36" s="427"/>
      <c r="FPA36" s="427"/>
      <c r="FPB36" s="427"/>
      <c r="FPC36" s="427"/>
      <c r="FPD36" s="427"/>
      <c r="FPE36" s="427"/>
      <c r="FPF36" s="427"/>
      <c r="FPG36" s="427"/>
      <c r="FPH36" s="427"/>
      <c r="FPI36" s="427"/>
      <c r="FPJ36" s="427"/>
      <c r="FPK36" s="427"/>
      <c r="FPL36" s="427"/>
      <c r="FPM36" s="427"/>
      <c r="FPN36" s="427"/>
      <c r="FPO36" s="427"/>
      <c r="FPP36" s="427"/>
      <c r="FPQ36" s="427"/>
      <c r="FPR36" s="427"/>
      <c r="FPS36" s="427"/>
      <c r="FPT36" s="427"/>
      <c r="FPU36" s="427"/>
      <c r="FPV36" s="427"/>
      <c r="FPW36" s="427"/>
      <c r="FPX36" s="427"/>
      <c r="FPY36" s="427"/>
      <c r="FPZ36" s="427"/>
      <c r="FQA36" s="427"/>
      <c r="FQB36" s="427"/>
      <c r="FQC36" s="427"/>
      <c r="FQD36" s="427"/>
      <c r="FQE36" s="427"/>
      <c r="FQF36" s="427"/>
      <c r="FQG36" s="427"/>
      <c r="FQH36" s="427"/>
      <c r="FQI36" s="427"/>
      <c r="FQJ36" s="427"/>
      <c r="FQK36" s="427"/>
      <c r="FQL36" s="427"/>
      <c r="FQM36" s="427"/>
      <c r="FQN36" s="427"/>
      <c r="FQO36" s="427"/>
      <c r="FQP36" s="427"/>
      <c r="FQQ36" s="427"/>
      <c r="FQR36" s="427"/>
      <c r="FQS36" s="427"/>
      <c r="FQT36" s="427"/>
      <c r="FQU36" s="427"/>
      <c r="FQV36" s="427"/>
      <c r="FQW36" s="427"/>
      <c r="FQX36" s="427"/>
      <c r="FQY36" s="427"/>
      <c r="FQZ36" s="427"/>
      <c r="FRA36" s="427"/>
      <c r="FRB36" s="427"/>
      <c r="FRC36" s="427"/>
      <c r="FRD36" s="427"/>
      <c r="FRE36" s="427"/>
      <c r="FRF36" s="427"/>
      <c r="FRG36" s="427"/>
      <c r="FRH36" s="427"/>
      <c r="FRI36" s="427"/>
      <c r="FRJ36" s="427"/>
      <c r="FRK36" s="427"/>
      <c r="FRL36" s="427"/>
      <c r="FRM36" s="427"/>
      <c r="FRN36" s="427"/>
      <c r="FRO36" s="427"/>
      <c r="FRP36" s="427"/>
      <c r="FRQ36" s="427"/>
      <c r="FRR36" s="427"/>
      <c r="FRS36" s="427"/>
      <c r="FRT36" s="427"/>
      <c r="FRU36" s="427"/>
      <c r="FRV36" s="427"/>
      <c r="FRW36" s="427"/>
      <c r="FRX36" s="427"/>
      <c r="FRY36" s="427"/>
      <c r="FRZ36" s="427"/>
      <c r="FSA36" s="427"/>
      <c r="FSB36" s="427"/>
      <c r="FSC36" s="427"/>
      <c r="FSD36" s="427"/>
      <c r="FSE36" s="427"/>
      <c r="FSF36" s="427"/>
      <c r="FSG36" s="427"/>
      <c r="FSH36" s="427"/>
      <c r="FSI36" s="427"/>
      <c r="FSJ36" s="427"/>
      <c r="FSK36" s="427"/>
      <c r="FSL36" s="427"/>
      <c r="FSM36" s="427"/>
      <c r="FSN36" s="427"/>
      <c r="FSO36" s="427"/>
      <c r="FSP36" s="427"/>
      <c r="FSQ36" s="427"/>
      <c r="FSR36" s="427"/>
      <c r="FSS36" s="427"/>
      <c r="FST36" s="427"/>
      <c r="FSU36" s="427"/>
      <c r="FSV36" s="427"/>
      <c r="FSW36" s="427"/>
      <c r="FSX36" s="427"/>
      <c r="FSY36" s="427"/>
      <c r="FSZ36" s="427"/>
      <c r="FTA36" s="427"/>
      <c r="FTB36" s="427"/>
      <c r="FTC36" s="427"/>
      <c r="FTD36" s="427"/>
      <c r="FTE36" s="427"/>
      <c r="FTF36" s="427"/>
      <c r="FTG36" s="427"/>
      <c r="FTH36" s="427"/>
      <c r="FTI36" s="427"/>
      <c r="FTJ36" s="427"/>
      <c r="FTK36" s="427"/>
      <c r="FTL36" s="427"/>
      <c r="FTM36" s="427"/>
      <c r="FTN36" s="427"/>
      <c r="FTO36" s="427"/>
      <c r="FTP36" s="427"/>
      <c r="FTQ36" s="427"/>
      <c r="FTR36" s="427"/>
      <c r="FTS36" s="427"/>
      <c r="FTT36" s="427"/>
      <c r="FTU36" s="427"/>
      <c r="FTV36" s="427"/>
      <c r="FTW36" s="427"/>
      <c r="FTX36" s="427"/>
      <c r="FTY36" s="427"/>
      <c r="FTZ36" s="427"/>
      <c r="FUA36" s="427"/>
      <c r="FUB36" s="427"/>
      <c r="FUC36" s="427"/>
      <c r="FUD36" s="427"/>
      <c r="FUE36" s="427"/>
      <c r="FUF36" s="427"/>
      <c r="FUG36" s="427"/>
      <c r="FUH36" s="427"/>
      <c r="FUI36" s="427"/>
      <c r="FUJ36" s="427"/>
      <c r="FUK36" s="427"/>
      <c r="FUL36" s="427"/>
      <c r="FUM36" s="427"/>
      <c r="FUN36" s="427"/>
      <c r="FUO36" s="427"/>
      <c r="FUP36" s="427"/>
      <c r="FUQ36" s="427"/>
      <c r="FUR36" s="427"/>
      <c r="FUS36" s="427"/>
      <c r="FUT36" s="427"/>
      <c r="FUU36" s="427"/>
      <c r="FUV36" s="427"/>
      <c r="FUW36" s="427"/>
      <c r="FUX36" s="427"/>
      <c r="FUY36" s="427"/>
      <c r="FUZ36" s="427"/>
      <c r="FVA36" s="427"/>
      <c r="FVB36" s="427"/>
      <c r="FVC36" s="427"/>
      <c r="FVD36" s="427"/>
      <c r="FVE36" s="427"/>
      <c r="FVF36" s="427"/>
      <c r="FVG36" s="427"/>
      <c r="FVH36" s="427"/>
      <c r="FVI36" s="427"/>
      <c r="FVJ36" s="427"/>
      <c r="FVK36" s="427"/>
      <c r="FVL36" s="427"/>
      <c r="FVM36" s="427"/>
      <c r="FVN36" s="427"/>
      <c r="FVO36" s="427"/>
      <c r="FVP36" s="427"/>
      <c r="FVQ36" s="427"/>
      <c r="FVR36" s="427"/>
      <c r="FVS36" s="427"/>
      <c r="FVT36" s="427"/>
      <c r="FVU36" s="427"/>
      <c r="FVV36" s="427"/>
      <c r="FVW36" s="427"/>
      <c r="FVX36" s="427"/>
      <c r="FVY36" s="427"/>
      <c r="FVZ36" s="427"/>
      <c r="FWA36" s="427"/>
      <c r="FWB36" s="427"/>
      <c r="FWC36" s="427"/>
      <c r="FWD36" s="427"/>
      <c r="FWE36" s="427"/>
      <c r="FWF36" s="427"/>
      <c r="FWG36" s="427"/>
      <c r="FWH36" s="427"/>
      <c r="FWI36" s="427"/>
      <c r="FWJ36" s="427"/>
      <c r="FWK36" s="427"/>
      <c r="FWL36" s="427"/>
      <c r="FWM36" s="427"/>
      <c r="FWN36" s="427"/>
      <c r="FWO36" s="427"/>
      <c r="FWP36" s="427"/>
      <c r="FWQ36" s="427"/>
      <c r="FWR36" s="427"/>
      <c r="FWS36" s="427"/>
      <c r="FWT36" s="427"/>
      <c r="FWU36" s="427"/>
      <c r="FWV36" s="427"/>
      <c r="FWW36" s="427"/>
      <c r="FWX36" s="427"/>
      <c r="FWY36" s="427"/>
      <c r="FWZ36" s="427"/>
      <c r="FXA36" s="427"/>
      <c r="FXB36" s="427"/>
      <c r="FXC36" s="427"/>
      <c r="FXD36" s="427"/>
      <c r="FXE36" s="427"/>
      <c r="FXF36" s="427"/>
      <c r="FXG36" s="427"/>
      <c r="FXH36" s="427"/>
      <c r="FXI36" s="427"/>
      <c r="FXJ36" s="427"/>
      <c r="FXK36" s="427"/>
      <c r="FXL36" s="427"/>
      <c r="FXM36" s="427"/>
      <c r="FXN36" s="427"/>
      <c r="FXO36" s="427"/>
      <c r="FXP36" s="427"/>
      <c r="FXQ36" s="427"/>
      <c r="FXR36" s="427"/>
      <c r="FXS36" s="427"/>
      <c r="FXT36" s="427"/>
      <c r="FXU36" s="427"/>
      <c r="FXV36" s="427"/>
      <c r="FXW36" s="427"/>
      <c r="FXX36" s="427"/>
      <c r="FXY36" s="427"/>
      <c r="FXZ36" s="427"/>
      <c r="FYA36" s="427"/>
      <c r="FYB36" s="427"/>
      <c r="FYC36" s="427"/>
      <c r="FYD36" s="427"/>
      <c r="FYE36" s="427"/>
      <c r="FYF36" s="427"/>
      <c r="FYG36" s="427"/>
      <c r="FYH36" s="427"/>
      <c r="FYI36" s="427"/>
      <c r="FYJ36" s="427"/>
      <c r="FYK36" s="427"/>
      <c r="FYL36" s="427"/>
      <c r="FYM36" s="427"/>
      <c r="FYN36" s="427"/>
      <c r="FYO36" s="427"/>
      <c r="FYP36" s="427"/>
      <c r="FYQ36" s="427"/>
      <c r="FYR36" s="427"/>
      <c r="FYS36" s="427"/>
      <c r="FYT36" s="427"/>
      <c r="FYU36" s="427"/>
      <c r="FYV36" s="427"/>
      <c r="FYW36" s="427"/>
      <c r="FYX36" s="427"/>
      <c r="FYY36" s="427"/>
      <c r="FYZ36" s="427"/>
      <c r="FZA36" s="427"/>
      <c r="FZB36" s="427"/>
      <c r="FZC36" s="427"/>
      <c r="FZD36" s="427"/>
      <c r="FZE36" s="427"/>
      <c r="FZF36" s="427"/>
      <c r="FZG36" s="427"/>
      <c r="FZH36" s="427"/>
      <c r="FZI36" s="427"/>
      <c r="FZJ36" s="427"/>
      <c r="FZK36" s="427"/>
      <c r="FZL36" s="427"/>
      <c r="FZM36" s="427"/>
      <c r="FZN36" s="427"/>
      <c r="FZO36" s="427"/>
      <c r="FZP36" s="427"/>
      <c r="FZQ36" s="427"/>
      <c r="FZR36" s="427"/>
      <c r="FZS36" s="427"/>
      <c r="FZT36" s="427"/>
      <c r="FZU36" s="427"/>
      <c r="FZV36" s="427"/>
      <c r="FZW36" s="427"/>
      <c r="FZX36" s="427"/>
      <c r="FZY36" s="427"/>
      <c r="FZZ36" s="427"/>
      <c r="GAA36" s="427"/>
      <c r="GAB36" s="427"/>
      <c r="GAC36" s="427"/>
      <c r="GAD36" s="427"/>
      <c r="GAE36" s="427"/>
      <c r="GAF36" s="427"/>
      <c r="GAG36" s="427"/>
      <c r="GAH36" s="427"/>
      <c r="GAI36" s="427"/>
      <c r="GAJ36" s="427"/>
      <c r="GAK36" s="427"/>
      <c r="GAL36" s="427"/>
      <c r="GAM36" s="427"/>
      <c r="GAN36" s="427"/>
      <c r="GAO36" s="427"/>
      <c r="GAP36" s="427"/>
      <c r="GAQ36" s="427"/>
      <c r="GAR36" s="427"/>
      <c r="GAS36" s="427"/>
      <c r="GAT36" s="427"/>
      <c r="GAU36" s="427"/>
      <c r="GAV36" s="427"/>
      <c r="GAW36" s="427"/>
      <c r="GAX36" s="427"/>
      <c r="GAY36" s="427"/>
      <c r="GAZ36" s="427"/>
      <c r="GBA36" s="427"/>
      <c r="GBB36" s="427"/>
      <c r="GBC36" s="427"/>
      <c r="GBD36" s="427"/>
      <c r="GBE36" s="427"/>
      <c r="GBF36" s="427"/>
      <c r="GBG36" s="427"/>
      <c r="GBH36" s="427"/>
      <c r="GBI36" s="427"/>
      <c r="GBJ36" s="427"/>
      <c r="GBK36" s="427"/>
      <c r="GBL36" s="427"/>
      <c r="GBM36" s="427"/>
      <c r="GBN36" s="427"/>
      <c r="GBO36" s="427"/>
      <c r="GBP36" s="427"/>
      <c r="GBQ36" s="427"/>
      <c r="GBR36" s="427"/>
      <c r="GBS36" s="427"/>
      <c r="GBT36" s="427"/>
      <c r="GBU36" s="427"/>
      <c r="GBV36" s="427"/>
      <c r="GBW36" s="427"/>
      <c r="GBX36" s="427"/>
      <c r="GBY36" s="427"/>
      <c r="GBZ36" s="427"/>
      <c r="GCA36" s="427"/>
      <c r="GCB36" s="427"/>
      <c r="GCC36" s="427"/>
      <c r="GCD36" s="427"/>
      <c r="GCE36" s="427"/>
      <c r="GCF36" s="427"/>
      <c r="GCG36" s="427"/>
      <c r="GCH36" s="427"/>
      <c r="GCI36" s="427"/>
      <c r="GCJ36" s="427"/>
      <c r="GCK36" s="427"/>
      <c r="GCL36" s="427"/>
      <c r="GCM36" s="427"/>
      <c r="GCN36" s="427"/>
      <c r="GCO36" s="427"/>
      <c r="GCP36" s="427"/>
      <c r="GCQ36" s="427"/>
      <c r="GCR36" s="427"/>
      <c r="GCS36" s="427"/>
      <c r="GCT36" s="427"/>
      <c r="GCU36" s="427"/>
      <c r="GCV36" s="427"/>
      <c r="GCW36" s="427"/>
      <c r="GCX36" s="427"/>
      <c r="GCY36" s="427"/>
      <c r="GCZ36" s="427"/>
      <c r="GDA36" s="427"/>
      <c r="GDB36" s="427"/>
      <c r="GDC36" s="427"/>
      <c r="GDD36" s="427"/>
      <c r="GDE36" s="427"/>
      <c r="GDF36" s="427"/>
      <c r="GDG36" s="427"/>
      <c r="GDH36" s="427"/>
      <c r="GDI36" s="427"/>
      <c r="GDJ36" s="427"/>
      <c r="GDK36" s="427"/>
      <c r="GDL36" s="427"/>
      <c r="GDM36" s="427"/>
      <c r="GDN36" s="427"/>
      <c r="GDO36" s="427"/>
      <c r="GDP36" s="427"/>
      <c r="GDQ36" s="427"/>
      <c r="GDR36" s="427"/>
      <c r="GDS36" s="427"/>
      <c r="GDT36" s="427"/>
      <c r="GDU36" s="427"/>
      <c r="GDV36" s="427"/>
      <c r="GDW36" s="427"/>
      <c r="GDX36" s="427"/>
      <c r="GDY36" s="427"/>
      <c r="GDZ36" s="427"/>
      <c r="GEA36" s="427"/>
      <c r="GEB36" s="427"/>
      <c r="GEC36" s="427"/>
      <c r="GED36" s="427"/>
      <c r="GEE36" s="427"/>
      <c r="GEF36" s="427"/>
      <c r="GEG36" s="427"/>
      <c r="GEH36" s="427"/>
      <c r="GEI36" s="427"/>
      <c r="GEJ36" s="427"/>
      <c r="GEK36" s="427"/>
      <c r="GEL36" s="427"/>
      <c r="GEM36" s="427"/>
      <c r="GEN36" s="427"/>
      <c r="GEO36" s="427"/>
      <c r="GEP36" s="427"/>
      <c r="GEQ36" s="427"/>
      <c r="GER36" s="427"/>
      <c r="GES36" s="427"/>
      <c r="GET36" s="427"/>
      <c r="GEU36" s="427"/>
      <c r="GEV36" s="427"/>
      <c r="GEW36" s="427"/>
      <c r="GEX36" s="427"/>
      <c r="GEY36" s="427"/>
      <c r="GEZ36" s="427"/>
      <c r="GFA36" s="427"/>
      <c r="GFB36" s="427"/>
      <c r="GFC36" s="427"/>
      <c r="GFD36" s="427"/>
      <c r="GFE36" s="427"/>
      <c r="GFF36" s="427"/>
      <c r="GFG36" s="427"/>
      <c r="GFH36" s="427"/>
      <c r="GFI36" s="427"/>
      <c r="GFJ36" s="427"/>
      <c r="GFK36" s="427"/>
      <c r="GFL36" s="427"/>
      <c r="GFM36" s="427"/>
      <c r="GFN36" s="427"/>
      <c r="GFO36" s="427"/>
      <c r="GFP36" s="427"/>
      <c r="GFQ36" s="427"/>
      <c r="GFR36" s="427"/>
      <c r="GFS36" s="427"/>
      <c r="GFT36" s="427"/>
      <c r="GFU36" s="427"/>
      <c r="GFV36" s="427"/>
      <c r="GFW36" s="427"/>
      <c r="GFX36" s="427"/>
      <c r="GFY36" s="427"/>
      <c r="GFZ36" s="427"/>
      <c r="GGA36" s="427"/>
      <c r="GGB36" s="427"/>
      <c r="GGC36" s="427"/>
      <c r="GGD36" s="427"/>
      <c r="GGE36" s="427"/>
      <c r="GGF36" s="427"/>
      <c r="GGG36" s="427"/>
      <c r="GGH36" s="427"/>
      <c r="GGI36" s="427"/>
      <c r="GGJ36" s="427"/>
      <c r="GGK36" s="427"/>
      <c r="GGL36" s="427"/>
      <c r="GGM36" s="427"/>
      <c r="GGN36" s="427"/>
      <c r="GGO36" s="427"/>
      <c r="GGP36" s="427"/>
      <c r="GGQ36" s="427"/>
      <c r="GGR36" s="427"/>
      <c r="GGS36" s="427"/>
      <c r="GGT36" s="427"/>
      <c r="GGU36" s="427"/>
      <c r="GGV36" s="427"/>
      <c r="GGW36" s="427"/>
      <c r="GGX36" s="427"/>
      <c r="GGY36" s="427"/>
      <c r="GGZ36" s="427"/>
      <c r="GHA36" s="427"/>
      <c r="GHB36" s="427"/>
      <c r="GHC36" s="427"/>
      <c r="GHD36" s="427"/>
      <c r="GHE36" s="427"/>
      <c r="GHF36" s="427"/>
      <c r="GHG36" s="427"/>
      <c r="GHH36" s="427"/>
      <c r="GHI36" s="427"/>
      <c r="GHJ36" s="427"/>
      <c r="GHK36" s="427"/>
      <c r="GHL36" s="427"/>
      <c r="GHM36" s="427"/>
      <c r="GHN36" s="427"/>
      <c r="GHO36" s="427"/>
      <c r="GHP36" s="427"/>
      <c r="GHQ36" s="427"/>
      <c r="GHR36" s="427"/>
      <c r="GHS36" s="427"/>
      <c r="GHT36" s="427"/>
      <c r="GHU36" s="427"/>
      <c r="GHV36" s="427"/>
      <c r="GHW36" s="427"/>
      <c r="GHX36" s="427"/>
      <c r="GHY36" s="427"/>
      <c r="GHZ36" s="427"/>
      <c r="GIA36" s="427"/>
      <c r="GIB36" s="427"/>
      <c r="GIC36" s="427"/>
      <c r="GID36" s="427"/>
      <c r="GIE36" s="427"/>
      <c r="GIF36" s="427"/>
      <c r="GIG36" s="427"/>
      <c r="GIH36" s="427"/>
      <c r="GII36" s="427"/>
      <c r="GIJ36" s="427"/>
      <c r="GIK36" s="427"/>
      <c r="GIL36" s="427"/>
      <c r="GIM36" s="427"/>
      <c r="GIN36" s="427"/>
      <c r="GIO36" s="427"/>
      <c r="GIP36" s="427"/>
      <c r="GIQ36" s="427"/>
      <c r="GIR36" s="427"/>
      <c r="GIS36" s="427"/>
      <c r="GIT36" s="427"/>
      <c r="GIU36" s="427"/>
      <c r="GIV36" s="427"/>
      <c r="GIW36" s="427"/>
      <c r="GIX36" s="427"/>
      <c r="GIY36" s="427"/>
      <c r="GIZ36" s="427"/>
      <c r="GJA36" s="427"/>
      <c r="GJB36" s="427"/>
      <c r="GJC36" s="427"/>
      <c r="GJD36" s="427"/>
      <c r="GJE36" s="427"/>
      <c r="GJF36" s="427"/>
      <c r="GJG36" s="427"/>
      <c r="GJH36" s="427"/>
      <c r="GJI36" s="427"/>
      <c r="GJJ36" s="427"/>
      <c r="GJK36" s="427"/>
      <c r="GJL36" s="427"/>
      <c r="GJM36" s="427"/>
      <c r="GJN36" s="427"/>
      <c r="GJO36" s="427"/>
      <c r="GJP36" s="427"/>
      <c r="GJQ36" s="427"/>
      <c r="GJR36" s="427"/>
      <c r="GJS36" s="427"/>
      <c r="GJT36" s="427"/>
      <c r="GJU36" s="427"/>
      <c r="GJV36" s="427"/>
      <c r="GJW36" s="427"/>
      <c r="GJX36" s="427"/>
      <c r="GJY36" s="427"/>
      <c r="GJZ36" s="427"/>
      <c r="GKA36" s="427"/>
      <c r="GKB36" s="427"/>
      <c r="GKC36" s="427"/>
      <c r="GKD36" s="427"/>
      <c r="GKE36" s="427"/>
      <c r="GKF36" s="427"/>
      <c r="GKG36" s="427"/>
      <c r="GKH36" s="427"/>
      <c r="GKI36" s="427"/>
      <c r="GKJ36" s="427"/>
      <c r="GKK36" s="427"/>
      <c r="GKL36" s="427"/>
      <c r="GKM36" s="427"/>
      <c r="GKN36" s="427"/>
      <c r="GKO36" s="427"/>
      <c r="GKP36" s="427"/>
      <c r="GKQ36" s="427"/>
      <c r="GKR36" s="427"/>
      <c r="GKS36" s="427"/>
      <c r="GKT36" s="427"/>
      <c r="GKU36" s="427"/>
      <c r="GKV36" s="427"/>
      <c r="GKW36" s="427"/>
      <c r="GKX36" s="427"/>
      <c r="GKY36" s="427"/>
      <c r="GKZ36" s="427"/>
      <c r="GLA36" s="427"/>
      <c r="GLB36" s="427"/>
      <c r="GLC36" s="427"/>
      <c r="GLD36" s="427"/>
      <c r="GLE36" s="427"/>
      <c r="GLF36" s="427"/>
      <c r="GLG36" s="427"/>
      <c r="GLH36" s="427"/>
      <c r="GLI36" s="427"/>
      <c r="GLJ36" s="427"/>
      <c r="GLK36" s="427"/>
      <c r="GLL36" s="427"/>
      <c r="GLM36" s="427"/>
      <c r="GLN36" s="427"/>
      <c r="GLO36" s="427"/>
      <c r="GLP36" s="427"/>
      <c r="GLQ36" s="427"/>
      <c r="GLR36" s="427"/>
      <c r="GLS36" s="427"/>
      <c r="GLT36" s="427"/>
      <c r="GLU36" s="427"/>
      <c r="GLV36" s="427"/>
      <c r="GLW36" s="427"/>
      <c r="GLX36" s="427"/>
      <c r="GLY36" s="427"/>
      <c r="GLZ36" s="427"/>
      <c r="GMA36" s="427"/>
      <c r="GMB36" s="427"/>
      <c r="GMC36" s="427"/>
      <c r="GMD36" s="427"/>
      <c r="GME36" s="427"/>
      <c r="GMF36" s="427"/>
      <c r="GMG36" s="427"/>
      <c r="GMH36" s="427"/>
      <c r="GMI36" s="427"/>
      <c r="GMJ36" s="427"/>
      <c r="GMK36" s="427"/>
      <c r="GML36" s="427"/>
      <c r="GMM36" s="427"/>
      <c r="GMN36" s="427"/>
      <c r="GMO36" s="427"/>
      <c r="GMP36" s="427"/>
      <c r="GMQ36" s="427"/>
      <c r="GMR36" s="427"/>
      <c r="GMS36" s="427"/>
      <c r="GMT36" s="427"/>
      <c r="GMU36" s="427"/>
      <c r="GMV36" s="427"/>
      <c r="GMW36" s="427"/>
      <c r="GMX36" s="427"/>
      <c r="GMY36" s="427"/>
      <c r="GMZ36" s="427"/>
      <c r="GNA36" s="427"/>
      <c r="GNB36" s="427"/>
      <c r="GNC36" s="427"/>
      <c r="GND36" s="427"/>
      <c r="GNE36" s="427"/>
      <c r="GNF36" s="427"/>
      <c r="GNG36" s="427"/>
      <c r="GNH36" s="427"/>
      <c r="GNI36" s="427"/>
      <c r="GNJ36" s="427"/>
      <c r="GNK36" s="427"/>
      <c r="GNL36" s="427"/>
      <c r="GNM36" s="427"/>
      <c r="GNN36" s="427"/>
      <c r="GNO36" s="427"/>
      <c r="GNP36" s="427"/>
      <c r="GNQ36" s="427"/>
      <c r="GNR36" s="427"/>
      <c r="GNS36" s="427"/>
      <c r="GNT36" s="427"/>
      <c r="GNU36" s="427"/>
      <c r="GNV36" s="427"/>
      <c r="GNW36" s="427"/>
      <c r="GNX36" s="427"/>
      <c r="GNY36" s="427"/>
      <c r="GNZ36" s="427"/>
      <c r="GOA36" s="427"/>
      <c r="GOB36" s="427"/>
      <c r="GOC36" s="427"/>
      <c r="GOD36" s="427"/>
      <c r="GOE36" s="427"/>
      <c r="GOF36" s="427"/>
      <c r="GOG36" s="427"/>
      <c r="GOH36" s="427"/>
      <c r="GOI36" s="427"/>
      <c r="GOJ36" s="427"/>
      <c r="GOK36" s="427"/>
      <c r="GOL36" s="427"/>
      <c r="GOM36" s="427"/>
      <c r="GON36" s="427"/>
      <c r="GOO36" s="427"/>
      <c r="GOP36" s="427"/>
      <c r="GOQ36" s="427"/>
      <c r="GOR36" s="427"/>
      <c r="GOS36" s="427"/>
      <c r="GOT36" s="427"/>
      <c r="GOU36" s="427"/>
      <c r="GOV36" s="427"/>
      <c r="GOW36" s="427"/>
      <c r="GOX36" s="427"/>
      <c r="GOY36" s="427"/>
      <c r="GOZ36" s="427"/>
      <c r="GPA36" s="427"/>
      <c r="GPB36" s="427"/>
      <c r="GPC36" s="427"/>
      <c r="GPD36" s="427"/>
      <c r="GPE36" s="427"/>
      <c r="GPF36" s="427"/>
      <c r="GPG36" s="427"/>
      <c r="GPH36" s="427"/>
      <c r="GPI36" s="427"/>
      <c r="GPJ36" s="427"/>
      <c r="GPK36" s="427"/>
      <c r="GPL36" s="427"/>
      <c r="GPM36" s="427"/>
      <c r="GPN36" s="427"/>
      <c r="GPO36" s="427"/>
      <c r="GPP36" s="427"/>
      <c r="GPQ36" s="427"/>
      <c r="GPR36" s="427"/>
      <c r="GPS36" s="427"/>
      <c r="GPT36" s="427"/>
      <c r="GPU36" s="427"/>
      <c r="GPV36" s="427"/>
      <c r="GPW36" s="427"/>
      <c r="GPX36" s="427"/>
      <c r="GPY36" s="427"/>
      <c r="GPZ36" s="427"/>
      <c r="GQA36" s="427"/>
      <c r="GQB36" s="427"/>
      <c r="GQC36" s="427"/>
      <c r="GQD36" s="427"/>
      <c r="GQE36" s="427"/>
      <c r="GQF36" s="427"/>
      <c r="GQG36" s="427"/>
      <c r="GQH36" s="427"/>
      <c r="GQI36" s="427"/>
      <c r="GQJ36" s="427"/>
      <c r="GQK36" s="427"/>
      <c r="GQL36" s="427"/>
      <c r="GQM36" s="427"/>
      <c r="GQN36" s="427"/>
      <c r="GQO36" s="427"/>
      <c r="GQP36" s="427"/>
      <c r="GQQ36" s="427"/>
      <c r="GQR36" s="427"/>
      <c r="GQS36" s="427"/>
      <c r="GQT36" s="427"/>
      <c r="GQU36" s="427"/>
      <c r="GQV36" s="427"/>
      <c r="GQW36" s="427"/>
      <c r="GQX36" s="427"/>
      <c r="GQY36" s="427"/>
      <c r="GQZ36" s="427"/>
      <c r="GRA36" s="427"/>
      <c r="GRB36" s="427"/>
      <c r="GRC36" s="427"/>
      <c r="GRD36" s="427"/>
      <c r="GRE36" s="427"/>
      <c r="GRF36" s="427"/>
      <c r="GRG36" s="427"/>
      <c r="GRH36" s="427"/>
      <c r="GRI36" s="427"/>
      <c r="GRJ36" s="427"/>
      <c r="GRK36" s="427"/>
      <c r="GRL36" s="427"/>
      <c r="GRM36" s="427"/>
      <c r="GRN36" s="427"/>
      <c r="GRO36" s="427"/>
      <c r="GRP36" s="427"/>
      <c r="GRQ36" s="427"/>
      <c r="GRR36" s="427"/>
      <c r="GRS36" s="427"/>
      <c r="GRT36" s="427"/>
      <c r="GRU36" s="427"/>
      <c r="GRV36" s="427"/>
      <c r="GRW36" s="427"/>
      <c r="GRX36" s="427"/>
      <c r="GRY36" s="427"/>
      <c r="GRZ36" s="427"/>
      <c r="GSA36" s="427"/>
      <c r="GSB36" s="427"/>
      <c r="GSC36" s="427"/>
      <c r="GSD36" s="427"/>
      <c r="GSE36" s="427"/>
      <c r="GSF36" s="427"/>
      <c r="GSG36" s="427"/>
      <c r="GSH36" s="427"/>
      <c r="GSI36" s="427"/>
      <c r="GSJ36" s="427"/>
      <c r="GSK36" s="427"/>
      <c r="GSL36" s="427"/>
      <c r="GSM36" s="427"/>
      <c r="GSN36" s="427"/>
      <c r="GSO36" s="427"/>
      <c r="GSP36" s="427"/>
      <c r="GSQ36" s="427"/>
      <c r="GSR36" s="427"/>
      <c r="GSS36" s="427"/>
      <c r="GST36" s="427"/>
      <c r="GSU36" s="427"/>
      <c r="GSV36" s="427"/>
      <c r="GSW36" s="427"/>
      <c r="GSX36" s="427"/>
      <c r="GSY36" s="427"/>
      <c r="GSZ36" s="427"/>
      <c r="GTA36" s="427"/>
      <c r="GTB36" s="427"/>
      <c r="GTC36" s="427"/>
      <c r="GTD36" s="427"/>
      <c r="GTE36" s="427"/>
      <c r="GTF36" s="427"/>
      <c r="GTG36" s="427"/>
      <c r="GTH36" s="427"/>
      <c r="GTI36" s="427"/>
      <c r="GTJ36" s="427"/>
      <c r="GTK36" s="427"/>
      <c r="GTL36" s="427"/>
      <c r="GTM36" s="427"/>
      <c r="GTN36" s="427"/>
      <c r="GTO36" s="427"/>
      <c r="GTP36" s="427"/>
      <c r="GTQ36" s="427"/>
      <c r="GTR36" s="427"/>
      <c r="GTS36" s="427"/>
      <c r="GTT36" s="427"/>
      <c r="GTU36" s="427"/>
      <c r="GTV36" s="427"/>
      <c r="GTW36" s="427"/>
      <c r="GTX36" s="427"/>
      <c r="GTY36" s="427"/>
      <c r="GTZ36" s="427"/>
      <c r="GUA36" s="427"/>
      <c r="GUB36" s="427"/>
      <c r="GUC36" s="427"/>
      <c r="GUD36" s="427"/>
      <c r="GUE36" s="427"/>
      <c r="GUF36" s="427"/>
      <c r="GUG36" s="427"/>
      <c r="GUH36" s="427"/>
      <c r="GUI36" s="427"/>
      <c r="GUJ36" s="427"/>
      <c r="GUK36" s="427"/>
      <c r="GUL36" s="427"/>
      <c r="GUM36" s="427"/>
      <c r="GUN36" s="427"/>
      <c r="GUO36" s="427"/>
      <c r="GUP36" s="427"/>
      <c r="GUQ36" s="427"/>
      <c r="GUR36" s="427"/>
      <c r="GUS36" s="427"/>
      <c r="GUT36" s="427"/>
      <c r="GUU36" s="427"/>
      <c r="GUV36" s="427"/>
      <c r="GUW36" s="427"/>
      <c r="GUX36" s="427"/>
      <c r="GUY36" s="427"/>
      <c r="GUZ36" s="427"/>
      <c r="GVA36" s="427"/>
      <c r="GVB36" s="427"/>
      <c r="GVC36" s="427"/>
      <c r="GVD36" s="427"/>
      <c r="GVE36" s="427"/>
      <c r="GVF36" s="427"/>
      <c r="GVG36" s="427"/>
      <c r="GVH36" s="427"/>
      <c r="GVI36" s="427"/>
      <c r="GVJ36" s="427"/>
      <c r="GVK36" s="427"/>
      <c r="GVL36" s="427"/>
      <c r="GVM36" s="427"/>
      <c r="GVN36" s="427"/>
      <c r="GVO36" s="427"/>
      <c r="GVP36" s="427"/>
      <c r="GVQ36" s="427"/>
      <c r="GVR36" s="427"/>
      <c r="GVS36" s="427"/>
      <c r="GVT36" s="427"/>
      <c r="GVU36" s="427"/>
      <c r="GVV36" s="427"/>
      <c r="GVW36" s="427"/>
      <c r="GVX36" s="427"/>
      <c r="GVY36" s="427"/>
      <c r="GVZ36" s="427"/>
      <c r="GWA36" s="427"/>
      <c r="GWB36" s="427"/>
      <c r="GWC36" s="427"/>
      <c r="GWD36" s="427"/>
      <c r="GWE36" s="427"/>
      <c r="GWF36" s="427"/>
      <c r="GWG36" s="427"/>
      <c r="GWH36" s="427"/>
      <c r="GWI36" s="427"/>
      <c r="GWJ36" s="427"/>
      <c r="GWK36" s="427"/>
      <c r="GWL36" s="427"/>
      <c r="GWM36" s="427"/>
      <c r="GWN36" s="427"/>
      <c r="GWO36" s="427"/>
      <c r="GWP36" s="427"/>
      <c r="GWQ36" s="427"/>
      <c r="GWR36" s="427"/>
      <c r="GWS36" s="427"/>
      <c r="GWT36" s="427"/>
      <c r="GWU36" s="427"/>
      <c r="GWV36" s="427"/>
      <c r="GWW36" s="427"/>
      <c r="GWX36" s="427"/>
      <c r="GWY36" s="427"/>
      <c r="GWZ36" s="427"/>
      <c r="GXA36" s="427"/>
      <c r="GXB36" s="427"/>
      <c r="GXC36" s="427"/>
      <c r="GXD36" s="427"/>
      <c r="GXE36" s="427"/>
      <c r="GXF36" s="427"/>
      <c r="GXG36" s="427"/>
      <c r="GXH36" s="427"/>
      <c r="GXI36" s="427"/>
      <c r="GXJ36" s="427"/>
      <c r="GXK36" s="427"/>
      <c r="GXL36" s="427"/>
      <c r="GXM36" s="427"/>
      <c r="GXN36" s="427"/>
      <c r="GXO36" s="427"/>
      <c r="GXP36" s="427"/>
      <c r="GXQ36" s="427"/>
      <c r="GXR36" s="427"/>
      <c r="GXS36" s="427"/>
      <c r="GXT36" s="427"/>
      <c r="GXU36" s="427"/>
      <c r="GXV36" s="427"/>
      <c r="GXW36" s="427"/>
      <c r="GXX36" s="427"/>
      <c r="GXY36" s="427"/>
      <c r="GXZ36" s="427"/>
      <c r="GYA36" s="427"/>
      <c r="GYB36" s="427"/>
      <c r="GYC36" s="427"/>
      <c r="GYD36" s="427"/>
      <c r="GYE36" s="427"/>
      <c r="GYF36" s="427"/>
      <c r="GYG36" s="427"/>
      <c r="GYH36" s="427"/>
      <c r="GYI36" s="427"/>
      <c r="GYJ36" s="427"/>
      <c r="GYK36" s="427"/>
      <c r="GYL36" s="427"/>
      <c r="GYM36" s="427"/>
      <c r="GYN36" s="427"/>
      <c r="GYO36" s="427"/>
      <c r="GYP36" s="427"/>
      <c r="GYQ36" s="427"/>
      <c r="GYR36" s="427"/>
      <c r="GYS36" s="427"/>
      <c r="GYT36" s="427"/>
      <c r="GYU36" s="427"/>
      <c r="GYV36" s="427"/>
      <c r="GYW36" s="427"/>
      <c r="GYX36" s="427"/>
      <c r="GYY36" s="427"/>
      <c r="GYZ36" s="427"/>
      <c r="GZA36" s="427"/>
      <c r="GZB36" s="427"/>
      <c r="GZC36" s="427"/>
      <c r="GZD36" s="427"/>
      <c r="GZE36" s="427"/>
      <c r="GZF36" s="427"/>
      <c r="GZG36" s="427"/>
      <c r="GZH36" s="427"/>
      <c r="GZI36" s="427"/>
      <c r="GZJ36" s="427"/>
      <c r="GZK36" s="427"/>
      <c r="GZL36" s="427"/>
      <c r="GZM36" s="427"/>
      <c r="GZN36" s="427"/>
      <c r="GZO36" s="427"/>
      <c r="GZP36" s="427"/>
      <c r="GZQ36" s="427"/>
      <c r="GZR36" s="427"/>
      <c r="GZS36" s="427"/>
      <c r="GZT36" s="427"/>
      <c r="GZU36" s="427"/>
      <c r="GZV36" s="427"/>
      <c r="GZW36" s="427"/>
      <c r="GZX36" s="427"/>
      <c r="GZY36" s="427"/>
      <c r="GZZ36" s="427"/>
      <c r="HAA36" s="427"/>
      <c r="HAB36" s="427"/>
      <c r="HAC36" s="427"/>
      <c r="HAD36" s="427"/>
      <c r="HAE36" s="427"/>
      <c r="HAF36" s="427"/>
      <c r="HAG36" s="427"/>
      <c r="HAH36" s="427"/>
      <c r="HAI36" s="427"/>
      <c r="HAJ36" s="427"/>
      <c r="HAK36" s="427"/>
      <c r="HAL36" s="427"/>
      <c r="HAM36" s="427"/>
      <c r="HAN36" s="427"/>
      <c r="HAO36" s="427"/>
      <c r="HAP36" s="427"/>
      <c r="HAQ36" s="427"/>
      <c r="HAR36" s="427"/>
      <c r="HAS36" s="427"/>
      <c r="HAT36" s="427"/>
      <c r="HAU36" s="427"/>
      <c r="HAV36" s="427"/>
      <c r="HAW36" s="427"/>
      <c r="HAX36" s="427"/>
      <c r="HAY36" s="427"/>
      <c r="HAZ36" s="427"/>
      <c r="HBA36" s="427"/>
      <c r="HBB36" s="427"/>
      <c r="HBC36" s="427"/>
      <c r="HBD36" s="427"/>
      <c r="HBE36" s="427"/>
      <c r="HBF36" s="427"/>
      <c r="HBG36" s="427"/>
      <c r="HBH36" s="427"/>
      <c r="HBI36" s="427"/>
      <c r="HBJ36" s="427"/>
      <c r="HBK36" s="427"/>
      <c r="HBL36" s="427"/>
      <c r="HBM36" s="427"/>
      <c r="HBN36" s="427"/>
      <c r="HBO36" s="427"/>
      <c r="HBP36" s="427"/>
      <c r="HBQ36" s="427"/>
      <c r="HBR36" s="427"/>
      <c r="HBS36" s="427"/>
      <c r="HBT36" s="427"/>
      <c r="HBU36" s="427"/>
      <c r="HBV36" s="427"/>
      <c r="HBW36" s="427"/>
      <c r="HBX36" s="427"/>
      <c r="HBY36" s="427"/>
      <c r="HBZ36" s="427"/>
      <c r="HCA36" s="427"/>
      <c r="HCB36" s="427"/>
      <c r="HCC36" s="427"/>
      <c r="HCD36" s="427"/>
      <c r="HCE36" s="427"/>
      <c r="HCF36" s="427"/>
      <c r="HCG36" s="427"/>
      <c r="HCH36" s="427"/>
      <c r="HCI36" s="427"/>
      <c r="HCJ36" s="427"/>
      <c r="HCK36" s="427"/>
      <c r="HCL36" s="427"/>
      <c r="HCM36" s="427"/>
      <c r="HCN36" s="427"/>
      <c r="HCO36" s="427"/>
      <c r="HCP36" s="427"/>
      <c r="HCQ36" s="427"/>
      <c r="HCR36" s="427"/>
      <c r="HCS36" s="427"/>
      <c r="HCT36" s="427"/>
      <c r="HCU36" s="427"/>
      <c r="HCV36" s="427"/>
      <c r="HCW36" s="427"/>
      <c r="HCX36" s="427"/>
      <c r="HCY36" s="427"/>
      <c r="HCZ36" s="427"/>
      <c r="HDA36" s="427"/>
      <c r="HDB36" s="427"/>
      <c r="HDC36" s="427"/>
      <c r="HDD36" s="427"/>
      <c r="HDE36" s="427"/>
      <c r="HDF36" s="427"/>
      <c r="HDG36" s="427"/>
      <c r="HDH36" s="427"/>
      <c r="HDI36" s="427"/>
      <c r="HDJ36" s="427"/>
      <c r="HDK36" s="427"/>
      <c r="HDL36" s="427"/>
      <c r="HDM36" s="427"/>
      <c r="HDN36" s="427"/>
      <c r="HDO36" s="427"/>
      <c r="HDP36" s="427"/>
      <c r="HDQ36" s="427"/>
      <c r="HDR36" s="427"/>
      <c r="HDS36" s="427"/>
      <c r="HDT36" s="427"/>
      <c r="HDU36" s="427"/>
      <c r="HDV36" s="427"/>
      <c r="HDW36" s="427"/>
      <c r="HDX36" s="427"/>
      <c r="HDY36" s="427"/>
      <c r="HDZ36" s="427"/>
      <c r="HEA36" s="427"/>
      <c r="HEB36" s="427"/>
      <c r="HEC36" s="427"/>
      <c r="HED36" s="427"/>
      <c r="HEE36" s="427"/>
      <c r="HEF36" s="427"/>
      <c r="HEG36" s="427"/>
      <c r="HEH36" s="427"/>
      <c r="HEI36" s="427"/>
      <c r="HEJ36" s="427"/>
      <c r="HEK36" s="427"/>
      <c r="HEL36" s="427"/>
      <c r="HEM36" s="427"/>
      <c r="HEN36" s="427"/>
      <c r="HEO36" s="427"/>
      <c r="HEP36" s="427"/>
      <c r="HEQ36" s="427"/>
      <c r="HER36" s="427"/>
      <c r="HES36" s="427"/>
      <c r="HET36" s="427"/>
      <c r="HEU36" s="427"/>
      <c r="HEV36" s="427"/>
      <c r="HEW36" s="427"/>
      <c r="HEX36" s="427"/>
      <c r="HEY36" s="427"/>
      <c r="HEZ36" s="427"/>
      <c r="HFA36" s="427"/>
      <c r="HFB36" s="427"/>
      <c r="HFC36" s="427"/>
      <c r="HFD36" s="427"/>
      <c r="HFE36" s="427"/>
      <c r="HFF36" s="427"/>
      <c r="HFG36" s="427"/>
      <c r="HFH36" s="427"/>
      <c r="HFI36" s="427"/>
      <c r="HFJ36" s="427"/>
      <c r="HFK36" s="427"/>
      <c r="HFL36" s="427"/>
      <c r="HFM36" s="427"/>
      <c r="HFN36" s="427"/>
      <c r="HFO36" s="427"/>
      <c r="HFP36" s="427"/>
      <c r="HFQ36" s="427"/>
      <c r="HFR36" s="427"/>
      <c r="HFS36" s="427"/>
      <c r="HFT36" s="427"/>
      <c r="HFU36" s="427"/>
      <c r="HFV36" s="427"/>
      <c r="HFW36" s="427"/>
      <c r="HFX36" s="427"/>
      <c r="HFY36" s="427"/>
      <c r="HFZ36" s="427"/>
      <c r="HGA36" s="427"/>
      <c r="HGB36" s="427"/>
      <c r="HGC36" s="427"/>
      <c r="HGD36" s="427"/>
      <c r="HGE36" s="427"/>
      <c r="HGF36" s="427"/>
      <c r="HGG36" s="427"/>
      <c r="HGH36" s="427"/>
      <c r="HGI36" s="427"/>
      <c r="HGJ36" s="427"/>
      <c r="HGK36" s="427"/>
      <c r="HGL36" s="427"/>
      <c r="HGM36" s="427"/>
      <c r="HGN36" s="427"/>
      <c r="HGO36" s="427"/>
      <c r="HGP36" s="427"/>
      <c r="HGQ36" s="427"/>
      <c r="HGR36" s="427"/>
      <c r="HGS36" s="427"/>
      <c r="HGT36" s="427"/>
      <c r="HGU36" s="427"/>
      <c r="HGV36" s="427"/>
      <c r="HGW36" s="427"/>
      <c r="HGX36" s="427"/>
      <c r="HGY36" s="427"/>
      <c r="HGZ36" s="427"/>
      <c r="HHA36" s="427"/>
      <c r="HHB36" s="427"/>
      <c r="HHC36" s="427"/>
      <c r="HHD36" s="427"/>
      <c r="HHE36" s="427"/>
      <c r="HHF36" s="427"/>
      <c r="HHG36" s="427"/>
      <c r="HHH36" s="427"/>
      <c r="HHI36" s="427"/>
      <c r="HHJ36" s="427"/>
      <c r="HHK36" s="427"/>
      <c r="HHL36" s="427"/>
      <c r="HHM36" s="427"/>
      <c r="HHN36" s="427"/>
      <c r="HHO36" s="427"/>
      <c r="HHP36" s="427"/>
      <c r="HHQ36" s="427"/>
      <c r="HHR36" s="427"/>
      <c r="HHS36" s="427"/>
      <c r="HHT36" s="427"/>
      <c r="HHU36" s="427"/>
      <c r="HHV36" s="427"/>
      <c r="HHW36" s="427"/>
      <c r="HHX36" s="427"/>
      <c r="HHY36" s="427"/>
      <c r="HHZ36" s="427"/>
      <c r="HIA36" s="427"/>
      <c r="HIB36" s="427"/>
      <c r="HIC36" s="427"/>
      <c r="HID36" s="427"/>
      <c r="HIE36" s="427"/>
      <c r="HIF36" s="427"/>
      <c r="HIG36" s="427"/>
      <c r="HIH36" s="427"/>
      <c r="HII36" s="427"/>
      <c r="HIJ36" s="427"/>
      <c r="HIK36" s="427"/>
      <c r="HIL36" s="427"/>
      <c r="HIM36" s="427"/>
      <c r="HIN36" s="427"/>
      <c r="HIO36" s="427"/>
      <c r="HIP36" s="427"/>
      <c r="HIQ36" s="427"/>
      <c r="HIR36" s="427"/>
      <c r="HIS36" s="427"/>
      <c r="HIT36" s="427"/>
      <c r="HIU36" s="427"/>
      <c r="HIV36" s="427"/>
      <c r="HIW36" s="427"/>
      <c r="HIX36" s="427"/>
      <c r="HIY36" s="427"/>
      <c r="HIZ36" s="427"/>
      <c r="HJA36" s="427"/>
      <c r="HJB36" s="427"/>
      <c r="HJC36" s="427"/>
      <c r="HJD36" s="427"/>
      <c r="HJE36" s="427"/>
      <c r="HJF36" s="427"/>
      <c r="HJG36" s="427"/>
      <c r="HJH36" s="427"/>
      <c r="HJI36" s="427"/>
      <c r="HJJ36" s="427"/>
      <c r="HJK36" s="427"/>
      <c r="HJL36" s="427"/>
      <c r="HJM36" s="427"/>
      <c r="HJN36" s="427"/>
      <c r="HJO36" s="427"/>
      <c r="HJP36" s="427"/>
      <c r="HJQ36" s="427"/>
      <c r="HJR36" s="427"/>
      <c r="HJS36" s="427"/>
      <c r="HJT36" s="427"/>
      <c r="HJU36" s="427"/>
      <c r="HJV36" s="427"/>
      <c r="HJW36" s="427"/>
      <c r="HJX36" s="427"/>
      <c r="HJY36" s="427"/>
      <c r="HJZ36" s="427"/>
      <c r="HKA36" s="427"/>
      <c r="HKB36" s="427"/>
      <c r="HKC36" s="427"/>
      <c r="HKD36" s="427"/>
      <c r="HKE36" s="427"/>
      <c r="HKF36" s="427"/>
      <c r="HKG36" s="427"/>
      <c r="HKH36" s="427"/>
      <c r="HKI36" s="427"/>
      <c r="HKJ36" s="427"/>
      <c r="HKK36" s="427"/>
      <c r="HKL36" s="427"/>
      <c r="HKM36" s="427"/>
      <c r="HKN36" s="427"/>
      <c r="HKO36" s="427"/>
      <c r="HKP36" s="427"/>
      <c r="HKQ36" s="427"/>
      <c r="HKR36" s="427"/>
      <c r="HKS36" s="427"/>
      <c r="HKT36" s="427"/>
      <c r="HKU36" s="427"/>
      <c r="HKV36" s="427"/>
      <c r="HKW36" s="427"/>
      <c r="HKX36" s="427"/>
      <c r="HKY36" s="427"/>
      <c r="HKZ36" s="427"/>
      <c r="HLA36" s="427"/>
      <c r="HLB36" s="427"/>
      <c r="HLC36" s="427"/>
      <c r="HLD36" s="427"/>
      <c r="HLE36" s="427"/>
      <c r="HLF36" s="427"/>
      <c r="HLG36" s="427"/>
      <c r="HLH36" s="427"/>
      <c r="HLI36" s="427"/>
      <c r="HLJ36" s="427"/>
      <c r="HLK36" s="427"/>
      <c r="HLL36" s="427"/>
      <c r="HLM36" s="427"/>
      <c r="HLN36" s="427"/>
      <c r="HLO36" s="427"/>
      <c r="HLP36" s="427"/>
      <c r="HLQ36" s="427"/>
      <c r="HLR36" s="427"/>
      <c r="HLS36" s="427"/>
      <c r="HLT36" s="427"/>
      <c r="HLU36" s="427"/>
      <c r="HLV36" s="427"/>
      <c r="HLW36" s="427"/>
      <c r="HLX36" s="427"/>
      <c r="HLY36" s="427"/>
      <c r="HLZ36" s="427"/>
      <c r="HMA36" s="427"/>
      <c r="HMB36" s="427"/>
      <c r="HMC36" s="427"/>
      <c r="HMD36" s="427"/>
      <c r="HME36" s="427"/>
      <c r="HMF36" s="427"/>
      <c r="HMG36" s="427"/>
      <c r="HMH36" s="427"/>
      <c r="HMI36" s="427"/>
      <c r="HMJ36" s="427"/>
      <c r="HMK36" s="427"/>
      <c r="HML36" s="427"/>
      <c r="HMM36" s="427"/>
      <c r="HMN36" s="427"/>
      <c r="HMO36" s="427"/>
      <c r="HMP36" s="427"/>
      <c r="HMQ36" s="427"/>
      <c r="HMR36" s="427"/>
      <c r="HMS36" s="427"/>
      <c r="HMT36" s="427"/>
      <c r="HMU36" s="427"/>
      <c r="HMV36" s="427"/>
      <c r="HMW36" s="427"/>
      <c r="HMX36" s="427"/>
      <c r="HMY36" s="427"/>
      <c r="HMZ36" s="427"/>
      <c r="HNA36" s="427"/>
      <c r="HNB36" s="427"/>
      <c r="HNC36" s="427"/>
      <c r="HND36" s="427"/>
      <c r="HNE36" s="427"/>
      <c r="HNF36" s="427"/>
      <c r="HNG36" s="427"/>
      <c r="HNH36" s="427"/>
      <c r="HNI36" s="427"/>
      <c r="HNJ36" s="427"/>
      <c r="HNK36" s="427"/>
      <c r="HNL36" s="427"/>
      <c r="HNM36" s="427"/>
      <c r="HNN36" s="427"/>
      <c r="HNO36" s="427"/>
      <c r="HNP36" s="427"/>
      <c r="HNQ36" s="427"/>
      <c r="HNR36" s="427"/>
      <c r="HNS36" s="427"/>
      <c r="HNT36" s="427"/>
      <c r="HNU36" s="427"/>
      <c r="HNV36" s="427"/>
      <c r="HNW36" s="427"/>
      <c r="HNX36" s="427"/>
      <c r="HNY36" s="427"/>
      <c r="HNZ36" s="427"/>
      <c r="HOA36" s="427"/>
      <c r="HOB36" s="427"/>
      <c r="HOC36" s="427"/>
      <c r="HOD36" s="427"/>
      <c r="HOE36" s="427"/>
      <c r="HOF36" s="427"/>
      <c r="HOG36" s="427"/>
      <c r="HOH36" s="427"/>
      <c r="HOI36" s="427"/>
      <c r="HOJ36" s="427"/>
      <c r="HOK36" s="427"/>
      <c r="HOL36" s="427"/>
      <c r="HOM36" s="427"/>
      <c r="HON36" s="427"/>
      <c r="HOO36" s="427"/>
      <c r="HOP36" s="427"/>
      <c r="HOQ36" s="427"/>
      <c r="HOR36" s="427"/>
      <c r="HOS36" s="427"/>
      <c r="HOT36" s="427"/>
      <c r="HOU36" s="427"/>
      <c r="HOV36" s="427"/>
      <c r="HOW36" s="427"/>
      <c r="HOX36" s="427"/>
      <c r="HOY36" s="427"/>
      <c r="HOZ36" s="427"/>
      <c r="HPA36" s="427"/>
      <c r="HPB36" s="427"/>
      <c r="HPC36" s="427"/>
      <c r="HPD36" s="427"/>
      <c r="HPE36" s="427"/>
      <c r="HPF36" s="427"/>
      <c r="HPG36" s="427"/>
      <c r="HPH36" s="427"/>
      <c r="HPI36" s="427"/>
      <c r="HPJ36" s="427"/>
      <c r="HPK36" s="427"/>
      <c r="HPL36" s="427"/>
      <c r="HPM36" s="427"/>
      <c r="HPN36" s="427"/>
      <c r="HPO36" s="427"/>
      <c r="HPP36" s="427"/>
      <c r="HPQ36" s="427"/>
      <c r="HPR36" s="427"/>
      <c r="HPS36" s="427"/>
      <c r="HPT36" s="427"/>
      <c r="HPU36" s="427"/>
      <c r="HPV36" s="427"/>
      <c r="HPW36" s="427"/>
      <c r="HPX36" s="427"/>
      <c r="HPY36" s="427"/>
      <c r="HPZ36" s="427"/>
      <c r="HQA36" s="427"/>
      <c r="HQB36" s="427"/>
      <c r="HQC36" s="427"/>
      <c r="HQD36" s="427"/>
      <c r="HQE36" s="427"/>
      <c r="HQF36" s="427"/>
      <c r="HQG36" s="427"/>
      <c r="HQH36" s="427"/>
      <c r="HQI36" s="427"/>
      <c r="HQJ36" s="427"/>
      <c r="HQK36" s="427"/>
      <c r="HQL36" s="427"/>
      <c r="HQM36" s="427"/>
      <c r="HQN36" s="427"/>
      <c r="HQO36" s="427"/>
      <c r="HQP36" s="427"/>
      <c r="HQQ36" s="427"/>
      <c r="HQR36" s="427"/>
      <c r="HQS36" s="427"/>
      <c r="HQT36" s="427"/>
      <c r="HQU36" s="427"/>
      <c r="HQV36" s="427"/>
      <c r="HQW36" s="427"/>
      <c r="HQX36" s="427"/>
      <c r="HQY36" s="427"/>
      <c r="HQZ36" s="427"/>
      <c r="HRA36" s="427"/>
      <c r="HRB36" s="427"/>
      <c r="HRC36" s="427"/>
      <c r="HRD36" s="427"/>
      <c r="HRE36" s="427"/>
      <c r="HRF36" s="427"/>
      <c r="HRG36" s="427"/>
      <c r="HRH36" s="427"/>
      <c r="HRI36" s="427"/>
      <c r="HRJ36" s="427"/>
      <c r="HRK36" s="427"/>
      <c r="HRL36" s="427"/>
      <c r="HRM36" s="427"/>
      <c r="HRN36" s="427"/>
      <c r="HRO36" s="427"/>
      <c r="HRP36" s="427"/>
      <c r="HRQ36" s="427"/>
      <c r="HRR36" s="427"/>
      <c r="HRS36" s="427"/>
      <c r="HRT36" s="427"/>
      <c r="HRU36" s="427"/>
      <c r="HRV36" s="427"/>
      <c r="HRW36" s="427"/>
      <c r="HRX36" s="427"/>
      <c r="HRY36" s="427"/>
      <c r="HRZ36" s="427"/>
      <c r="HSA36" s="427"/>
      <c r="HSB36" s="427"/>
      <c r="HSC36" s="427"/>
      <c r="HSD36" s="427"/>
      <c r="HSE36" s="427"/>
      <c r="HSF36" s="427"/>
      <c r="HSG36" s="427"/>
      <c r="HSH36" s="427"/>
      <c r="HSI36" s="427"/>
      <c r="HSJ36" s="427"/>
      <c r="HSK36" s="427"/>
      <c r="HSL36" s="427"/>
      <c r="HSM36" s="427"/>
      <c r="HSN36" s="427"/>
      <c r="HSO36" s="427"/>
      <c r="HSP36" s="427"/>
      <c r="HSQ36" s="427"/>
      <c r="HSR36" s="427"/>
      <c r="HSS36" s="427"/>
      <c r="HST36" s="427"/>
      <c r="HSU36" s="427"/>
      <c r="HSV36" s="427"/>
      <c r="HSW36" s="427"/>
      <c r="HSX36" s="427"/>
      <c r="HSY36" s="427"/>
      <c r="HSZ36" s="427"/>
      <c r="HTA36" s="427"/>
      <c r="HTB36" s="427"/>
      <c r="HTC36" s="427"/>
      <c r="HTD36" s="427"/>
      <c r="HTE36" s="427"/>
      <c r="HTF36" s="427"/>
      <c r="HTG36" s="427"/>
      <c r="HTH36" s="427"/>
      <c r="HTI36" s="427"/>
      <c r="HTJ36" s="427"/>
      <c r="HTK36" s="427"/>
      <c r="HTL36" s="427"/>
      <c r="HTM36" s="427"/>
      <c r="HTN36" s="427"/>
      <c r="HTO36" s="427"/>
      <c r="HTP36" s="427"/>
      <c r="HTQ36" s="427"/>
      <c r="HTR36" s="427"/>
      <c r="HTS36" s="427"/>
      <c r="HTT36" s="427"/>
      <c r="HTU36" s="427"/>
      <c r="HTV36" s="427"/>
      <c r="HTW36" s="427"/>
      <c r="HTX36" s="427"/>
      <c r="HTY36" s="427"/>
      <c r="HTZ36" s="427"/>
      <c r="HUA36" s="427"/>
      <c r="HUB36" s="427"/>
      <c r="HUC36" s="427"/>
      <c r="HUD36" s="427"/>
      <c r="HUE36" s="427"/>
      <c r="HUF36" s="427"/>
      <c r="HUG36" s="427"/>
      <c r="HUH36" s="427"/>
      <c r="HUI36" s="427"/>
      <c r="HUJ36" s="427"/>
      <c r="HUK36" s="427"/>
      <c r="HUL36" s="427"/>
      <c r="HUM36" s="427"/>
      <c r="HUN36" s="427"/>
      <c r="HUO36" s="427"/>
      <c r="HUP36" s="427"/>
      <c r="HUQ36" s="427"/>
      <c r="HUR36" s="427"/>
      <c r="HUS36" s="427"/>
      <c r="HUT36" s="427"/>
      <c r="HUU36" s="427"/>
      <c r="HUV36" s="427"/>
      <c r="HUW36" s="427"/>
      <c r="HUX36" s="427"/>
      <c r="HUY36" s="427"/>
      <c r="HUZ36" s="427"/>
      <c r="HVA36" s="427"/>
      <c r="HVB36" s="427"/>
      <c r="HVC36" s="427"/>
      <c r="HVD36" s="427"/>
      <c r="HVE36" s="427"/>
      <c r="HVF36" s="427"/>
      <c r="HVG36" s="427"/>
      <c r="HVH36" s="427"/>
      <c r="HVI36" s="427"/>
      <c r="HVJ36" s="427"/>
      <c r="HVK36" s="427"/>
      <c r="HVL36" s="427"/>
      <c r="HVM36" s="427"/>
      <c r="HVN36" s="427"/>
      <c r="HVO36" s="427"/>
      <c r="HVP36" s="427"/>
      <c r="HVQ36" s="427"/>
      <c r="HVR36" s="427"/>
      <c r="HVS36" s="427"/>
      <c r="HVT36" s="427"/>
      <c r="HVU36" s="427"/>
      <c r="HVV36" s="427"/>
      <c r="HVW36" s="427"/>
      <c r="HVX36" s="427"/>
      <c r="HVY36" s="427"/>
      <c r="HVZ36" s="427"/>
      <c r="HWA36" s="427"/>
      <c r="HWB36" s="427"/>
      <c r="HWC36" s="427"/>
      <c r="HWD36" s="427"/>
      <c r="HWE36" s="427"/>
      <c r="HWF36" s="427"/>
      <c r="HWG36" s="427"/>
      <c r="HWH36" s="427"/>
      <c r="HWI36" s="427"/>
      <c r="HWJ36" s="427"/>
      <c r="HWK36" s="427"/>
      <c r="HWL36" s="427"/>
      <c r="HWM36" s="427"/>
      <c r="HWN36" s="427"/>
      <c r="HWO36" s="427"/>
      <c r="HWP36" s="427"/>
      <c r="HWQ36" s="427"/>
      <c r="HWR36" s="427"/>
      <c r="HWS36" s="427"/>
      <c r="HWT36" s="427"/>
      <c r="HWU36" s="427"/>
      <c r="HWV36" s="427"/>
      <c r="HWW36" s="427"/>
      <c r="HWX36" s="427"/>
      <c r="HWY36" s="427"/>
      <c r="HWZ36" s="427"/>
      <c r="HXA36" s="427"/>
      <c r="HXB36" s="427"/>
      <c r="HXC36" s="427"/>
      <c r="HXD36" s="427"/>
      <c r="HXE36" s="427"/>
      <c r="HXF36" s="427"/>
      <c r="HXG36" s="427"/>
      <c r="HXH36" s="427"/>
      <c r="HXI36" s="427"/>
      <c r="HXJ36" s="427"/>
      <c r="HXK36" s="427"/>
      <c r="HXL36" s="427"/>
      <c r="HXM36" s="427"/>
      <c r="HXN36" s="427"/>
      <c r="HXO36" s="427"/>
    </row>
    <row r="37" spans="2:6047" s="417" customFormat="1" x14ac:dyDescent="0.25">
      <c r="H37" s="428"/>
      <c r="I37" s="428"/>
      <c r="J37" s="428"/>
      <c r="Q37" s="428"/>
      <c r="R37" s="428"/>
      <c r="S37" s="428"/>
      <c r="Z37" s="428"/>
      <c r="AA37" s="428"/>
      <c r="AB37" s="428"/>
      <c r="AI37" s="428"/>
      <c r="AJ37" s="428"/>
      <c r="AK37" s="428"/>
      <c r="AR37" s="428"/>
      <c r="AS37" s="428"/>
      <c r="AT37" s="428"/>
      <c r="AW37" s="428"/>
      <c r="AZ37" s="428"/>
      <c r="BC37" s="428"/>
      <c r="BF37" s="428"/>
      <c r="BI37" s="428"/>
      <c r="BL37" s="428"/>
      <c r="BO37" s="428"/>
      <c r="BR37" s="428"/>
      <c r="BU37" s="428"/>
      <c r="BX37" s="428"/>
      <c r="EV37" s="427"/>
      <c r="EW37" s="427"/>
      <c r="EX37" s="427"/>
      <c r="EY37" s="427"/>
      <c r="EZ37" s="427"/>
      <c r="FA37" s="427"/>
      <c r="FB37" s="427"/>
      <c r="FC37" s="427"/>
      <c r="FD37" s="427"/>
      <c r="FE37" s="427"/>
      <c r="FF37" s="427"/>
      <c r="FG37" s="427"/>
      <c r="FH37" s="427"/>
      <c r="FI37" s="427"/>
      <c r="FJ37" s="427"/>
      <c r="FK37" s="427"/>
      <c r="FL37" s="427"/>
      <c r="FM37" s="427"/>
      <c r="FN37" s="427"/>
      <c r="FO37" s="427"/>
      <c r="FP37" s="427"/>
      <c r="FQ37" s="427"/>
      <c r="FR37" s="427"/>
      <c r="FS37" s="427"/>
      <c r="FT37" s="427"/>
      <c r="FU37" s="427"/>
      <c r="FV37" s="427"/>
      <c r="FW37" s="427"/>
      <c r="FX37" s="427"/>
      <c r="FY37" s="427"/>
      <c r="FZ37" s="427"/>
      <c r="GA37" s="427"/>
      <c r="GB37" s="427"/>
      <c r="GC37" s="427"/>
      <c r="GD37" s="427"/>
      <c r="GE37" s="427"/>
      <c r="GF37" s="427"/>
      <c r="GG37" s="427"/>
      <c r="GH37" s="427"/>
      <c r="GI37" s="427"/>
      <c r="GJ37" s="427"/>
      <c r="GK37" s="427"/>
      <c r="GL37" s="427"/>
      <c r="GM37" s="427"/>
      <c r="GN37" s="427"/>
      <c r="GO37" s="427"/>
      <c r="GP37" s="427"/>
      <c r="GQ37" s="427"/>
      <c r="GR37" s="427"/>
      <c r="GS37" s="427"/>
      <c r="GT37" s="427"/>
      <c r="GU37" s="427"/>
      <c r="GV37" s="427"/>
      <c r="GW37" s="427"/>
      <c r="GX37" s="427"/>
      <c r="GY37" s="427"/>
      <c r="GZ37" s="427"/>
      <c r="HA37" s="427"/>
      <c r="HB37" s="427"/>
      <c r="HC37" s="427"/>
      <c r="HD37" s="427"/>
      <c r="HE37" s="427"/>
      <c r="HF37" s="427"/>
      <c r="HG37" s="427"/>
      <c r="HH37" s="427"/>
      <c r="HI37" s="427"/>
      <c r="HJ37" s="427"/>
      <c r="HK37" s="427"/>
      <c r="HL37" s="427"/>
      <c r="HM37" s="427"/>
      <c r="HN37" s="427"/>
      <c r="HO37" s="427"/>
      <c r="HP37" s="427"/>
      <c r="HQ37" s="427"/>
      <c r="HR37" s="427"/>
      <c r="HS37" s="427"/>
      <c r="HT37" s="427"/>
      <c r="HU37" s="427"/>
      <c r="HV37" s="427"/>
      <c r="HW37" s="427"/>
      <c r="HX37" s="427"/>
      <c r="HY37" s="427"/>
      <c r="HZ37" s="427"/>
      <c r="IA37" s="427"/>
      <c r="IB37" s="427"/>
      <c r="IC37" s="427"/>
      <c r="ID37" s="427"/>
      <c r="IE37" s="427"/>
      <c r="IF37" s="427"/>
      <c r="IG37" s="427"/>
      <c r="IH37" s="427"/>
      <c r="II37" s="427"/>
      <c r="IJ37" s="427"/>
      <c r="IK37" s="427"/>
      <c r="IL37" s="427"/>
      <c r="IM37" s="427"/>
      <c r="IN37" s="427"/>
      <c r="IO37" s="427"/>
      <c r="IP37" s="427"/>
      <c r="IQ37" s="427"/>
      <c r="IR37" s="427"/>
      <c r="IS37" s="427"/>
      <c r="IT37" s="427"/>
      <c r="IU37" s="427"/>
      <c r="IV37" s="427"/>
      <c r="IW37" s="427"/>
      <c r="IX37" s="427"/>
      <c r="IY37" s="427"/>
      <c r="IZ37" s="427"/>
      <c r="JA37" s="427"/>
      <c r="JB37" s="427"/>
      <c r="JC37" s="427"/>
      <c r="JD37" s="427"/>
      <c r="JE37" s="427"/>
      <c r="JF37" s="427"/>
      <c r="JG37" s="427"/>
      <c r="JH37" s="427"/>
      <c r="JI37" s="427"/>
      <c r="JJ37" s="427"/>
      <c r="JK37" s="427"/>
      <c r="JL37" s="427"/>
      <c r="JM37" s="427"/>
      <c r="JN37" s="427"/>
      <c r="JO37" s="427"/>
      <c r="JP37" s="427"/>
      <c r="JQ37" s="427"/>
      <c r="JR37" s="427"/>
      <c r="JS37" s="427"/>
      <c r="JT37" s="427"/>
      <c r="JU37" s="427"/>
      <c r="JV37" s="427"/>
      <c r="JW37" s="427"/>
      <c r="JX37" s="427"/>
      <c r="JY37" s="427"/>
      <c r="JZ37" s="427"/>
      <c r="KA37" s="427"/>
      <c r="KB37" s="427"/>
      <c r="KC37" s="427"/>
      <c r="KD37" s="427"/>
      <c r="KE37" s="427"/>
      <c r="KF37" s="427"/>
      <c r="KG37" s="427"/>
      <c r="KH37" s="427"/>
      <c r="KI37" s="427"/>
      <c r="KJ37" s="427"/>
      <c r="KK37" s="427"/>
      <c r="KL37" s="427"/>
      <c r="KM37" s="427"/>
      <c r="KN37" s="427"/>
      <c r="KO37" s="427"/>
      <c r="KP37" s="427"/>
      <c r="KQ37" s="427"/>
      <c r="KR37" s="427"/>
      <c r="KS37" s="427"/>
      <c r="KT37" s="427"/>
      <c r="KU37" s="427"/>
      <c r="KV37" s="427"/>
      <c r="KW37" s="427"/>
      <c r="KX37" s="427"/>
      <c r="KY37" s="427"/>
      <c r="KZ37" s="427"/>
      <c r="LA37" s="427"/>
      <c r="LB37" s="427"/>
      <c r="LC37" s="427"/>
      <c r="LD37" s="427"/>
      <c r="LE37" s="427"/>
      <c r="LF37" s="427"/>
      <c r="LG37" s="427"/>
      <c r="LH37" s="427"/>
      <c r="LI37" s="427"/>
      <c r="LJ37" s="427"/>
      <c r="LK37" s="427"/>
      <c r="LL37" s="427"/>
      <c r="LM37" s="427"/>
      <c r="LN37" s="427"/>
      <c r="LO37" s="427"/>
      <c r="LP37" s="427"/>
      <c r="LQ37" s="427"/>
      <c r="LR37" s="427"/>
      <c r="LS37" s="427"/>
      <c r="LT37" s="427"/>
      <c r="LU37" s="427"/>
      <c r="LV37" s="427"/>
      <c r="LW37" s="427"/>
      <c r="LX37" s="427"/>
      <c r="LY37" s="427"/>
      <c r="LZ37" s="427"/>
      <c r="MA37" s="427"/>
      <c r="MB37" s="427"/>
      <c r="MC37" s="427"/>
      <c r="MD37" s="427"/>
      <c r="ME37" s="427"/>
      <c r="MF37" s="427"/>
      <c r="MG37" s="427"/>
      <c r="MH37" s="427"/>
      <c r="MI37" s="427"/>
      <c r="MJ37" s="427"/>
      <c r="MK37" s="427"/>
      <c r="ML37" s="427"/>
      <c r="MM37" s="427"/>
      <c r="MN37" s="427"/>
      <c r="MO37" s="427"/>
      <c r="MP37" s="427"/>
      <c r="MQ37" s="427"/>
      <c r="MR37" s="427"/>
      <c r="MS37" s="427"/>
      <c r="MT37" s="427"/>
      <c r="MU37" s="427"/>
      <c r="MV37" s="427"/>
      <c r="MW37" s="427"/>
      <c r="MX37" s="427"/>
      <c r="MY37" s="427"/>
      <c r="MZ37" s="427"/>
      <c r="NA37" s="427"/>
      <c r="NB37" s="427"/>
      <c r="NC37" s="427"/>
      <c r="ND37" s="427"/>
      <c r="NE37" s="427"/>
      <c r="NF37" s="427"/>
      <c r="NG37" s="427"/>
      <c r="NH37" s="427"/>
      <c r="NI37" s="427"/>
      <c r="NJ37" s="427"/>
      <c r="NK37" s="427"/>
      <c r="NL37" s="427"/>
      <c r="NM37" s="427"/>
      <c r="NN37" s="427"/>
      <c r="NO37" s="427"/>
      <c r="NP37" s="427"/>
      <c r="NQ37" s="427"/>
      <c r="NR37" s="427"/>
      <c r="NS37" s="427"/>
      <c r="NT37" s="427"/>
      <c r="NU37" s="427"/>
      <c r="NV37" s="427"/>
      <c r="NW37" s="427"/>
      <c r="NX37" s="427"/>
      <c r="NY37" s="427"/>
      <c r="NZ37" s="427"/>
      <c r="OA37" s="427"/>
      <c r="OB37" s="427"/>
      <c r="OC37" s="427"/>
      <c r="OD37" s="427"/>
      <c r="OE37" s="427"/>
      <c r="OF37" s="427"/>
      <c r="OG37" s="427"/>
      <c r="OH37" s="427"/>
      <c r="OI37" s="427"/>
      <c r="OJ37" s="427"/>
      <c r="OK37" s="427"/>
      <c r="OL37" s="427"/>
      <c r="OM37" s="427"/>
      <c r="ON37" s="427"/>
      <c r="OO37" s="427"/>
      <c r="OP37" s="427"/>
      <c r="OQ37" s="427"/>
      <c r="OR37" s="427"/>
      <c r="OS37" s="427"/>
      <c r="OT37" s="427"/>
      <c r="OU37" s="427"/>
      <c r="OV37" s="427"/>
      <c r="OW37" s="427"/>
      <c r="OX37" s="427"/>
      <c r="OY37" s="427"/>
      <c r="OZ37" s="427"/>
      <c r="PA37" s="427"/>
      <c r="PB37" s="427"/>
      <c r="PC37" s="427"/>
      <c r="PD37" s="427"/>
      <c r="PE37" s="427"/>
      <c r="PF37" s="427"/>
      <c r="PG37" s="427"/>
      <c r="PH37" s="427"/>
      <c r="PI37" s="427"/>
      <c r="PJ37" s="427"/>
      <c r="PK37" s="427"/>
      <c r="PL37" s="427"/>
      <c r="PM37" s="427"/>
      <c r="PN37" s="427"/>
      <c r="PO37" s="427"/>
      <c r="PP37" s="427"/>
      <c r="PQ37" s="427"/>
      <c r="PR37" s="427"/>
      <c r="PS37" s="427"/>
      <c r="PT37" s="427"/>
      <c r="PU37" s="427"/>
      <c r="PV37" s="427"/>
      <c r="PW37" s="427"/>
      <c r="PX37" s="427"/>
      <c r="PY37" s="427"/>
      <c r="PZ37" s="427"/>
      <c r="QA37" s="427"/>
      <c r="QB37" s="427"/>
      <c r="QC37" s="427"/>
      <c r="QD37" s="427"/>
      <c r="QE37" s="427"/>
      <c r="QF37" s="427"/>
      <c r="QG37" s="427"/>
      <c r="QH37" s="427"/>
      <c r="QI37" s="427"/>
      <c r="QJ37" s="427"/>
      <c r="QK37" s="427"/>
      <c r="QL37" s="427"/>
      <c r="QM37" s="427"/>
      <c r="QN37" s="427"/>
      <c r="QO37" s="427"/>
      <c r="QP37" s="427"/>
      <c r="QQ37" s="427"/>
      <c r="QR37" s="427"/>
      <c r="QS37" s="427"/>
      <c r="QT37" s="427"/>
      <c r="QU37" s="427"/>
      <c r="QV37" s="427"/>
      <c r="QW37" s="427"/>
      <c r="QX37" s="427"/>
      <c r="QY37" s="427"/>
      <c r="QZ37" s="427"/>
      <c r="RA37" s="427"/>
      <c r="RB37" s="427"/>
      <c r="RC37" s="427"/>
      <c r="RD37" s="427"/>
      <c r="RE37" s="427"/>
      <c r="RF37" s="427"/>
      <c r="RG37" s="427"/>
      <c r="RH37" s="427"/>
      <c r="RI37" s="427"/>
      <c r="RJ37" s="427"/>
      <c r="RK37" s="427"/>
      <c r="RL37" s="427"/>
      <c r="RM37" s="427"/>
      <c r="RN37" s="427"/>
      <c r="RO37" s="427"/>
      <c r="RP37" s="427"/>
      <c r="RQ37" s="427"/>
      <c r="RR37" s="427"/>
      <c r="RS37" s="427"/>
      <c r="RT37" s="427"/>
      <c r="RU37" s="427"/>
      <c r="RV37" s="427"/>
      <c r="RW37" s="427"/>
      <c r="RX37" s="427"/>
      <c r="RY37" s="427"/>
      <c r="RZ37" s="427"/>
      <c r="SA37" s="427"/>
      <c r="SB37" s="427"/>
      <c r="SC37" s="427"/>
      <c r="SD37" s="427"/>
      <c r="SE37" s="427"/>
      <c r="SF37" s="427"/>
      <c r="SG37" s="427"/>
      <c r="SH37" s="427"/>
      <c r="SI37" s="427"/>
      <c r="SJ37" s="427"/>
      <c r="SK37" s="427"/>
      <c r="SL37" s="427"/>
      <c r="SM37" s="427"/>
      <c r="SN37" s="427"/>
      <c r="SO37" s="427"/>
      <c r="SP37" s="427"/>
      <c r="SQ37" s="427"/>
      <c r="SR37" s="427"/>
      <c r="SS37" s="427"/>
      <c r="ST37" s="427"/>
      <c r="SU37" s="427"/>
      <c r="SV37" s="427"/>
      <c r="SW37" s="427"/>
      <c r="SX37" s="427"/>
      <c r="SY37" s="427"/>
      <c r="SZ37" s="427"/>
      <c r="TA37" s="427"/>
      <c r="TB37" s="427"/>
      <c r="TC37" s="427"/>
      <c r="TD37" s="427"/>
      <c r="TE37" s="427"/>
      <c r="TF37" s="427"/>
      <c r="TG37" s="427"/>
      <c r="TH37" s="427"/>
      <c r="TI37" s="427"/>
      <c r="TJ37" s="427"/>
      <c r="TK37" s="427"/>
      <c r="TL37" s="427"/>
      <c r="TM37" s="427"/>
      <c r="TN37" s="427"/>
      <c r="TO37" s="427"/>
      <c r="TP37" s="427"/>
      <c r="TQ37" s="427"/>
      <c r="TR37" s="427"/>
      <c r="TS37" s="427"/>
      <c r="TT37" s="427"/>
      <c r="TU37" s="427"/>
      <c r="TV37" s="427"/>
      <c r="TW37" s="427"/>
      <c r="TX37" s="427"/>
      <c r="TY37" s="427"/>
      <c r="TZ37" s="427"/>
      <c r="UA37" s="427"/>
      <c r="UB37" s="427"/>
      <c r="UC37" s="427"/>
      <c r="UD37" s="427"/>
      <c r="UE37" s="427"/>
      <c r="UF37" s="427"/>
      <c r="UG37" s="427"/>
      <c r="UH37" s="427"/>
      <c r="UI37" s="427"/>
      <c r="UJ37" s="427"/>
      <c r="UK37" s="427"/>
      <c r="UL37" s="427"/>
      <c r="UM37" s="427"/>
      <c r="UN37" s="427"/>
      <c r="UO37" s="427"/>
      <c r="UP37" s="427"/>
      <c r="UQ37" s="427"/>
      <c r="UR37" s="427"/>
      <c r="US37" s="427"/>
      <c r="UT37" s="427"/>
      <c r="UU37" s="427"/>
      <c r="UV37" s="427"/>
      <c r="UW37" s="427"/>
      <c r="UX37" s="427"/>
      <c r="UY37" s="427"/>
      <c r="UZ37" s="427"/>
      <c r="VA37" s="427"/>
      <c r="VB37" s="427"/>
      <c r="VC37" s="427"/>
      <c r="VD37" s="427"/>
      <c r="VE37" s="427"/>
      <c r="VF37" s="427"/>
      <c r="VG37" s="427"/>
      <c r="VH37" s="427"/>
      <c r="VI37" s="427"/>
      <c r="VJ37" s="427"/>
      <c r="VK37" s="427"/>
      <c r="VL37" s="427"/>
      <c r="VM37" s="427"/>
      <c r="VN37" s="427"/>
      <c r="VO37" s="427"/>
      <c r="VP37" s="427"/>
      <c r="VQ37" s="427"/>
      <c r="VR37" s="427"/>
      <c r="VS37" s="427"/>
      <c r="VT37" s="427"/>
      <c r="VU37" s="427"/>
      <c r="VV37" s="427"/>
      <c r="VW37" s="427"/>
      <c r="VX37" s="427"/>
      <c r="VY37" s="427"/>
      <c r="VZ37" s="427"/>
      <c r="WA37" s="427"/>
      <c r="WB37" s="427"/>
      <c r="WC37" s="427"/>
      <c r="WD37" s="427"/>
      <c r="WE37" s="427"/>
      <c r="WF37" s="427"/>
      <c r="WG37" s="427"/>
      <c r="WH37" s="427"/>
      <c r="WI37" s="427"/>
      <c r="WJ37" s="427"/>
      <c r="WK37" s="427"/>
      <c r="WL37" s="427"/>
      <c r="WM37" s="427"/>
      <c r="WN37" s="427"/>
      <c r="WO37" s="427"/>
      <c r="WP37" s="427"/>
      <c r="WQ37" s="427"/>
      <c r="WR37" s="427"/>
      <c r="WS37" s="427"/>
      <c r="WT37" s="427"/>
      <c r="WU37" s="427"/>
      <c r="WV37" s="427"/>
      <c r="WW37" s="427"/>
      <c r="WX37" s="427"/>
      <c r="WY37" s="427"/>
      <c r="WZ37" s="427"/>
      <c r="XA37" s="427"/>
      <c r="XB37" s="427"/>
      <c r="XC37" s="427"/>
      <c r="XD37" s="427"/>
      <c r="XE37" s="427"/>
      <c r="XF37" s="427"/>
      <c r="XG37" s="427"/>
      <c r="XH37" s="427"/>
      <c r="XI37" s="427"/>
      <c r="XJ37" s="427"/>
      <c r="XK37" s="427"/>
      <c r="XL37" s="427"/>
      <c r="XM37" s="427"/>
      <c r="XN37" s="427"/>
      <c r="XO37" s="427"/>
      <c r="XP37" s="427"/>
      <c r="XQ37" s="427"/>
      <c r="XR37" s="427"/>
      <c r="XS37" s="427"/>
      <c r="XT37" s="427"/>
      <c r="XU37" s="427"/>
      <c r="XV37" s="427"/>
      <c r="XW37" s="427"/>
      <c r="XX37" s="427"/>
      <c r="XY37" s="427"/>
      <c r="XZ37" s="427"/>
      <c r="YA37" s="427"/>
      <c r="YB37" s="427"/>
      <c r="YC37" s="427"/>
      <c r="YD37" s="427"/>
      <c r="YE37" s="427"/>
      <c r="YF37" s="427"/>
      <c r="YG37" s="427"/>
      <c r="YH37" s="427"/>
      <c r="YI37" s="427"/>
      <c r="YJ37" s="427"/>
      <c r="YK37" s="427"/>
      <c r="YL37" s="427"/>
      <c r="YM37" s="427"/>
      <c r="YN37" s="427"/>
      <c r="YO37" s="427"/>
      <c r="YP37" s="427"/>
      <c r="YQ37" s="427"/>
      <c r="YR37" s="427"/>
      <c r="YS37" s="427"/>
      <c r="YT37" s="427"/>
      <c r="YU37" s="427"/>
      <c r="YV37" s="427"/>
      <c r="YW37" s="427"/>
      <c r="YX37" s="427"/>
      <c r="YY37" s="427"/>
      <c r="YZ37" s="427"/>
      <c r="ZA37" s="427"/>
      <c r="ZB37" s="427"/>
      <c r="ZC37" s="427"/>
      <c r="ZD37" s="427"/>
      <c r="ZE37" s="427"/>
      <c r="ZF37" s="427"/>
      <c r="ZG37" s="427"/>
      <c r="ZH37" s="427"/>
      <c r="ZI37" s="427"/>
      <c r="ZJ37" s="427"/>
      <c r="ZK37" s="427"/>
      <c r="ZL37" s="427"/>
      <c r="ZM37" s="427"/>
      <c r="ZN37" s="427"/>
      <c r="ZO37" s="427"/>
      <c r="ZP37" s="427"/>
      <c r="ZQ37" s="427"/>
      <c r="ZR37" s="427"/>
      <c r="ZS37" s="427"/>
      <c r="ZT37" s="427"/>
      <c r="ZU37" s="427"/>
      <c r="ZV37" s="427"/>
      <c r="ZW37" s="427"/>
      <c r="ZX37" s="427"/>
      <c r="ZY37" s="427"/>
      <c r="ZZ37" s="427"/>
      <c r="AAA37" s="427"/>
      <c r="AAB37" s="427"/>
      <c r="AAC37" s="427"/>
      <c r="AAD37" s="427"/>
      <c r="AAE37" s="427"/>
      <c r="AAF37" s="427"/>
      <c r="AAG37" s="427"/>
      <c r="AAH37" s="427"/>
      <c r="AAI37" s="427"/>
      <c r="AAJ37" s="427"/>
      <c r="AAK37" s="427"/>
      <c r="AAL37" s="427"/>
      <c r="AAM37" s="427"/>
      <c r="AAN37" s="427"/>
      <c r="AAO37" s="427"/>
      <c r="AAP37" s="427"/>
      <c r="AAQ37" s="427"/>
      <c r="AAR37" s="427"/>
      <c r="AAS37" s="427"/>
      <c r="AAT37" s="427"/>
      <c r="AAU37" s="427"/>
      <c r="AAV37" s="427"/>
      <c r="AAW37" s="427"/>
      <c r="AAX37" s="427"/>
      <c r="AAY37" s="427"/>
      <c r="AAZ37" s="427"/>
      <c r="ABA37" s="427"/>
      <c r="ABB37" s="427"/>
      <c r="ABC37" s="427"/>
      <c r="ABD37" s="427"/>
      <c r="ABE37" s="427"/>
      <c r="ABF37" s="427"/>
      <c r="ABG37" s="427"/>
      <c r="ABH37" s="427"/>
      <c r="ABI37" s="427"/>
      <c r="ABJ37" s="427"/>
      <c r="ABK37" s="427"/>
      <c r="ABL37" s="427"/>
      <c r="ABM37" s="427"/>
      <c r="ABN37" s="427"/>
      <c r="ABO37" s="427"/>
      <c r="ABP37" s="427"/>
      <c r="ABQ37" s="427"/>
      <c r="ABR37" s="427"/>
      <c r="ABS37" s="427"/>
      <c r="ABT37" s="427"/>
      <c r="ABU37" s="427"/>
      <c r="ABV37" s="427"/>
      <c r="ABW37" s="427"/>
      <c r="ABX37" s="427"/>
      <c r="ABY37" s="427"/>
      <c r="ABZ37" s="427"/>
      <c r="ACA37" s="427"/>
      <c r="ACB37" s="427"/>
      <c r="ACC37" s="427"/>
      <c r="ACD37" s="427"/>
      <c r="ACE37" s="427"/>
      <c r="ACF37" s="427"/>
      <c r="ACG37" s="427"/>
      <c r="ACH37" s="427"/>
      <c r="ACI37" s="427"/>
      <c r="ACJ37" s="427"/>
      <c r="ACK37" s="427"/>
      <c r="ACL37" s="427"/>
      <c r="ACM37" s="427"/>
      <c r="ACN37" s="427"/>
      <c r="ACO37" s="427"/>
      <c r="ACP37" s="427"/>
      <c r="ACQ37" s="427"/>
      <c r="ACR37" s="427"/>
      <c r="ACS37" s="427"/>
      <c r="ACT37" s="427"/>
      <c r="ACU37" s="427"/>
      <c r="ACV37" s="427"/>
      <c r="ACW37" s="427"/>
      <c r="ACX37" s="427"/>
      <c r="ACY37" s="427"/>
      <c r="ACZ37" s="427"/>
      <c r="ADA37" s="427"/>
      <c r="ADB37" s="427"/>
      <c r="ADC37" s="427"/>
      <c r="ADD37" s="427"/>
      <c r="ADE37" s="427"/>
      <c r="ADF37" s="427"/>
      <c r="ADG37" s="427"/>
      <c r="ADH37" s="427"/>
      <c r="ADI37" s="427"/>
      <c r="ADJ37" s="427"/>
      <c r="ADK37" s="427"/>
      <c r="ADL37" s="427"/>
      <c r="ADM37" s="427"/>
      <c r="ADN37" s="427"/>
      <c r="ADO37" s="427"/>
      <c r="ADP37" s="427"/>
      <c r="ADQ37" s="427"/>
      <c r="ADR37" s="427"/>
      <c r="ADS37" s="427"/>
      <c r="ADT37" s="427"/>
      <c r="ADU37" s="427"/>
      <c r="ADV37" s="427"/>
      <c r="ADW37" s="427"/>
      <c r="ADX37" s="427"/>
      <c r="ADY37" s="427"/>
      <c r="ADZ37" s="427"/>
      <c r="AEA37" s="427"/>
      <c r="AEB37" s="427"/>
      <c r="AEC37" s="427"/>
      <c r="AED37" s="427"/>
      <c r="AEE37" s="427"/>
      <c r="AEF37" s="427"/>
      <c r="AEG37" s="427"/>
      <c r="AEH37" s="427"/>
      <c r="AEI37" s="427"/>
      <c r="AEJ37" s="427"/>
      <c r="AEK37" s="427"/>
      <c r="AEL37" s="427"/>
      <c r="AEM37" s="427"/>
      <c r="AEN37" s="427"/>
      <c r="AEO37" s="427"/>
      <c r="AEP37" s="427"/>
      <c r="AEQ37" s="427"/>
      <c r="AER37" s="427"/>
      <c r="AES37" s="427"/>
      <c r="AET37" s="427"/>
      <c r="AEU37" s="427"/>
      <c r="AEV37" s="427"/>
      <c r="AEW37" s="427"/>
      <c r="AEX37" s="427"/>
      <c r="AEY37" s="427"/>
      <c r="AEZ37" s="427"/>
      <c r="AFA37" s="427"/>
      <c r="AFB37" s="427"/>
      <c r="AFC37" s="427"/>
      <c r="AFD37" s="427"/>
      <c r="AFE37" s="427"/>
      <c r="AFF37" s="427"/>
      <c r="AFG37" s="427"/>
      <c r="AFH37" s="427"/>
      <c r="AFI37" s="427"/>
      <c r="AFJ37" s="427"/>
      <c r="AFK37" s="427"/>
      <c r="AFL37" s="427"/>
      <c r="AFM37" s="427"/>
      <c r="AFN37" s="427"/>
      <c r="AFO37" s="427"/>
      <c r="AFP37" s="427"/>
      <c r="AFQ37" s="427"/>
      <c r="AFR37" s="427"/>
      <c r="AFS37" s="427"/>
      <c r="AFT37" s="427"/>
      <c r="AFU37" s="427"/>
      <c r="AFV37" s="427"/>
      <c r="AFW37" s="427"/>
      <c r="AFX37" s="427"/>
      <c r="AFY37" s="427"/>
      <c r="AFZ37" s="427"/>
      <c r="AGA37" s="427"/>
      <c r="AGB37" s="427"/>
      <c r="AGC37" s="427"/>
      <c r="AGD37" s="427"/>
      <c r="AGE37" s="427"/>
      <c r="AGF37" s="427"/>
      <c r="AGG37" s="427"/>
      <c r="AGH37" s="427"/>
      <c r="AGI37" s="427"/>
      <c r="AGJ37" s="427"/>
      <c r="AGK37" s="427"/>
      <c r="AGL37" s="427"/>
      <c r="AGM37" s="427"/>
      <c r="AGN37" s="427"/>
      <c r="AGO37" s="427"/>
      <c r="AGP37" s="427"/>
      <c r="AGQ37" s="427"/>
      <c r="AGR37" s="427"/>
      <c r="AGS37" s="427"/>
      <c r="AGT37" s="427"/>
      <c r="AGU37" s="427"/>
      <c r="AGV37" s="427"/>
      <c r="AGW37" s="427"/>
      <c r="AGX37" s="427"/>
      <c r="AGY37" s="427"/>
      <c r="AGZ37" s="427"/>
      <c r="AHA37" s="427"/>
      <c r="AHB37" s="427"/>
      <c r="AHC37" s="427"/>
      <c r="AHD37" s="427"/>
      <c r="AHE37" s="427"/>
      <c r="AHF37" s="427"/>
      <c r="AHG37" s="427"/>
      <c r="AHH37" s="427"/>
      <c r="AHI37" s="427"/>
      <c r="AHJ37" s="427"/>
      <c r="AHK37" s="427"/>
      <c r="AHL37" s="427"/>
      <c r="AHM37" s="427"/>
      <c r="AHN37" s="427"/>
      <c r="AHO37" s="427"/>
      <c r="AHP37" s="427"/>
      <c r="AHQ37" s="427"/>
      <c r="AHR37" s="427"/>
      <c r="AHS37" s="427"/>
      <c r="AHT37" s="427"/>
      <c r="AHU37" s="427"/>
      <c r="AHV37" s="427"/>
      <c r="AHW37" s="427"/>
      <c r="AHX37" s="427"/>
      <c r="AHY37" s="427"/>
      <c r="AHZ37" s="427"/>
      <c r="AIA37" s="427"/>
      <c r="AIB37" s="427"/>
      <c r="AIC37" s="427"/>
      <c r="AID37" s="427"/>
      <c r="AIE37" s="427"/>
      <c r="AIF37" s="427"/>
      <c r="AIG37" s="427"/>
      <c r="AIH37" s="427"/>
      <c r="AII37" s="427"/>
      <c r="AIJ37" s="427"/>
      <c r="AIK37" s="427"/>
      <c r="AIL37" s="427"/>
      <c r="AIM37" s="427"/>
      <c r="AIN37" s="427"/>
      <c r="AIO37" s="427"/>
      <c r="AIP37" s="427"/>
      <c r="AIQ37" s="427"/>
      <c r="AIR37" s="427"/>
      <c r="AIS37" s="427"/>
      <c r="AIT37" s="427"/>
      <c r="AIU37" s="427"/>
      <c r="AIV37" s="427"/>
      <c r="AIW37" s="427"/>
      <c r="AIX37" s="427"/>
      <c r="AIY37" s="427"/>
      <c r="AIZ37" s="427"/>
      <c r="AJA37" s="427"/>
      <c r="AJB37" s="427"/>
      <c r="AJC37" s="427"/>
      <c r="AJD37" s="427"/>
      <c r="AJE37" s="427"/>
      <c r="AJF37" s="427"/>
      <c r="AJG37" s="427"/>
      <c r="AJH37" s="427"/>
      <c r="AJI37" s="427"/>
      <c r="AJJ37" s="427"/>
      <c r="AJK37" s="427"/>
      <c r="AJL37" s="427"/>
      <c r="AJM37" s="427"/>
      <c r="AJN37" s="427"/>
      <c r="AJO37" s="427"/>
      <c r="AJP37" s="427"/>
      <c r="AJQ37" s="427"/>
      <c r="AJR37" s="427"/>
      <c r="AJS37" s="427"/>
      <c r="AJT37" s="427"/>
      <c r="AJU37" s="427"/>
      <c r="AJV37" s="427"/>
      <c r="AJW37" s="427"/>
      <c r="AJX37" s="427"/>
      <c r="AJY37" s="427"/>
      <c r="AJZ37" s="427"/>
      <c r="AKA37" s="427"/>
      <c r="AKB37" s="427"/>
      <c r="AKC37" s="427"/>
      <c r="AKD37" s="427"/>
      <c r="AKE37" s="427"/>
      <c r="AKF37" s="427"/>
      <c r="AKG37" s="427"/>
      <c r="AKH37" s="427"/>
      <c r="AKI37" s="427"/>
      <c r="AKJ37" s="427"/>
      <c r="AKK37" s="427"/>
      <c r="AKL37" s="427"/>
      <c r="AKM37" s="427"/>
      <c r="AKN37" s="427"/>
      <c r="AKO37" s="427"/>
      <c r="AKP37" s="427"/>
      <c r="AKQ37" s="427"/>
      <c r="AKR37" s="427"/>
      <c r="AKS37" s="427"/>
      <c r="AKT37" s="427"/>
      <c r="AKU37" s="427"/>
      <c r="AKV37" s="427"/>
      <c r="AKW37" s="427"/>
      <c r="AKX37" s="427"/>
      <c r="AKY37" s="427"/>
      <c r="AKZ37" s="427"/>
      <c r="ALA37" s="427"/>
      <c r="ALB37" s="427"/>
      <c r="ALC37" s="427"/>
      <c r="ALD37" s="427"/>
      <c r="ALE37" s="427"/>
      <c r="ALF37" s="427"/>
      <c r="ALG37" s="427"/>
      <c r="ALH37" s="427"/>
      <c r="ALI37" s="427"/>
      <c r="ALJ37" s="427"/>
      <c r="ALK37" s="427"/>
      <c r="ALL37" s="427"/>
      <c r="ALM37" s="427"/>
      <c r="ALN37" s="427"/>
      <c r="ALO37" s="427"/>
      <c r="ALP37" s="427"/>
      <c r="ALQ37" s="427"/>
      <c r="ALR37" s="427"/>
      <c r="ALS37" s="427"/>
      <c r="ALT37" s="427"/>
      <c r="ALU37" s="427"/>
      <c r="ALV37" s="427"/>
      <c r="ALW37" s="427"/>
      <c r="ALX37" s="427"/>
      <c r="ALY37" s="427"/>
      <c r="ALZ37" s="427"/>
      <c r="AMA37" s="427"/>
      <c r="AMB37" s="427"/>
      <c r="AMC37" s="427"/>
      <c r="AMD37" s="427"/>
      <c r="AME37" s="427"/>
      <c r="AMF37" s="427"/>
      <c r="AMG37" s="427"/>
      <c r="AMH37" s="427"/>
      <c r="AMI37" s="427"/>
      <c r="AMJ37" s="427"/>
      <c r="AMK37" s="427"/>
      <c r="AML37" s="427"/>
      <c r="AMM37" s="427"/>
      <c r="AMN37" s="427"/>
      <c r="AMO37" s="427"/>
      <c r="AMP37" s="427"/>
      <c r="AMQ37" s="427"/>
      <c r="AMR37" s="427"/>
      <c r="AMS37" s="427"/>
      <c r="AMT37" s="427"/>
      <c r="AMU37" s="427"/>
      <c r="AMV37" s="427"/>
      <c r="AMW37" s="427"/>
      <c r="AMX37" s="427"/>
      <c r="AMY37" s="427"/>
      <c r="AMZ37" s="427"/>
      <c r="ANA37" s="427"/>
      <c r="ANB37" s="427"/>
      <c r="ANC37" s="427"/>
      <c r="AND37" s="427"/>
      <c r="ANE37" s="427"/>
      <c r="ANF37" s="427"/>
      <c r="ANG37" s="427"/>
      <c r="ANH37" s="427"/>
      <c r="ANI37" s="427"/>
      <c r="ANJ37" s="427"/>
      <c r="ANK37" s="427"/>
      <c r="ANL37" s="427"/>
      <c r="ANM37" s="427"/>
      <c r="ANN37" s="427"/>
      <c r="ANO37" s="427"/>
      <c r="ANP37" s="427"/>
      <c r="ANQ37" s="427"/>
      <c r="ANR37" s="427"/>
      <c r="ANS37" s="427"/>
      <c r="ANT37" s="427"/>
      <c r="ANU37" s="427"/>
      <c r="ANV37" s="427"/>
      <c r="ANW37" s="427"/>
      <c r="ANX37" s="427"/>
      <c r="ANY37" s="427"/>
      <c r="ANZ37" s="427"/>
      <c r="AOA37" s="427"/>
      <c r="AOB37" s="427"/>
      <c r="AOC37" s="427"/>
      <c r="AOD37" s="427"/>
      <c r="AOE37" s="427"/>
      <c r="AOF37" s="427"/>
      <c r="AOG37" s="427"/>
      <c r="AOH37" s="427"/>
      <c r="AOI37" s="427"/>
      <c r="AOJ37" s="427"/>
      <c r="AOK37" s="427"/>
      <c r="AOL37" s="427"/>
      <c r="AOM37" s="427"/>
      <c r="AON37" s="427"/>
      <c r="AOO37" s="427"/>
      <c r="AOP37" s="427"/>
      <c r="AOQ37" s="427"/>
      <c r="AOR37" s="427"/>
      <c r="AOS37" s="427"/>
      <c r="AOT37" s="427"/>
      <c r="AOU37" s="427"/>
      <c r="AOV37" s="427"/>
      <c r="AOW37" s="427"/>
      <c r="AOX37" s="427"/>
      <c r="AOY37" s="427"/>
      <c r="AOZ37" s="427"/>
      <c r="APA37" s="427"/>
      <c r="APB37" s="427"/>
      <c r="APC37" s="427"/>
      <c r="APD37" s="427"/>
      <c r="APE37" s="427"/>
      <c r="APF37" s="427"/>
      <c r="APG37" s="427"/>
      <c r="APH37" s="427"/>
      <c r="API37" s="427"/>
      <c r="APJ37" s="427"/>
      <c r="APK37" s="427"/>
      <c r="APL37" s="427"/>
      <c r="APM37" s="427"/>
      <c r="APN37" s="427"/>
      <c r="APO37" s="427"/>
      <c r="APP37" s="427"/>
      <c r="APQ37" s="427"/>
      <c r="APR37" s="427"/>
      <c r="APS37" s="427"/>
      <c r="APT37" s="427"/>
      <c r="APU37" s="427"/>
      <c r="APV37" s="427"/>
      <c r="APW37" s="427"/>
      <c r="APX37" s="427"/>
      <c r="APY37" s="427"/>
      <c r="APZ37" s="427"/>
      <c r="AQA37" s="427"/>
      <c r="AQB37" s="427"/>
      <c r="AQC37" s="427"/>
      <c r="AQD37" s="427"/>
      <c r="AQE37" s="427"/>
      <c r="AQF37" s="427"/>
      <c r="AQG37" s="427"/>
      <c r="AQH37" s="427"/>
      <c r="AQI37" s="427"/>
      <c r="AQJ37" s="427"/>
      <c r="AQK37" s="427"/>
      <c r="AQL37" s="427"/>
      <c r="AQM37" s="427"/>
      <c r="AQN37" s="427"/>
      <c r="AQO37" s="427"/>
      <c r="AQP37" s="427"/>
      <c r="AQQ37" s="427"/>
      <c r="AQR37" s="427"/>
      <c r="AQS37" s="427"/>
      <c r="AQT37" s="427"/>
      <c r="AQU37" s="427"/>
      <c r="AQV37" s="427"/>
      <c r="AQW37" s="427"/>
      <c r="AQX37" s="427"/>
      <c r="AQY37" s="427"/>
      <c r="AQZ37" s="427"/>
      <c r="ARA37" s="427"/>
      <c r="ARB37" s="427"/>
      <c r="ARC37" s="427"/>
      <c r="ARD37" s="427"/>
      <c r="ARE37" s="427"/>
      <c r="ARF37" s="427"/>
      <c r="ARG37" s="427"/>
      <c r="ARH37" s="427"/>
      <c r="ARI37" s="427"/>
      <c r="ARJ37" s="427"/>
      <c r="ARK37" s="427"/>
      <c r="ARL37" s="427"/>
      <c r="ARM37" s="427"/>
      <c r="ARN37" s="427"/>
      <c r="ARO37" s="427"/>
      <c r="ARP37" s="427"/>
      <c r="ARQ37" s="427"/>
      <c r="ARR37" s="427"/>
      <c r="ARS37" s="427"/>
      <c r="ART37" s="427"/>
      <c r="ARU37" s="427"/>
      <c r="ARV37" s="427"/>
      <c r="ARW37" s="427"/>
      <c r="ARX37" s="427"/>
      <c r="ARY37" s="427"/>
      <c r="ARZ37" s="427"/>
      <c r="ASA37" s="427"/>
      <c r="ASB37" s="427"/>
      <c r="ASC37" s="427"/>
      <c r="ASD37" s="427"/>
      <c r="ASE37" s="427"/>
      <c r="ASF37" s="427"/>
      <c r="ASG37" s="427"/>
      <c r="ASH37" s="427"/>
      <c r="ASI37" s="427"/>
      <c r="ASJ37" s="427"/>
      <c r="ASK37" s="427"/>
      <c r="ASL37" s="427"/>
      <c r="ASM37" s="427"/>
      <c r="ASN37" s="427"/>
      <c r="ASO37" s="427"/>
      <c r="ASP37" s="427"/>
      <c r="ASQ37" s="427"/>
      <c r="ASR37" s="427"/>
      <c r="ASS37" s="427"/>
      <c r="AST37" s="427"/>
      <c r="ASU37" s="427"/>
      <c r="ASV37" s="427"/>
      <c r="ASW37" s="427"/>
      <c r="ASX37" s="427"/>
      <c r="ASY37" s="427"/>
      <c r="ASZ37" s="427"/>
      <c r="ATA37" s="427"/>
      <c r="ATB37" s="427"/>
      <c r="ATC37" s="427"/>
      <c r="ATD37" s="427"/>
      <c r="ATE37" s="427"/>
      <c r="ATF37" s="427"/>
      <c r="ATG37" s="427"/>
      <c r="ATH37" s="427"/>
      <c r="ATI37" s="427"/>
      <c r="ATJ37" s="427"/>
      <c r="ATK37" s="427"/>
      <c r="ATL37" s="427"/>
      <c r="ATM37" s="427"/>
      <c r="ATN37" s="427"/>
      <c r="ATO37" s="427"/>
      <c r="ATP37" s="427"/>
      <c r="ATQ37" s="427"/>
      <c r="ATR37" s="427"/>
      <c r="ATS37" s="427"/>
      <c r="ATT37" s="427"/>
      <c r="ATU37" s="427"/>
      <c r="ATV37" s="427"/>
      <c r="ATW37" s="427"/>
      <c r="ATX37" s="427"/>
      <c r="ATY37" s="427"/>
      <c r="ATZ37" s="427"/>
      <c r="AUA37" s="427"/>
      <c r="AUB37" s="427"/>
      <c r="AUC37" s="427"/>
      <c r="AUD37" s="427"/>
      <c r="AUE37" s="427"/>
      <c r="AUF37" s="427"/>
      <c r="AUG37" s="427"/>
      <c r="AUH37" s="427"/>
      <c r="AUI37" s="427"/>
      <c r="AUJ37" s="427"/>
      <c r="AUK37" s="427"/>
      <c r="AUL37" s="427"/>
      <c r="AUM37" s="427"/>
      <c r="AUN37" s="427"/>
      <c r="AUO37" s="427"/>
      <c r="AUP37" s="427"/>
      <c r="AUQ37" s="427"/>
      <c r="AUR37" s="427"/>
      <c r="AUS37" s="427"/>
      <c r="AUT37" s="427"/>
      <c r="AUU37" s="427"/>
      <c r="AUV37" s="427"/>
      <c r="AUW37" s="427"/>
      <c r="AUX37" s="427"/>
      <c r="AUY37" s="427"/>
      <c r="AUZ37" s="427"/>
      <c r="AVA37" s="427"/>
      <c r="AVB37" s="427"/>
      <c r="AVC37" s="427"/>
      <c r="AVD37" s="427"/>
      <c r="AVE37" s="427"/>
      <c r="AVF37" s="427"/>
      <c r="AVG37" s="427"/>
      <c r="AVH37" s="427"/>
      <c r="AVI37" s="427"/>
      <c r="AVJ37" s="427"/>
      <c r="AVK37" s="427"/>
      <c r="AVL37" s="427"/>
      <c r="AVM37" s="427"/>
      <c r="AVN37" s="427"/>
      <c r="AVO37" s="427"/>
      <c r="AVP37" s="427"/>
      <c r="AVQ37" s="427"/>
      <c r="AVR37" s="427"/>
      <c r="AVS37" s="427"/>
      <c r="AVT37" s="427"/>
      <c r="AVU37" s="427"/>
      <c r="AVV37" s="427"/>
      <c r="AVW37" s="427"/>
      <c r="AVX37" s="427"/>
      <c r="AVY37" s="427"/>
      <c r="AVZ37" s="427"/>
      <c r="AWA37" s="427"/>
      <c r="AWB37" s="427"/>
      <c r="AWC37" s="427"/>
      <c r="AWD37" s="427"/>
      <c r="AWE37" s="427"/>
      <c r="AWF37" s="427"/>
      <c r="AWG37" s="427"/>
      <c r="AWH37" s="427"/>
      <c r="AWI37" s="427"/>
      <c r="AWJ37" s="427"/>
      <c r="AWK37" s="427"/>
      <c r="AWL37" s="427"/>
      <c r="AWM37" s="427"/>
      <c r="AWN37" s="427"/>
      <c r="AWO37" s="427"/>
      <c r="AWP37" s="427"/>
      <c r="AWQ37" s="427"/>
      <c r="AWR37" s="427"/>
      <c r="AWS37" s="427"/>
      <c r="AWT37" s="427"/>
      <c r="AWU37" s="427"/>
      <c r="AWV37" s="427"/>
      <c r="AWW37" s="427"/>
      <c r="AWX37" s="427"/>
      <c r="AWY37" s="427"/>
      <c r="AWZ37" s="427"/>
      <c r="AXA37" s="427"/>
      <c r="AXB37" s="427"/>
      <c r="AXC37" s="427"/>
      <c r="AXD37" s="427"/>
      <c r="AXE37" s="427"/>
      <c r="AXF37" s="427"/>
      <c r="AXG37" s="427"/>
      <c r="AXH37" s="427"/>
      <c r="AXI37" s="427"/>
      <c r="AXJ37" s="427"/>
      <c r="AXK37" s="427"/>
      <c r="AXL37" s="427"/>
      <c r="AXM37" s="427"/>
      <c r="AXN37" s="427"/>
      <c r="AXO37" s="427"/>
      <c r="AXP37" s="427"/>
      <c r="AXQ37" s="427"/>
      <c r="AXR37" s="427"/>
      <c r="AXS37" s="427"/>
      <c r="AXT37" s="427"/>
      <c r="AXU37" s="427"/>
      <c r="AXV37" s="427"/>
      <c r="AXW37" s="427"/>
      <c r="AXX37" s="427"/>
      <c r="AXY37" s="427"/>
      <c r="AXZ37" s="427"/>
      <c r="AYA37" s="427"/>
      <c r="AYB37" s="427"/>
      <c r="AYC37" s="427"/>
      <c r="AYD37" s="427"/>
      <c r="AYE37" s="427"/>
      <c r="AYF37" s="427"/>
      <c r="AYG37" s="427"/>
      <c r="AYH37" s="427"/>
      <c r="AYI37" s="427"/>
      <c r="AYJ37" s="427"/>
      <c r="AYK37" s="427"/>
      <c r="AYL37" s="427"/>
      <c r="AYM37" s="427"/>
      <c r="AYN37" s="427"/>
      <c r="AYO37" s="427"/>
      <c r="AYP37" s="427"/>
      <c r="AYQ37" s="427"/>
      <c r="AYR37" s="427"/>
      <c r="AYS37" s="427"/>
      <c r="AYT37" s="427"/>
      <c r="AYU37" s="427"/>
      <c r="AYV37" s="427"/>
      <c r="AYW37" s="427"/>
      <c r="AYX37" s="427"/>
      <c r="AYY37" s="427"/>
      <c r="AYZ37" s="427"/>
      <c r="AZA37" s="427"/>
      <c r="AZB37" s="427"/>
      <c r="AZC37" s="427"/>
      <c r="AZD37" s="427"/>
      <c r="AZE37" s="427"/>
      <c r="AZF37" s="427"/>
      <c r="AZG37" s="427"/>
      <c r="AZH37" s="427"/>
      <c r="AZI37" s="427"/>
      <c r="AZJ37" s="427"/>
      <c r="AZK37" s="427"/>
      <c r="AZL37" s="427"/>
      <c r="AZM37" s="427"/>
      <c r="AZN37" s="427"/>
      <c r="AZO37" s="427"/>
      <c r="AZP37" s="427"/>
      <c r="AZQ37" s="427"/>
      <c r="AZR37" s="427"/>
      <c r="AZS37" s="427"/>
      <c r="AZT37" s="427"/>
      <c r="AZU37" s="427"/>
      <c r="AZV37" s="427"/>
      <c r="AZW37" s="427"/>
      <c r="AZX37" s="427"/>
      <c r="AZY37" s="427"/>
      <c r="AZZ37" s="427"/>
      <c r="BAA37" s="427"/>
      <c r="BAB37" s="427"/>
      <c r="BAC37" s="427"/>
      <c r="BAD37" s="427"/>
      <c r="BAE37" s="427"/>
      <c r="BAF37" s="427"/>
      <c r="BAG37" s="427"/>
      <c r="BAH37" s="427"/>
      <c r="BAI37" s="427"/>
      <c r="BAJ37" s="427"/>
      <c r="BAK37" s="427"/>
      <c r="BAL37" s="427"/>
      <c r="BAM37" s="427"/>
      <c r="BAN37" s="427"/>
      <c r="BAO37" s="427"/>
      <c r="BAP37" s="427"/>
      <c r="BAQ37" s="427"/>
      <c r="BAR37" s="427"/>
      <c r="BAS37" s="427"/>
      <c r="BAT37" s="427"/>
      <c r="BAU37" s="427"/>
      <c r="BAV37" s="427"/>
      <c r="BAW37" s="427"/>
      <c r="BAX37" s="427"/>
      <c r="BAY37" s="427"/>
      <c r="BAZ37" s="427"/>
      <c r="BBA37" s="427"/>
      <c r="BBB37" s="427"/>
      <c r="BBC37" s="427"/>
      <c r="BBD37" s="427"/>
      <c r="BBE37" s="427"/>
      <c r="BBF37" s="427"/>
      <c r="BBG37" s="427"/>
      <c r="BBH37" s="427"/>
      <c r="BBI37" s="427"/>
      <c r="BBJ37" s="427"/>
      <c r="BBK37" s="427"/>
      <c r="BBL37" s="427"/>
      <c r="BBM37" s="427"/>
      <c r="BBN37" s="427"/>
      <c r="BBO37" s="427"/>
      <c r="BBP37" s="427"/>
      <c r="BBQ37" s="427"/>
      <c r="BBR37" s="427"/>
      <c r="BBS37" s="427"/>
      <c r="BBT37" s="427"/>
      <c r="BBU37" s="427"/>
      <c r="BBV37" s="427"/>
      <c r="BBW37" s="427"/>
      <c r="BBX37" s="427"/>
      <c r="BBY37" s="427"/>
      <c r="BBZ37" s="427"/>
      <c r="BCA37" s="427"/>
      <c r="BCB37" s="427"/>
      <c r="BCC37" s="427"/>
      <c r="BCD37" s="427"/>
      <c r="BCE37" s="427"/>
      <c r="BCF37" s="427"/>
      <c r="BCG37" s="427"/>
      <c r="BCH37" s="427"/>
      <c r="BCI37" s="427"/>
      <c r="BCJ37" s="427"/>
      <c r="BCK37" s="427"/>
      <c r="BCL37" s="427"/>
      <c r="BCM37" s="427"/>
      <c r="BCN37" s="427"/>
      <c r="BCO37" s="427"/>
      <c r="BCP37" s="427"/>
      <c r="BCQ37" s="427"/>
      <c r="BCR37" s="427"/>
      <c r="BCS37" s="427"/>
      <c r="BCT37" s="427"/>
      <c r="BCU37" s="427"/>
      <c r="BCV37" s="427"/>
      <c r="BCW37" s="427"/>
      <c r="BCX37" s="427"/>
      <c r="BCY37" s="427"/>
      <c r="BCZ37" s="427"/>
      <c r="BDA37" s="427"/>
      <c r="BDB37" s="427"/>
      <c r="BDC37" s="427"/>
      <c r="BDD37" s="427"/>
      <c r="BDE37" s="427"/>
      <c r="BDF37" s="427"/>
      <c r="BDG37" s="427"/>
      <c r="BDH37" s="427"/>
      <c r="BDI37" s="427"/>
      <c r="BDJ37" s="427"/>
      <c r="BDK37" s="427"/>
      <c r="BDL37" s="427"/>
      <c r="BDM37" s="427"/>
      <c r="BDN37" s="427"/>
      <c r="BDO37" s="427"/>
      <c r="BDP37" s="427"/>
      <c r="BDQ37" s="427"/>
      <c r="BDR37" s="427"/>
      <c r="BDS37" s="427"/>
      <c r="BDT37" s="427"/>
      <c r="BDU37" s="427"/>
      <c r="BDV37" s="427"/>
      <c r="BDW37" s="427"/>
      <c r="BDX37" s="427"/>
      <c r="BDY37" s="427"/>
      <c r="BDZ37" s="427"/>
      <c r="BEA37" s="427"/>
      <c r="BEB37" s="427"/>
      <c r="BEC37" s="427"/>
      <c r="BED37" s="427"/>
      <c r="BEE37" s="427"/>
      <c r="BEF37" s="427"/>
      <c r="BEG37" s="427"/>
      <c r="BEH37" s="427"/>
      <c r="BEI37" s="427"/>
      <c r="BEJ37" s="427"/>
      <c r="BEK37" s="427"/>
      <c r="BEL37" s="427"/>
      <c r="BEM37" s="427"/>
      <c r="BEN37" s="427"/>
      <c r="BEO37" s="427"/>
      <c r="BEP37" s="427"/>
      <c r="BEQ37" s="427"/>
      <c r="BER37" s="427"/>
      <c r="BES37" s="427"/>
      <c r="BET37" s="427"/>
      <c r="BEU37" s="427"/>
      <c r="BEV37" s="427"/>
      <c r="BEW37" s="427"/>
      <c r="BEX37" s="427"/>
      <c r="BEY37" s="427"/>
      <c r="BEZ37" s="427"/>
      <c r="BFA37" s="427"/>
      <c r="BFB37" s="427"/>
      <c r="BFC37" s="427"/>
      <c r="BFD37" s="427"/>
      <c r="BFE37" s="427"/>
      <c r="BFF37" s="427"/>
      <c r="BFG37" s="427"/>
      <c r="BFH37" s="427"/>
      <c r="BFI37" s="427"/>
      <c r="BFJ37" s="427"/>
      <c r="BFK37" s="427"/>
      <c r="BFL37" s="427"/>
      <c r="BFM37" s="427"/>
      <c r="BFN37" s="427"/>
      <c r="BFO37" s="427"/>
      <c r="BFP37" s="427"/>
      <c r="BFQ37" s="427"/>
      <c r="BFR37" s="427"/>
      <c r="BFS37" s="427"/>
      <c r="BFT37" s="427"/>
      <c r="BFU37" s="427"/>
      <c r="BFV37" s="427"/>
      <c r="BFW37" s="427"/>
      <c r="BFX37" s="427"/>
      <c r="BFY37" s="427"/>
      <c r="BFZ37" s="427"/>
      <c r="BGA37" s="427"/>
      <c r="BGB37" s="427"/>
      <c r="BGC37" s="427"/>
      <c r="BGD37" s="427"/>
      <c r="BGE37" s="427"/>
      <c r="BGF37" s="427"/>
      <c r="BGG37" s="427"/>
      <c r="BGH37" s="427"/>
      <c r="BGI37" s="427"/>
      <c r="BGJ37" s="427"/>
      <c r="BGK37" s="427"/>
      <c r="BGL37" s="427"/>
      <c r="BGM37" s="427"/>
      <c r="BGN37" s="427"/>
      <c r="BGO37" s="427"/>
      <c r="BGP37" s="427"/>
      <c r="BGQ37" s="427"/>
      <c r="BGR37" s="427"/>
      <c r="BGS37" s="427"/>
      <c r="BGT37" s="427"/>
      <c r="BGU37" s="427"/>
      <c r="BGV37" s="427"/>
      <c r="BGW37" s="427"/>
      <c r="BGX37" s="427"/>
      <c r="BGY37" s="427"/>
      <c r="BGZ37" s="427"/>
      <c r="BHA37" s="427"/>
      <c r="BHB37" s="427"/>
      <c r="BHC37" s="427"/>
      <c r="BHD37" s="427"/>
      <c r="BHE37" s="427"/>
      <c r="BHF37" s="427"/>
      <c r="BHG37" s="427"/>
      <c r="BHH37" s="427"/>
      <c r="BHI37" s="427"/>
      <c r="BHJ37" s="427"/>
      <c r="BHK37" s="427"/>
      <c r="BHL37" s="427"/>
      <c r="BHM37" s="427"/>
      <c r="BHN37" s="427"/>
      <c r="BHO37" s="427"/>
      <c r="BHP37" s="427"/>
      <c r="BHQ37" s="427"/>
      <c r="BHR37" s="427"/>
      <c r="BHS37" s="427"/>
      <c r="BHT37" s="427"/>
      <c r="BHU37" s="427"/>
      <c r="BHV37" s="427"/>
      <c r="BHW37" s="427"/>
      <c r="BHX37" s="427"/>
      <c r="BHY37" s="427"/>
      <c r="BHZ37" s="427"/>
      <c r="BIA37" s="427"/>
      <c r="BIB37" s="427"/>
      <c r="BIC37" s="427"/>
      <c r="BID37" s="427"/>
      <c r="BIE37" s="427"/>
      <c r="BIF37" s="427"/>
      <c r="BIG37" s="427"/>
      <c r="BIH37" s="427"/>
      <c r="BII37" s="427"/>
      <c r="BIJ37" s="427"/>
      <c r="BIK37" s="427"/>
      <c r="BIL37" s="427"/>
      <c r="BIM37" s="427"/>
      <c r="BIN37" s="427"/>
      <c r="BIO37" s="427"/>
      <c r="BIP37" s="427"/>
      <c r="BIQ37" s="427"/>
      <c r="BIR37" s="427"/>
      <c r="BIS37" s="427"/>
      <c r="BIT37" s="427"/>
      <c r="BIU37" s="427"/>
      <c r="BIV37" s="427"/>
      <c r="BIW37" s="427"/>
      <c r="BIX37" s="427"/>
      <c r="BIY37" s="427"/>
      <c r="BIZ37" s="427"/>
      <c r="BJA37" s="427"/>
      <c r="BJB37" s="427"/>
      <c r="BJC37" s="427"/>
      <c r="BJD37" s="427"/>
      <c r="BJE37" s="427"/>
      <c r="BJF37" s="427"/>
      <c r="BJG37" s="427"/>
      <c r="BJH37" s="427"/>
      <c r="BJI37" s="427"/>
      <c r="BJJ37" s="427"/>
      <c r="BJK37" s="427"/>
      <c r="BJL37" s="427"/>
      <c r="BJM37" s="427"/>
      <c r="BJN37" s="427"/>
      <c r="BJO37" s="427"/>
      <c r="BJP37" s="427"/>
      <c r="BJQ37" s="427"/>
      <c r="BJR37" s="427"/>
      <c r="BJS37" s="427"/>
      <c r="BJT37" s="427"/>
      <c r="BJU37" s="427"/>
      <c r="BJV37" s="427"/>
      <c r="BJW37" s="427"/>
      <c r="BJX37" s="427"/>
      <c r="BJY37" s="427"/>
      <c r="BJZ37" s="427"/>
      <c r="BKA37" s="427"/>
      <c r="BKB37" s="427"/>
      <c r="BKC37" s="427"/>
      <c r="BKD37" s="427"/>
      <c r="BKE37" s="427"/>
      <c r="BKF37" s="427"/>
      <c r="BKG37" s="427"/>
      <c r="BKH37" s="427"/>
      <c r="BKI37" s="427"/>
      <c r="BKJ37" s="427"/>
      <c r="BKK37" s="427"/>
      <c r="BKL37" s="427"/>
      <c r="BKM37" s="427"/>
      <c r="BKN37" s="427"/>
      <c r="BKO37" s="427"/>
      <c r="BKP37" s="427"/>
      <c r="BKQ37" s="427"/>
      <c r="BKR37" s="427"/>
      <c r="BKS37" s="427"/>
      <c r="BKT37" s="427"/>
      <c r="BKU37" s="427"/>
      <c r="BKV37" s="427"/>
      <c r="BKW37" s="427"/>
      <c r="BKX37" s="427"/>
      <c r="BKY37" s="427"/>
      <c r="BKZ37" s="427"/>
      <c r="BLA37" s="427"/>
      <c r="BLB37" s="427"/>
      <c r="BLC37" s="427"/>
      <c r="BLD37" s="427"/>
      <c r="BLE37" s="427"/>
      <c r="BLF37" s="427"/>
      <c r="BLG37" s="427"/>
      <c r="BLH37" s="427"/>
      <c r="BLI37" s="427"/>
      <c r="BLJ37" s="427"/>
      <c r="BLK37" s="427"/>
      <c r="BLL37" s="427"/>
      <c r="BLM37" s="427"/>
      <c r="BLN37" s="427"/>
      <c r="BLO37" s="427"/>
      <c r="BLP37" s="427"/>
      <c r="BLQ37" s="427"/>
      <c r="BLR37" s="427"/>
      <c r="BLS37" s="427"/>
      <c r="BLT37" s="427"/>
      <c r="BLU37" s="427"/>
      <c r="BLV37" s="427"/>
      <c r="BLW37" s="427"/>
      <c r="BLX37" s="427"/>
      <c r="BLY37" s="427"/>
      <c r="BLZ37" s="427"/>
      <c r="BMA37" s="427"/>
      <c r="BMB37" s="427"/>
      <c r="BMC37" s="427"/>
      <c r="BMD37" s="427"/>
      <c r="BME37" s="427"/>
      <c r="BMF37" s="427"/>
      <c r="BMG37" s="427"/>
      <c r="BMH37" s="427"/>
      <c r="BMI37" s="427"/>
      <c r="BMJ37" s="427"/>
      <c r="BMK37" s="427"/>
      <c r="BML37" s="427"/>
      <c r="BMM37" s="427"/>
      <c r="BMN37" s="427"/>
      <c r="BMO37" s="427"/>
      <c r="BMP37" s="427"/>
      <c r="BMQ37" s="427"/>
      <c r="BMR37" s="427"/>
      <c r="BMS37" s="427"/>
      <c r="BMT37" s="427"/>
      <c r="BMU37" s="427"/>
      <c r="BMV37" s="427"/>
      <c r="BMW37" s="427"/>
      <c r="BMX37" s="427"/>
      <c r="BMY37" s="427"/>
      <c r="BMZ37" s="427"/>
      <c r="BNA37" s="427"/>
      <c r="BNB37" s="427"/>
      <c r="BNC37" s="427"/>
      <c r="BND37" s="427"/>
      <c r="BNE37" s="427"/>
      <c r="BNF37" s="427"/>
      <c r="BNG37" s="427"/>
      <c r="BNH37" s="427"/>
      <c r="BNI37" s="427"/>
      <c r="BNJ37" s="427"/>
      <c r="BNK37" s="427"/>
      <c r="BNL37" s="427"/>
      <c r="BNM37" s="427"/>
      <c r="BNN37" s="427"/>
      <c r="BNO37" s="427"/>
      <c r="BNP37" s="427"/>
      <c r="BNQ37" s="427"/>
      <c r="BNR37" s="427"/>
      <c r="BNS37" s="427"/>
      <c r="BNT37" s="427"/>
      <c r="BNU37" s="427"/>
      <c r="BNV37" s="427"/>
      <c r="BNW37" s="427"/>
      <c r="BNX37" s="427"/>
      <c r="BNY37" s="427"/>
      <c r="BNZ37" s="427"/>
      <c r="BOA37" s="427"/>
      <c r="BOB37" s="427"/>
      <c r="BOC37" s="427"/>
      <c r="BOD37" s="427"/>
      <c r="BOE37" s="427"/>
      <c r="BOF37" s="427"/>
      <c r="BOG37" s="427"/>
      <c r="BOH37" s="427"/>
      <c r="BOI37" s="427"/>
      <c r="BOJ37" s="427"/>
      <c r="BOK37" s="427"/>
      <c r="BOL37" s="427"/>
      <c r="BOM37" s="427"/>
      <c r="BON37" s="427"/>
      <c r="BOO37" s="427"/>
      <c r="BOP37" s="427"/>
      <c r="BOQ37" s="427"/>
      <c r="BOR37" s="427"/>
      <c r="BOS37" s="427"/>
      <c r="BOT37" s="427"/>
      <c r="BOU37" s="427"/>
      <c r="BOV37" s="427"/>
      <c r="BOW37" s="427"/>
      <c r="BOX37" s="427"/>
      <c r="BOY37" s="427"/>
      <c r="BOZ37" s="427"/>
      <c r="BPA37" s="427"/>
      <c r="BPB37" s="427"/>
      <c r="BPC37" s="427"/>
      <c r="BPD37" s="427"/>
      <c r="BPE37" s="427"/>
      <c r="BPF37" s="427"/>
      <c r="BPG37" s="427"/>
      <c r="BPH37" s="427"/>
      <c r="BPI37" s="427"/>
      <c r="BPJ37" s="427"/>
      <c r="BPK37" s="427"/>
      <c r="BPL37" s="427"/>
      <c r="BPM37" s="427"/>
      <c r="BPN37" s="427"/>
      <c r="BPO37" s="427"/>
      <c r="BPP37" s="427"/>
      <c r="BPQ37" s="427"/>
      <c r="BPR37" s="427"/>
      <c r="BPS37" s="427"/>
      <c r="BPT37" s="427"/>
      <c r="BPU37" s="427"/>
      <c r="BPV37" s="427"/>
      <c r="BPW37" s="427"/>
      <c r="BPX37" s="427"/>
      <c r="BPY37" s="427"/>
      <c r="BPZ37" s="427"/>
      <c r="BQA37" s="427"/>
      <c r="BQB37" s="427"/>
      <c r="BQC37" s="427"/>
      <c r="BQD37" s="427"/>
      <c r="BQE37" s="427"/>
      <c r="BQF37" s="427"/>
      <c r="BQG37" s="427"/>
      <c r="BQH37" s="427"/>
      <c r="BQI37" s="427"/>
      <c r="BQJ37" s="427"/>
      <c r="BQK37" s="427"/>
      <c r="BQL37" s="427"/>
      <c r="BQM37" s="427"/>
      <c r="BQN37" s="427"/>
      <c r="BQO37" s="427"/>
      <c r="BQP37" s="427"/>
      <c r="BQQ37" s="427"/>
      <c r="BQR37" s="427"/>
      <c r="BQS37" s="427"/>
      <c r="BQT37" s="427"/>
      <c r="BQU37" s="427"/>
      <c r="BQV37" s="427"/>
      <c r="BQW37" s="427"/>
      <c r="BQX37" s="427"/>
      <c r="BQY37" s="427"/>
      <c r="BQZ37" s="427"/>
      <c r="BRA37" s="427"/>
      <c r="BRB37" s="427"/>
      <c r="BRC37" s="427"/>
      <c r="BRD37" s="427"/>
      <c r="BRE37" s="427"/>
      <c r="BRF37" s="427"/>
      <c r="BRG37" s="427"/>
      <c r="BRH37" s="427"/>
      <c r="BRI37" s="427"/>
      <c r="BRJ37" s="427"/>
      <c r="BRK37" s="427"/>
      <c r="BRL37" s="427"/>
      <c r="BRM37" s="427"/>
      <c r="BRN37" s="427"/>
      <c r="BRO37" s="427"/>
      <c r="BRP37" s="427"/>
      <c r="BRQ37" s="427"/>
      <c r="BRR37" s="427"/>
      <c r="BRS37" s="427"/>
      <c r="BRT37" s="427"/>
      <c r="BRU37" s="427"/>
      <c r="BRV37" s="427"/>
      <c r="BRW37" s="427"/>
      <c r="BRX37" s="427"/>
      <c r="BRY37" s="427"/>
      <c r="BRZ37" s="427"/>
      <c r="BSA37" s="427"/>
      <c r="BSB37" s="427"/>
      <c r="BSC37" s="427"/>
      <c r="BSD37" s="427"/>
      <c r="BSE37" s="427"/>
      <c r="BSF37" s="427"/>
      <c r="BSG37" s="427"/>
      <c r="BSH37" s="427"/>
      <c r="BSI37" s="427"/>
      <c r="BSJ37" s="427"/>
      <c r="BSK37" s="427"/>
      <c r="BSL37" s="427"/>
      <c r="BSM37" s="427"/>
      <c r="BSN37" s="427"/>
      <c r="BSO37" s="427"/>
      <c r="BSP37" s="427"/>
      <c r="BSQ37" s="427"/>
      <c r="BSR37" s="427"/>
      <c r="BSS37" s="427"/>
      <c r="BST37" s="427"/>
      <c r="BSU37" s="427"/>
      <c r="BSV37" s="427"/>
      <c r="BSW37" s="427"/>
      <c r="BSX37" s="427"/>
      <c r="BSY37" s="427"/>
      <c r="BSZ37" s="427"/>
      <c r="BTA37" s="427"/>
      <c r="BTB37" s="427"/>
      <c r="BTC37" s="427"/>
      <c r="BTD37" s="427"/>
      <c r="BTE37" s="427"/>
      <c r="BTF37" s="427"/>
      <c r="BTG37" s="427"/>
      <c r="BTH37" s="427"/>
      <c r="BTI37" s="427"/>
      <c r="BTJ37" s="427"/>
      <c r="BTK37" s="427"/>
      <c r="BTL37" s="427"/>
      <c r="BTM37" s="427"/>
      <c r="BTN37" s="427"/>
      <c r="BTO37" s="427"/>
      <c r="BTP37" s="427"/>
      <c r="BTQ37" s="427"/>
      <c r="BTR37" s="427"/>
      <c r="BTS37" s="427"/>
      <c r="BTT37" s="427"/>
      <c r="BTU37" s="427"/>
      <c r="BTV37" s="427"/>
      <c r="BTW37" s="427"/>
      <c r="BTX37" s="427"/>
      <c r="BTY37" s="427"/>
      <c r="BTZ37" s="427"/>
      <c r="BUA37" s="427"/>
      <c r="BUB37" s="427"/>
      <c r="BUC37" s="427"/>
      <c r="BUD37" s="427"/>
      <c r="BUE37" s="427"/>
      <c r="BUF37" s="427"/>
      <c r="BUG37" s="427"/>
      <c r="BUH37" s="427"/>
      <c r="BUI37" s="427"/>
      <c r="BUJ37" s="427"/>
      <c r="BUK37" s="427"/>
      <c r="BUL37" s="427"/>
      <c r="BUM37" s="427"/>
      <c r="BUN37" s="427"/>
      <c r="BUO37" s="427"/>
      <c r="BUP37" s="427"/>
      <c r="BUQ37" s="427"/>
      <c r="BUR37" s="427"/>
      <c r="BUS37" s="427"/>
      <c r="BUT37" s="427"/>
      <c r="BUU37" s="427"/>
      <c r="BUV37" s="427"/>
      <c r="BUW37" s="427"/>
      <c r="BUX37" s="427"/>
      <c r="BUY37" s="427"/>
      <c r="BUZ37" s="427"/>
      <c r="BVA37" s="427"/>
      <c r="BVB37" s="427"/>
      <c r="BVC37" s="427"/>
      <c r="BVD37" s="427"/>
      <c r="BVE37" s="427"/>
      <c r="BVF37" s="427"/>
      <c r="BVG37" s="427"/>
      <c r="BVH37" s="427"/>
      <c r="BVI37" s="427"/>
      <c r="BVJ37" s="427"/>
      <c r="BVK37" s="427"/>
      <c r="BVL37" s="427"/>
      <c r="BVM37" s="427"/>
      <c r="BVN37" s="427"/>
      <c r="BVO37" s="427"/>
      <c r="BVP37" s="427"/>
      <c r="BVQ37" s="427"/>
      <c r="BVR37" s="427"/>
      <c r="BVS37" s="427"/>
      <c r="BVT37" s="427"/>
      <c r="BVU37" s="427"/>
      <c r="BVV37" s="427"/>
      <c r="BVW37" s="427"/>
      <c r="BVX37" s="427"/>
      <c r="BVY37" s="427"/>
      <c r="BVZ37" s="427"/>
      <c r="BWA37" s="427"/>
      <c r="BWB37" s="427"/>
      <c r="BWC37" s="427"/>
      <c r="BWD37" s="427"/>
      <c r="BWE37" s="427"/>
      <c r="BWF37" s="427"/>
      <c r="BWG37" s="427"/>
      <c r="BWH37" s="427"/>
      <c r="BWI37" s="427"/>
      <c r="BWJ37" s="427"/>
      <c r="BWK37" s="427"/>
      <c r="BWL37" s="427"/>
      <c r="BWM37" s="427"/>
      <c r="BWN37" s="427"/>
      <c r="BWO37" s="427"/>
      <c r="BWP37" s="427"/>
      <c r="BWQ37" s="427"/>
      <c r="BWR37" s="427"/>
      <c r="BWS37" s="427"/>
      <c r="BWT37" s="427"/>
      <c r="BWU37" s="427"/>
      <c r="BWV37" s="427"/>
      <c r="BWW37" s="427"/>
      <c r="BWX37" s="427"/>
      <c r="BWY37" s="427"/>
      <c r="BWZ37" s="427"/>
      <c r="BXA37" s="427"/>
      <c r="BXB37" s="427"/>
      <c r="BXC37" s="427"/>
      <c r="BXD37" s="427"/>
      <c r="BXE37" s="427"/>
      <c r="BXF37" s="427"/>
      <c r="BXG37" s="427"/>
      <c r="BXH37" s="427"/>
      <c r="BXI37" s="427"/>
      <c r="BXJ37" s="427"/>
      <c r="BXK37" s="427"/>
      <c r="BXL37" s="427"/>
      <c r="BXM37" s="427"/>
      <c r="BXN37" s="427"/>
      <c r="BXO37" s="427"/>
      <c r="BXP37" s="427"/>
      <c r="BXQ37" s="427"/>
      <c r="BXR37" s="427"/>
      <c r="BXS37" s="427"/>
      <c r="BXT37" s="427"/>
      <c r="BXU37" s="427"/>
      <c r="BXV37" s="427"/>
      <c r="BXW37" s="427"/>
      <c r="BXX37" s="427"/>
      <c r="BXY37" s="427"/>
      <c r="BXZ37" s="427"/>
      <c r="BYA37" s="427"/>
      <c r="BYB37" s="427"/>
      <c r="BYC37" s="427"/>
      <c r="BYD37" s="427"/>
      <c r="BYE37" s="427"/>
      <c r="BYF37" s="427"/>
      <c r="BYG37" s="427"/>
      <c r="BYH37" s="427"/>
      <c r="BYI37" s="427"/>
      <c r="BYJ37" s="427"/>
      <c r="BYK37" s="427"/>
      <c r="BYL37" s="427"/>
      <c r="BYM37" s="427"/>
      <c r="BYN37" s="427"/>
      <c r="BYO37" s="427"/>
      <c r="BYP37" s="427"/>
      <c r="BYQ37" s="427"/>
      <c r="BYR37" s="427"/>
      <c r="BYS37" s="427"/>
      <c r="BYT37" s="427"/>
      <c r="BYU37" s="427"/>
      <c r="BYV37" s="427"/>
      <c r="BYW37" s="427"/>
      <c r="BYX37" s="427"/>
      <c r="BYY37" s="427"/>
      <c r="BYZ37" s="427"/>
      <c r="BZA37" s="427"/>
      <c r="BZB37" s="427"/>
      <c r="BZC37" s="427"/>
      <c r="BZD37" s="427"/>
      <c r="BZE37" s="427"/>
      <c r="BZF37" s="427"/>
      <c r="BZG37" s="427"/>
      <c r="BZH37" s="427"/>
      <c r="BZI37" s="427"/>
      <c r="BZJ37" s="427"/>
      <c r="BZK37" s="427"/>
      <c r="BZL37" s="427"/>
      <c r="BZM37" s="427"/>
      <c r="BZN37" s="427"/>
      <c r="BZO37" s="427"/>
      <c r="BZP37" s="427"/>
      <c r="BZQ37" s="427"/>
      <c r="BZR37" s="427"/>
      <c r="BZS37" s="427"/>
      <c r="BZT37" s="427"/>
      <c r="BZU37" s="427"/>
      <c r="BZV37" s="427"/>
      <c r="BZW37" s="427"/>
      <c r="BZX37" s="427"/>
      <c r="BZY37" s="427"/>
      <c r="BZZ37" s="427"/>
      <c r="CAA37" s="427"/>
      <c r="CAB37" s="427"/>
      <c r="CAC37" s="427"/>
      <c r="CAD37" s="427"/>
      <c r="CAE37" s="427"/>
      <c r="CAF37" s="427"/>
      <c r="CAG37" s="427"/>
      <c r="CAH37" s="427"/>
      <c r="CAI37" s="427"/>
      <c r="CAJ37" s="427"/>
      <c r="CAK37" s="427"/>
      <c r="CAL37" s="427"/>
      <c r="CAM37" s="427"/>
      <c r="CAN37" s="427"/>
      <c r="CAO37" s="427"/>
      <c r="CAP37" s="427"/>
      <c r="CAQ37" s="427"/>
      <c r="CAR37" s="427"/>
      <c r="CAS37" s="427"/>
      <c r="CAT37" s="427"/>
      <c r="CAU37" s="427"/>
      <c r="CAV37" s="427"/>
      <c r="CAW37" s="427"/>
      <c r="CAX37" s="427"/>
      <c r="CAY37" s="427"/>
      <c r="CAZ37" s="427"/>
      <c r="CBA37" s="427"/>
      <c r="CBB37" s="427"/>
      <c r="CBC37" s="427"/>
      <c r="CBD37" s="427"/>
      <c r="CBE37" s="427"/>
      <c r="CBF37" s="427"/>
      <c r="CBG37" s="427"/>
      <c r="CBH37" s="427"/>
      <c r="CBI37" s="427"/>
      <c r="CBJ37" s="427"/>
      <c r="CBK37" s="427"/>
      <c r="CBL37" s="427"/>
      <c r="CBM37" s="427"/>
      <c r="CBN37" s="427"/>
      <c r="CBO37" s="427"/>
      <c r="CBP37" s="427"/>
      <c r="CBQ37" s="427"/>
      <c r="CBR37" s="427"/>
      <c r="CBS37" s="427"/>
      <c r="CBT37" s="427"/>
      <c r="CBU37" s="427"/>
      <c r="CBV37" s="427"/>
      <c r="CBW37" s="427"/>
      <c r="CBX37" s="427"/>
      <c r="CBY37" s="427"/>
      <c r="CBZ37" s="427"/>
      <c r="CCA37" s="427"/>
      <c r="CCB37" s="427"/>
      <c r="CCC37" s="427"/>
      <c r="CCD37" s="427"/>
      <c r="CCE37" s="427"/>
      <c r="CCF37" s="427"/>
      <c r="CCG37" s="427"/>
      <c r="CCH37" s="427"/>
      <c r="CCI37" s="427"/>
      <c r="CCJ37" s="427"/>
      <c r="CCK37" s="427"/>
      <c r="CCL37" s="427"/>
      <c r="CCM37" s="427"/>
      <c r="CCN37" s="427"/>
      <c r="CCO37" s="427"/>
      <c r="CCP37" s="427"/>
      <c r="CCQ37" s="427"/>
      <c r="CCR37" s="427"/>
      <c r="CCS37" s="427"/>
      <c r="CCT37" s="427"/>
      <c r="CCU37" s="427"/>
      <c r="CCV37" s="427"/>
      <c r="CCW37" s="427"/>
      <c r="CCX37" s="427"/>
      <c r="CCY37" s="427"/>
      <c r="CCZ37" s="427"/>
      <c r="CDA37" s="427"/>
      <c r="CDB37" s="427"/>
      <c r="CDC37" s="427"/>
      <c r="CDD37" s="427"/>
      <c r="CDE37" s="427"/>
      <c r="CDF37" s="427"/>
      <c r="CDG37" s="427"/>
      <c r="CDH37" s="427"/>
      <c r="CDI37" s="427"/>
      <c r="CDJ37" s="427"/>
      <c r="CDK37" s="427"/>
      <c r="CDL37" s="427"/>
      <c r="CDM37" s="427"/>
      <c r="CDN37" s="427"/>
      <c r="CDO37" s="427"/>
      <c r="CDP37" s="427"/>
      <c r="CDQ37" s="427"/>
      <c r="CDR37" s="427"/>
      <c r="CDS37" s="427"/>
      <c r="CDT37" s="427"/>
      <c r="CDU37" s="427"/>
      <c r="CDV37" s="427"/>
      <c r="CDW37" s="427"/>
      <c r="CDX37" s="427"/>
      <c r="CDY37" s="427"/>
      <c r="CDZ37" s="427"/>
      <c r="CEA37" s="427"/>
      <c r="CEB37" s="427"/>
      <c r="CEC37" s="427"/>
      <c r="CED37" s="427"/>
      <c r="CEE37" s="427"/>
      <c r="CEF37" s="427"/>
      <c r="CEG37" s="427"/>
      <c r="CEH37" s="427"/>
      <c r="CEI37" s="427"/>
      <c r="CEJ37" s="427"/>
      <c r="CEK37" s="427"/>
      <c r="CEL37" s="427"/>
      <c r="CEM37" s="427"/>
      <c r="CEN37" s="427"/>
      <c r="CEO37" s="427"/>
      <c r="CEP37" s="427"/>
      <c r="CEQ37" s="427"/>
      <c r="CER37" s="427"/>
      <c r="CES37" s="427"/>
      <c r="CET37" s="427"/>
      <c r="CEU37" s="427"/>
      <c r="CEV37" s="427"/>
      <c r="CEW37" s="427"/>
      <c r="CEX37" s="427"/>
      <c r="CEY37" s="427"/>
      <c r="CEZ37" s="427"/>
      <c r="CFA37" s="427"/>
      <c r="CFB37" s="427"/>
      <c r="CFC37" s="427"/>
      <c r="CFD37" s="427"/>
      <c r="CFE37" s="427"/>
      <c r="CFF37" s="427"/>
      <c r="CFG37" s="427"/>
      <c r="CFH37" s="427"/>
      <c r="CFI37" s="427"/>
      <c r="CFJ37" s="427"/>
      <c r="CFK37" s="427"/>
      <c r="CFL37" s="427"/>
      <c r="CFM37" s="427"/>
      <c r="CFN37" s="427"/>
      <c r="CFO37" s="427"/>
      <c r="CFP37" s="427"/>
      <c r="CFQ37" s="427"/>
      <c r="CFR37" s="427"/>
      <c r="CFS37" s="427"/>
      <c r="CFT37" s="427"/>
      <c r="CFU37" s="427"/>
      <c r="CFV37" s="427"/>
      <c r="CFW37" s="427"/>
      <c r="CFX37" s="427"/>
      <c r="CFY37" s="427"/>
      <c r="CFZ37" s="427"/>
      <c r="CGA37" s="427"/>
      <c r="CGB37" s="427"/>
      <c r="CGC37" s="427"/>
      <c r="CGD37" s="427"/>
      <c r="CGE37" s="427"/>
      <c r="CGF37" s="427"/>
      <c r="CGG37" s="427"/>
      <c r="CGH37" s="427"/>
      <c r="CGI37" s="427"/>
      <c r="CGJ37" s="427"/>
      <c r="CGK37" s="427"/>
      <c r="CGL37" s="427"/>
      <c r="CGM37" s="427"/>
      <c r="CGN37" s="427"/>
      <c r="CGO37" s="427"/>
      <c r="CGP37" s="427"/>
      <c r="CGQ37" s="427"/>
      <c r="CGR37" s="427"/>
      <c r="CGS37" s="427"/>
      <c r="CGT37" s="427"/>
      <c r="CGU37" s="427"/>
      <c r="CGV37" s="427"/>
      <c r="CGW37" s="427"/>
      <c r="CGX37" s="427"/>
      <c r="CGY37" s="427"/>
      <c r="CGZ37" s="427"/>
      <c r="CHA37" s="427"/>
      <c r="CHB37" s="427"/>
      <c r="CHC37" s="427"/>
      <c r="CHD37" s="427"/>
      <c r="CHE37" s="427"/>
      <c r="CHF37" s="427"/>
      <c r="CHG37" s="427"/>
      <c r="CHH37" s="427"/>
      <c r="CHI37" s="427"/>
      <c r="CHJ37" s="427"/>
      <c r="CHK37" s="427"/>
      <c r="CHL37" s="427"/>
      <c r="CHM37" s="427"/>
      <c r="CHN37" s="427"/>
      <c r="CHO37" s="427"/>
      <c r="CHP37" s="427"/>
      <c r="CHQ37" s="427"/>
      <c r="CHR37" s="427"/>
      <c r="CHS37" s="427"/>
      <c r="CHT37" s="427"/>
      <c r="CHU37" s="427"/>
      <c r="CHV37" s="427"/>
      <c r="CHW37" s="427"/>
      <c r="CHX37" s="427"/>
      <c r="CHY37" s="427"/>
      <c r="CHZ37" s="427"/>
      <c r="CIA37" s="427"/>
      <c r="CIB37" s="427"/>
      <c r="CIC37" s="427"/>
      <c r="CID37" s="427"/>
      <c r="CIE37" s="427"/>
      <c r="CIF37" s="427"/>
      <c r="CIG37" s="427"/>
      <c r="CIH37" s="427"/>
      <c r="CII37" s="427"/>
      <c r="CIJ37" s="427"/>
      <c r="CIK37" s="427"/>
      <c r="CIL37" s="427"/>
      <c r="CIM37" s="427"/>
      <c r="CIN37" s="427"/>
      <c r="CIO37" s="427"/>
      <c r="CIP37" s="427"/>
      <c r="CIQ37" s="427"/>
      <c r="CIR37" s="427"/>
      <c r="CIS37" s="427"/>
      <c r="CIT37" s="427"/>
      <c r="CIU37" s="427"/>
      <c r="CIV37" s="427"/>
      <c r="CIW37" s="427"/>
      <c r="CIX37" s="427"/>
      <c r="CIY37" s="427"/>
      <c r="CIZ37" s="427"/>
      <c r="CJA37" s="427"/>
      <c r="CJB37" s="427"/>
      <c r="CJC37" s="427"/>
      <c r="CJD37" s="427"/>
      <c r="CJE37" s="427"/>
      <c r="CJF37" s="427"/>
      <c r="CJG37" s="427"/>
      <c r="CJH37" s="427"/>
      <c r="CJI37" s="427"/>
      <c r="CJJ37" s="427"/>
      <c r="CJK37" s="427"/>
      <c r="CJL37" s="427"/>
      <c r="CJM37" s="427"/>
      <c r="CJN37" s="427"/>
      <c r="CJO37" s="427"/>
      <c r="CJP37" s="427"/>
      <c r="CJQ37" s="427"/>
      <c r="CJR37" s="427"/>
      <c r="CJS37" s="427"/>
      <c r="CJT37" s="427"/>
      <c r="CJU37" s="427"/>
      <c r="CJV37" s="427"/>
      <c r="CJW37" s="427"/>
      <c r="CJX37" s="427"/>
      <c r="CJY37" s="427"/>
      <c r="CJZ37" s="427"/>
      <c r="CKA37" s="427"/>
      <c r="CKB37" s="427"/>
      <c r="CKC37" s="427"/>
      <c r="CKD37" s="427"/>
      <c r="CKE37" s="427"/>
      <c r="CKF37" s="427"/>
      <c r="CKG37" s="427"/>
      <c r="CKH37" s="427"/>
      <c r="CKI37" s="427"/>
      <c r="CKJ37" s="427"/>
      <c r="CKK37" s="427"/>
      <c r="CKL37" s="427"/>
      <c r="CKM37" s="427"/>
      <c r="CKN37" s="427"/>
      <c r="CKO37" s="427"/>
      <c r="CKP37" s="427"/>
      <c r="CKQ37" s="427"/>
      <c r="CKR37" s="427"/>
      <c r="CKS37" s="427"/>
      <c r="CKT37" s="427"/>
      <c r="CKU37" s="427"/>
      <c r="CKV37" s="427"/>
      <c r="CKW37" s="427"/>
      <c r="CKX37" s="427"/>
      <c r="CKY37" s="427"/>
      <c r="CKZ37" s="427"/>
      <c r="CLA37" s="427"/>
      <c r="CLB37" s="427"/>
      <c r="CLC37" s="427"/>
      <c r="CLD37" s="427"/>
      <c r="CLE37" s="427"/>
      <c r="CLF37" s="427"/>
      <c r="CLG37" s="427"/>
      <c r="CLH37" s="427"/>
      <c r="CLI37" s="427"/>
      <c r="CLJ37" s="427"/>
      <c r="CLK37" s="427"/>
      <c r="CLL37" s="427"/>
      <c r="CLM37" s="427"/>
      <c r="CLN37" s="427"/>
      <c r="CLO37" s="427"/>
      <c r="CLP37" s="427"/>
      <c r="CLQ37" s="427"/>
      <c r="CLR37" s="427"/>
      <c r="CLS37" s="427"/>
      <c r="CLT37" s="427"/>
      <c r="CLU37" s="427"/>
      <c r="CLV37" s="427"/>
      <c r="CLW37" s="427"/>
      <c r="CLX37" s="427"/>
      <c r="CLY37" s="427"/>
      <c r="CLZ37" s="427"/>
      <c r="CMA37" s="427"/>
      <c r="CMB37" s="427"/>
      <c r="CMC37" s="427"/>
      <c r="CMD37" s="427"/>
      <c r="CME37" s="427"/>
      <c r="CMF37" s="427"/>
      <c r="CMG37" s="427"/>
      <c r="CMH37" s="427"/>
      <c r="CMI37" s="427"/>
      <c r="CMJ37" s="427"/>
      <c r="CMK37" s="427"/>
      <c r="CML37" s="427"/>
      <c r="CMM37" s="427"/>
      <c r="CMN37" s="427"/>
      <c r="CMO37" s="427"/>
      <c r="CMP37" s="427"/>
      <c r="CMQ37" s="427"/>
      <c r="CMR37" s="427"/>
      <c r="CMS37" s="427"/>
      <c r="CMT37" s="427"/>
      <c r="CMU37" s="427"/>
      <c r="CMV37" s="427"/>
      <c r="CMW37" s="427"/>
      <c r="CMX37" s="427"/>
      <c r="CMY37" s="427"/>
      <c r="CMZ37" s="427"/>
      <c r="CNA37" s="427"/>
      <c r="CNB37" s="427"/>
      <c r="CNC37" s="427"/>
      <c r="CND37" s="427"/>
      <c r="CNE37" s="427"/>
      <c r="CNF37" s="427"/>
      <c r="CNG37" s="427"/>
      <c r="CNH37" s="427"/>
      <c r="CNI37" s="427"/>
      <c r="CNJ37" s="427"/>
      <c r="CNK37" s="427"/>
      <c r="CNL37" s="427"/>
      <c r="CNM37" s="427"/>
      <c r="CNN37" s="427"/>
      <c r="CNO37" s="427"/>
      <c r="CNP37" s="427"/>
      <c r="CNQ37" s="427"/>
      <c r="CNR37" s="427"/>
      <c r="CNS37" s="427"/>
      <c r="CNT37" s="427"/>
      <c r="CNU37" s="427"/>
      <c r="CNV37" s="427"/>
      <c r="CNW37" s="427"/>
      <c r="CNX37" s="427"/>
      <c r="CNY37" s="427"/>
      <c r="CNZ37" s="427"/>
      <c r="COA37" s="427"/>
      <c r="COB37" s="427"/>
      <c r="COC37" s="427"/>
      <c r="COD37" s="427"/>
      <c r="COE37" s="427"/>
      <c r="COF37" s="427"/>
      <c r="COG37" s="427"/>
      <c r="COH37" s="427"/>
      <c r="COI37" s="427"/>
      <c r="COJ37" s="427"/>
      <c r="COK37" s="427"/>
      <c r="COL37" s="427"/>
      <c r="COM37" s="427"/>
      <c r="CON37" s="427"/>
      <c r="COO37" s="427"/>
      <c r="COP37" s="427"/>
      <c r="COQ37" s="427"/>
      <c r="COR37" s="427"/>
      <c r="COS37" s="427"/>
      <c r="COT37" s="427"/>
      <c r="COU37" s="427"/>
      <c r="COV37" s="427"/>
      <c r="COW37" s="427"/>
      <c r="COX37" s="427"/>
      <c r="COY37" s="427"/>
      <c r="COZ37" s="427"/>
      <c r="CPA37" s="427"/>
      <c r="CPB37" s="427"/>
      <c r="CPC37" s="427"/>
      <c r="CPD37" s="427"/>
      <c r="CPE37" s="427"/>
      <c r="CPF37" s="427"/>
      <c r="CPG37" s="427"/>
      <c r="CPH37" s="427"/>
      <c r="CPI37" s="427"/>
      <c r="CPJ37" s="427"/>
      <c r="CPK37" s="427"/>
      <c r="CPL37" s="427"/>
      <c r="CPM37" s="427"/>
      <c r="CPN37" s="427"/>
      <c r="CPO37" s="427"/>
      <c r="CPP37" s="427"/>
      <c r="CPQ37" s="427"/>
      <c r="CPR37" s="427"/>
      <c r="CPS37" s="427"/>
      <c r="CPT37" s="427"/>
      <c r="CPU37" s="427"/>
      <c r="CPV37" s="427"/>
      <c r="CPW37" s="427"/>
      <c r="CPX37" s="427"/>
      <c r="CPY37" s="427"/>
      <c r="CPZ37" s="427"/>
      <c r="CQA37" s="427"/>
      <c r="CQB37" s="427"/>
      <c r="CQC37" s="427"/>
      <c r="CQD37" s="427"/>
      <c r="CQE37" s="427"/>
      <c r="CQF37" s="427"/>
      <c r="CQG37" s="427"/>
      <c r="CQH37" s="427"/>
      <c r="CQI37" s="427"/>
      <c r="CQJ37" s="427"/>
      <c r="CQK37" s="427"/>
      <c r="CQL37" s="427"/>
      <c r="CQM37" s="427"/>
      <c r="CQN37" s="427"/>
      <c r="CQO37" s="427"/>
      <c r="CQP37" s="427"/>
      <c r="CQQ37" s="427"/>
      <c r="CQR37" s="427"/>
      <c r="CQS37" s="427"/>
      <c r="CQT37" s="427"/>
      <c r="CQU37" s="427"/>
      <c r="CQV37" s="427"/>
      <c r="CQW37" s="427"/>
      <c r="CQX37" s="427"/>
      <c r="CQY37" s="427"/>
      <c r="CQZ37" s="427"/>
      <c r="CRA37" s="427"/>
      <c r="CRB37" s="427"/>
      <c r="CRC37" s="427"/>
      <c r="CRD37" s="427"/>
      <c r="CRE37" s="427"/>
      <c r="CRF37" s="427"/>
      <c r="CRG37" s="427"/>
      <c r="CRH37" s="427"/>
      <c r="CRI37" s="427"/>
      <c r="CRJ37" s="427"/>
      <c r="CRK37" s="427"/>
      <c r="CRL37" s="427"/>
      <c r="CRM37" s="427"/>
      <c r="CRN37" s="427"/>
      <c r="CRO37" s="427"/>
      <c r="CRP37" s="427"/>
      <c r="CRQ37" s="427"/>
      <c r="CRR37" s="427"/>
      <c r="CRS37" s="427"/>
      <c r="CRT37" s="427"/>
      <c r="CRU37" s="427"/>
      <c r="CRV37" s="427"/>
      <c r="CRW37" s="427"/>
      <c r="CRX37" s="427"/>
      <c r="CRY37" s="427"/>
      <c r="CRZ37" s="427"/>
      <c r="CSA37" s="427"/>
      <c r="CSB37" s="427"/>
      <c r="CSC37" s="427"/>
      <c r="CSD37" s="427"/>
      <c r="CSE37" s="427"/>
      <c r="CSF37" s="427"/>
      <c r="CSG37" s="427"/>
      <c r="CSH37" s="427"/>
      <c r="CSI37" s="427"/>
      <c r="CSJ37" s="427"/>
      <c r="CSK37" s="427"/>
      <c r="CSL37" s="427"/>
      <c r="CSM37" s="427"/>
      <c r="CSN37" s="427"/>
      <c r="CSO37" s="427"/>
      <c r="CSP37" s="427"/>
      <c r="CSQ37" s="427"/>
      <c r="CSR37" s="427"/>
      <c r="CSS37" s="427"/>
      <c r="CST37" s="427"/>
      <c r="CSU37" s="427"/>
      <c r="CSV37" s="427"/>
      <c r="CSW37" s="427"/>
      <c r="CSX37" s="427"/>
      <c r="CSY37" s="427"/>
      <c r="CSZ37" s="427"/>
      <c r="CTA37" s="427"/>
      <c r="CTB37" s="427"/>
      <c r="CTC37" s="427"/>
      <c r="CTD37" s="427"/>
      <c r="CTE37" s="427"/>
      <c r="CTF37" s="427"/>
      <c r="CTG37" s="427"/>
      <c r="CTH37" s="427"/>
      <c r="CTI37" s="427"/>
      <c r="CTJ37" s="427"/>
      <c r="CTK37" s="427"/>
      <c r="CTL37" s="427"/>
      <c r="CTM37" s="427"/>
      <c r="CTN37" s="427"/>
      <c r="CTO37" s="427"/>
      <c r="CTP37" s="427"/>
      <c r="CTQ37" s="427"/>
      <c r="CTR37" s="427"/>
      <c r="CTS37" s="427"/>
      <c r="CTT37" s="427"/>
      <c r="CTU37" s="427"/>
      <c r="CTV37" s="427"/>
      <c r="CTW37" s="427"/>
      <c r="CTX37" s="427"/>
      <c r="CTY37" s="427"/>
      <c r="CTZ37" s="427"/>
      <c r="CUA37" s="427"/>
      <c r="CUB37" s="427"/>
      <c r="CUC37" s="427"/>
      <c r="CUD37" s="427"/>
      <c r="CUE37" s="427"/>
      <c r="CUF37" s="427"/>
      <c r="CUG37" s="427"/>
      <c r="CUH37" s="427"/>
      <c r="CUI37" s="427"/>
      <c r="CUJ37" s="427"/>
      <c r="CUK37" s="427"/>
      <c r="CUL37" s="427"/>
      <c r="CUM37" s="427"/>
      <c r="CUN37" s="427"/>
      <c r="CUO37" s="427"/>
      <c r="CUP37" s="427"/>
      <c r="CUQ37" s="427"/>
      <c r="CUR37" s="427"/>
      <c r="CUS37" s="427"/>
      <c r="CUT37" s="427"/>
      <c r="CUU37" s="427"/>
      <c r="CUV37" s="427"/>
      <c r="CUW37" s="427"/>
      <c r="CUX37" s="427"/>
      <c r="CUY37" s="427"/>
      <c r="CUZ37" s="427"/>
      <c r="CVA37" s="427"/>
      <c r="CVB37" s="427"/>
      <c r="CVC37" s="427"/>
      <c r="CVD37" s="427"/>
      <c r="CVE37" s="427"/>
      <c r="CVF37" s="427"/>
      <c r="CVG37" s="427"/>
      <c r="CVH37" s="427"/>
      <c r="CVI37" s="427"/>
      <c r="CVJ37" s="427"/>
      <c r="CVK37" s="427"/>
      <c r="CVL37" s="427"/>
      <c r="CVM37" s="427"/>
      <c r="CVN37" s="427"/>
      <c r="CVO37" s="427"/>
      <c r="CVP37" s="427"/>
      <c r="CVQ37" s="427"/>
      <c r="CVR37" s="427"/>
      <c r="CVS37" s="427"/>
      <c r="CVT37" s="427"/>
      <c r="CVU37" s="427"/>
      <c r="CVV37" s="427"/>
      <c r="CVW37" s="427"/>
      <c r="CVX37" s="427"/>
      <c r="CVY37" s="427"/>
      <c r="CVZ37" s="427"/>
      <c r="CWA37" s="427"/>
      <c r="CWB37" s="427"/>
      <c r="CWC37" s="427"/>
      <c r="CWD37" s="427"/>
      <c r="CWE37" s="427"/>
      <c r="CWF37" s="427"/>
      <c r="CWG37" s="427"/>
      <c r="CWH37" s="427"/>
      <c r="CWI37" s="427"/>
      <c r="CWJ37" s="427"/>
      <c r="CWK37" s="427"/>
      <c r="CWL37" s="427"/>
      <c r="CWM37" s="427"/>
      <c r="CWN37" s="427"/>
      <c r="CWO37" s="427"/>
      <c r="CWP37" s="427"/>
      <c r="CWQ37" s="427"/>
      <c r="CWR37" s="427"/>
      <c r="CWS37" s="427"/>
      <c r="CWT37" s="427"/>
      <c r="CWU37" s="427"/>
      <c r="CWV37" s="427"/>
      <c r="CWW37" s="427"/>
      <c r="CWX37" s="427"/>
      <c r="CWY37" s="427"/>
      <c r="CWZ37" s="427"/>
      <c r="CXA37" s="427"/>
      <c r="CXB37" s="427"/>
      <c r="CXC37" s="427"/>
      <c r="CXD37" s="427"/>
      <c r="CXE37" s="427"/>
      <c r="CXF37" s="427"/>
      <c r="CXG37" s="427"/>
      <c r="CXH37" s="427"/>
      <c r="CXI37" s="427"/>
      <c r="CXJ37" s="427"/>
      <c r="CXK37" s="427"/>
      <c r="CXL37" s="427"/>
      <c r="CXM37" s="427"/>
      <c r="CXN37" s="427"/>
      <c r="CXO37" s="427"/>
      <c r="CXP37" s="427"/>
      <c r="CXQ37" s="427"/>
      <c r="CXR37" s="427"/>
      <c r="CXS37" s="427"/>
      <c r="CXT37" s="427"/>
      <c r="CXU37" s="427"/>
      <c r="CXV37" s="427"/>
      <c r="CXW37" s="427"/>
      <c r="CXX37" s="427"/>
      <c r="CXY37" s="427"/>
      <c r="CXZ37" s="427"/>
      <c r="CYA37" s="427"/>
      <c r="CYB37" s="427"/>
      <c r="CYC37" s="427"/>
      <c r="CYD37" s="427"/>
      <c r="CYE37" s="427"/>
      <c r="CYF37" s="427"/>
      <c r="CYG37" s="427"/>
      <c r="CYH37" s="427"/>
      <c r="CYI37" s="427"/>
      <c r="CYJ37" s="427"/>
      <c r="CYK37" s="427"/>
      <c r="CYL37" s="427"/>
      <c r="CYM37" s="427"/>
      <c r="CYN37" s="427"/>
      <c r="CYO37" s="427"/>
      <c r="CYP37" s="427"/>
      <c r="CYQ37" s="427"/>
      <c r="CYR37" s="427"/>
      <c r="CYS37" s="427"/>
      <c r="CYT37" s="427"/>
      <c r="CYU37" s="427"/>
      <c r="CYV37" s="427"/>
      <c r="CYW37" s="427"/>
      <c r="CYX37" s="427"/>
      <c r="CYY37" s="427"/>
      <c r="CYZ37" s="427"/>
      <c r="CZA37" s="427"/>
      <c r="CZB37" s="427"/>
      <c r="CZC37" s="427"/>
      <c r="CZD37" s="427"/>
      <c r="CZE37" s="427"/>
      <c r="CZF37" s="427"/>
      <c r="CZG37" s="427"/>
      <c r="CZH37" s="427"/>
      <c r="CZI37" s="427"/>
      <c r="CZJ37" s="427"/>
      <c r="CZK37" s="427"/>
      <c r="CZL37" s="427"/>
      <c r="CZM37" s="427"/>
      <c r="CZN37" s="427"/>
      <c r="CZO37" s="427"/>
      <c r="CZP37" s="427"/>
      <c r="CZQ37" s="427"/>
      <c r="CZR37" s="427"/>
      <c r="CZS37" s="427"/>
      <c r="CZT37" s="427"/>
      <c r="CZU37" s="427"/>
      <c r="CZV37" s="427"/>
      <c r="CZW37" s="427"/>
      <c r="CZX37" s="427"/>
      <c r="CZY37" s="427"/>
      <c r="CZZ37" s="427"/>
      <c r="DAA37" s="427"/>
      <c r="DAB37" s="427"/>
      <c r="DAC37" s="427"/>
      <c r="DAD37" s="427"/>
      <c r="DAE37" s="427"/>
      <c r="DAF37" s="427"/>
      <c r="DAG37" s="427"/>
      <c r="DAH37" s="427"/>
      <c r="DAI37" s="427"/>
      <c r="DAJ37" s="427"/>
      <c r="DAK37" s="427"/>
      <c r="DAL37" s="427"/>
      <c r="DAM37" s="427"/>
      <c r="DAN37" s="427"/>
      <c r="DAO37" s="427"/>
      <c r="DAP37" s="427"/>
      <c r="DAQ37" s="427"/>
      <c r="DAR37" s="427"/>
      <c r="DAS37" s="427"/>
      <c r="DAT37" s="427"/>
      <c r="DAU37" s="427"/>
      <c r="DAV37" s="427"/>
      <c r="DAW37" s="427"/>
      <c r="DAX37" s="427"/>
      <c r="DAY37" s="427"/>
      <c r="DAZ37" s="427"/>
      <c r="DBA37" s="427"/>
      <c r="DBB37" s="427"/>
      <c r="DBC37" s="427"/>
      <c r="DBD37" s="427"/>
      <c r="DBE37" s="427"/>
      <c r="DBF37" s="427"/>
      <c r="DBG37" s="427"/>
      <c r="DBH37" s="427"/>
      <c r="DBI37" s="427"/>
      <c r="DBJ37" s="427"/>
      <c r="DBK37" s="427"/>
      <c r="DBL37" s="427"/>
      <c r="DBM37" s="427"/>
      <c r="DBN37" s="427"/>
      <c r="DBO37" s="427"/>
      <c r="DBP37" s="427"/>
      <c r="DBQ37" s="427"/>
      <c r="DBR37" s="427"/>
      <c r="DBS37" s="427"/>
      <c r="DBT37" s="427"/>
      <c r="DBU37" s="427"/>
      <c r="DBV37" s="427"/>
      <c r="DBW37" s="427"/>
      <c r="DBX37" s="427"/>
      <c r="DBY37" s="427"/>
      <c r="DBZ37" s="427"/>
      <c r="DCA37" s="427"/>
      <c r="DCB37" s="427"/>
      <c r="DCC37" s="427"/>
      <c r="DCD37" s="427"/>
      <c r="DCE37" s="427"/>
      <c r="DCF37" s="427"/>
      <c r="DCG37" s="427"/>
      <c r="DCH37" s="427"/>
      <c r="DCI37" s="427"/>
      <c r="DCJ37" s="427"/>
      <c r="DCK37" s="427"/>
      <c r="DCL37" s="427"/>
      <c r="DCM37" s="427"/>
      <c r="DCN37" s="427"/>
      <c r="DCO37" s="427"/>
      <c r="DCP37" s="427"/>
      <c r="DCQ37" s="427"/>
      <c r="DCR37" s="427"/>
      <c r="DCS37" s="427"/>
      <c r="DCT37" s="427"/>
      <c r="DCU37" s="427"/>
      <c r="DCV37" s="427"/>
      <c r="DCW37" s="427"/>
      <c r="DCX37" s="427"/>
      <c r="DCY37" s="427"/>
      <c r="DCZ37" s="427"/>
      <c r="DDA37" s="427"/>
      <c r="DDB37" s="427"/>
      <c r="DDC37" s="427"/>
      <c r="DDD37" s="427"/>
      <c r="DDE37" s="427"/>
      <c r="DDF37" s="427"/>
      <c r="DDG37" s="427"/>
      <c r="DDH37" s="427"/>
      <c r="DDI37" s="427"/>
      <c r="DDJ37" s="427"/>
      <c r="DDK37" s="427"/>
      <c r="DDL37" s="427"/>
      <c r="DDM37" s="427"/>
      <c r="DDN37" s="427"/>
      <c r="DDO37" s="427"/>
      <c r="DDP37" s="427"/>
      <c r="DDQ37" s="427"/>
      <c r="DDR37" s="427"/>
      <c r="DDS37" s="427"/>
      <c r="DDT37" s="427"/>
      <c r="DDU37" s="427"/>
      <c r="DDV37" s="427"/>
      <c r="DDW37" s="427"/>
      <c r="DDX37" s="427"/>
      <c r="DDY37" s="427"/>
      <c r="DDZ37" s="427"/>
      <c r="DEA37" s="427"/>
      <c r="DEB37" s="427"/>
      <c r="DEC37" s="427"/>
      <c r="DED37" s="427"/>
      <c r="DEE37" s="427"/>
      <c r="DEF37" s="427"/>
      <c r="DEG37" s="427"/>
      <c r="DEH37" s="427"/>
      <c r="DEI37" s="427"/>
      <c r="DEJ37" s="427"/>
      <c r="DEK37" s="427"/>
      <c r="DEL37" s="427"/>
      <c r="DEM37" s="427"/>
      <c r="DEN37" s="427"/>
      <c r="DEO37" s="427"/>
      <c r="DEP37" s="427"/>
      <c r="DEQ37" s="427"/>
      <c r="DER37" s="427"/>
      <c r="DES37" s="427"/>
      <c r="DET37" s="427"/>
      <c r="DEU37" s="427"/>
      <c r="DEV37" s="427"/>
      <c r="DEW37" s="427"/>
      <c r="DEX37" s="427"/>
      <c r="DEY37" s="427"/>
      <c r="DEZ37" s="427"/>
      <c r="DFA37" s="427"/>
      <c r="DFB37" s="427"/>
      <c r="DFC37" s="427"/>
      <c r="DFD37" s="427"/>
      <c r="DFE37" s="427"/>
      <c r="DFF37" s="427"/>
      <c r="DFG37" s="427"/>
      <c r="DFH37" s="427"/>
      <c r="DFI37" s="427"/>
      <c r="DFJ37" s="427"/>
      <c r="DFK37" s="427"/>
      <c r="DFL37" s="427"/>
      <c r="DFM37" s="427"/>
      <c r="DFN37" s="427"/>
      <c r="DFO37" s="427"/>
      <c r="DFP37" s="427"/>
      <c r="DFQ37" s="427"/>
      <c r="DFR37" s="427"/>
      <c r="DFS37" s="427"/>
      <c r="DFT37" s="427"/>
      <c r="DFU37" s="427"/>
      <c r="DFV37" s="427"/>
      <c r="DFW37" s="427"/>
      <c r="DFX37" s="427"/>
      <c r="DFY37" s="427"/>
      <c r="DFZ37" s="427"/>
      <c r="DGA37" s="427"/>
      <c r="DGB37" s="427"/>
      <c r="DGC37" s="427"/>
      <c r="DGD37" s="427"/>
      <c r="DGE37" s="427"/>
      <c r="DGF37" s="427"/>
      <c r="DGG37" s="427"/>
      <c r="DGH37" s="427"/>
      <c r="DGI37" s="427"/>
      <c r="DGJ37" s="427"/>
      <c r="DGK37" s="427"/>
      <c r="DGL37" s="427"/>
      <c r="DGM37" s="427"/>
      <c r="DGN37" s="427"/>
      <c r="DGO37" s="427"/>
      <c r="DGP37" s="427"/>
      <c r="DGQ37" s="427"/>
      <c r="DGR37" s="427"/>
      <c r="DGS37" s="427"/>
      <c r="DGT37" s="427"/>
      <c r="DGU37" s="427"/>
      <c r="DGV37" s="427"/>
      <c r="DGW37" s="427"/>
      <c r="DGX37" s="427"/>
      <c r="DGY37" s="427"/>
      <c r="DGZ37" s="427"/>
      <c r="DHA37" s="427"/>
      <c r="DHB37" s="427"/>
      <c r="DHC37" s="427"/>
      <c r="DHD37" s="427"/>
      <c r="DHE37" s="427"/>
      <c r="DHF37" s="427"/>
      <c r="DHG37" s="427"/>
      <c r="DHH37" s="427"/>
      <c r="DHI37" s="427"/>
      <c r="DHJ37" s="427"/>
      <c r="DHK37" s="427"/>
      <c r="DHL37" s="427"/>
      <c r="DHM37" s="427"/>
      <c r="DHN37" s="427"/>
      <c r="DHO37" s="427"/>
      <c r="DHP37" s="427"/>
      <c r="DHQ37" s="427"/>
      <c r="DHR37" s="427"/>
      <c r="DHS37" s="427"/>
      <c r="DHT37" s="427"/>
      <c r="DHU37" s="427"/>
      <c r="DHV37" s="427"/>
      <c r="DHW37" s="427"/>
      <c r="DHX37" s="427"/>
      <c r="DHY37" s="427"/>
      <c r="DHZ37" s="427"/>
      <c r="DIA37" s="427"/>
      <c r="DIB37" s="427"/>
      <c r="DIC37" s="427"/>
      <c r="DID37" s="427"/>
      <c r="DIE37" s="427"/>
      <c r="DIF37" s="427"/>
      <c r="DIG37" s="427"/>
      <c r="DIH37" s="427"/>
      <c r="DII37" s="427"/>
      <c r="DIJ37" s="427"/>
      <c r="DIK37" s="427"/>
      <c r="DIL37" s="427"/>
      <c r="DIM37" s="427"/>
      <c r="DIN37" s="427"/>
      <c r="DIO37" s="427"/>
      <c r="DIP37" s="427"/>
      <c r="DIQ37" s="427"/>
      <c r="DIR37" s="427"/>
      <c r="DIS37" s="427"/>
      <c r="DIT37" s="427"/>
      <c r="DIU37" s="427"/>
      <c r="DIV37" s="427"/>
      <c r="DIW37" s="427"/>
      <c r="DIX37" s="427"/>
      <c r="DIY37" s="427"/>
      <c r="DIZ37" s="427"/>
      <c r="DJA37" s="427"/>
      <c r="DJB37" s="427"/>
      <c r="DJC37" s="427"/>
      <c r="DJD37" s="427"/>
      <c r="DJE37" s="427"/>
      <c r="DJF37" s="427"/>
      <c r="DJG37" s="427"/>
      <c r="DJH37" s="427"/>
      <c r="DJI37" s="427"/>
      <c r="DJJ37" s="427"/>
      <c r="DJK37" s="427"/>
      <c r="DJL37" s="427"/>
      <c r="DJM37" s="427"/>
      <c r="DJN37" s="427"/>
      <c r="DJO37" s="427"/>
      <c r="DJP37" s="427"/>
      <c r="DJQ37" s="427"/>
      <c r="DJR37" s="427"/>
      <c r="DJS37" s="427"/>
      <c r="DJT37" s="427"/>
      <c r="DJU37" s="427"/>
      <c r="DJV37" s="427"/>
      <c r="DJW37" s="427"/>
      <c r="DJX37" s="427"/>
      <c r="DJY37" s="427"/>
      <c r="DJZ37" s="427"/>
      <c r="DKA37" s="427"/>
      <c r="DKB37" s="427"/>
      <c r="DKC37" s="427"/>
      <c r="DKD37" s="427"/>
      <c r="DKE37" s="427"/>
      <c r="DKF37" s="427"/>
      <c r="DKG37" s="427"/>
      <c r="DKH37" s="427"/>
      <c r="DKI37" s="427"/>
      <c r="DKJ37" s="427"/>
      <c r="DKK37" s="427"/>
      <c r="DKL37" s="427"/>
      <c r="DKM37" s="427"/>
      <c r="DKN37" s="427"/>
      <c r="DKO37" s="427"/>
      <c r="DKP37" s="427"/>
      <c r="DKQ37" s="427"/>
      <c r="DKR37" s="427"/>
      <c r="DKS37" s="427"/>
      <c r="DKT37" s="427"/>
      <c r="DKU37" s="427"/>
      <c r="DKV37" s="427"/>
      <c r="DKW37" s="427"/>
      <c r="DKX37" s="427"/>
      <c r="DKY37" s="427"/>
      <c r="DKZ37" s="427"/>
      <c r="DLA37" s="427"/>
      <c r="DLB37" s="427"/>
      <c r="DLC37" s="427"/>
      <c r="DLD37" s="427"/>
      <c r="DLE37" s="427"/>
      <c r="DLF37" s="427"/>
      <c r="DLG37" s="427"/>
      <c r="DLH37" s="427"/>
      <c r="DLI37" s="427"/>
      <c r="DLJ37" s="427"/>
      <c r="DLK37" s="427"/>
      <c r="DLL37" s="427"/>
      <c r="DLM37" s="427"/>
      <c r="DLN37" s="427"/>
      <c r="DLO37" s="427"/>
      <c r="DLP37" s="427"/>
      <c r="DLQ37" s="427"/>
      <c r="DLR37" s="427"/>
      <c r="DLS37" s="427"/>
      <c r="DLT37" s="427"/>
      <c r="DLU37" s="427"/>
      <c r="DLV37" s="427"/>
      <c r="DLW37" s="427"/>
      <c r="DLX37" s="427"/>
      <c r="DLY37" s="427"/>
      <c r="DLZ37" s="427"/>
      <c r="DMA37" s="427"/>
      <c r="DMB37" s="427"/>
      <c r="DMC37" s="427"/>
      <c r="DMD37" s="427"/>
      <c r="DME37" s="427"/>
      <c r="DMF37" s="427"/>
      <c r="DMG37" s="427"/>
      <c r="DMH37" s="427"/>
      <c r="DMI37" s="427"/>
      <c r="DMJ37" s="427"/>
      <c r="DMK37" s="427"/>
      <c r="DML37" s="427"/>
      <c r="DMM37" s="427"/>
      <c r="DMN37" s="427"/>
      <c r="DMO37" s="427"/>
      <c r="DMP37" s="427"/>
      <c r="DMQ37" s="427"/>
      <c r="DMR37" s="427"/>
      <c r="DMS37" s="427"/>
      <c r="DMT37" s="427"/>
      <c r="DMU37" s="427"/>
      <c r="DMV37" s="427"/>
      <c r="DMW37" s="427"/>
      <c r="DMX37" s="427"/>
      <c r="DMY37" s="427"/>
      <c r="DMZ37" s="427"/>
      <c r="DNA37" s="427"/>
      <c r="DNB37" s="427"/>
      <c r="DNC37" s="427"/>
      <c r="DND37" s="427"/>
      <c r="DNE37" s="427"/>
      <c r="DNF37" s="427"/>
      <c r="DNG37" s="427"/>
      <c r="DNH37" s="427"/>
      <c r="DNI37" s="427"/>
      <c r="DNJ37" s="427"/>
      <c r="DNK37" s="427"/>
      <c r="DNL37" s="427"/>
      <c r="DNM37" s="427"/>
      <c r="DNN37" s="427"/>
      <c r="DNO37" s="427"/>
      <c r="DNP37" s="427"/>
      <c r="DNQ37" s="427"/>
      <c r="DNR37" s="427"/>
      <c r="DNS37" s="427"/>
      <c r="DNT37" s="427"/>
      <c r="DNU37" s="427"/>
      <c r="DNV37" s="427"/>
      <c r="DNW37" s="427"/>
      <c r="DNX37" s="427"/>
      <c r="DNY37" s="427"/>
      <c r="DNZ37" s="427"/>
      <c r="DOA37" s="427"/>
      <c r="DOB37" s="427"/>
      <c r="DOC37" s="427"/>
      <c r="DOD37" s="427"/>
      <c r="DOE37" s="427"/>
      <c r="DOF37" s="427"/>
      <c r="DOG37" s="427"/>
      <c r="DOH37" s="427"/>
      <c r="DOI37" s="427"/>
      <c r="DOJ37" s="427"/>
      <c r="DOK37" s="427"/>
      <c r="DOL37" s="427"/>
      <c r="DOM37" s="427"/>
      <c r="DON37" s="427"/>
      <c r="DOO37" s="427"/>
      <c r="DOP37" s="427"/>
      <c r="DOQ37" s="427"/>
      <c r="DOR37" s="427"/>
      <c r="DOS37" s="427"/>
      <c r="DOT37" s="427"/>
      <c r="DOU37" s="427"/>
      <c r="DOV37" s="427"/>
      <c r="DOW37" s="427"/>
      <c r="DOX37" s="427"/>
      <c r="DOY37" s="427"/>
      <c r="DOZ37" s="427"/>
      <c r="DPA37" s="427"/>
      <c r="DPB37" s="427"/>
      <c r="DPC37" s="427"/>
      <c r="DPD37" s="427"/>
      <c r="DPE37" s="427"/>
      <c r="DPF37" s="427"/>
      <c r="DPG37" s="427"/>
      <c r="DPH37" s="427"/>
      <c r="DPI37" s="427"/>
      <c r="DPJ37" s="427"/>
      <c r="DPK37" s="427"/>
      <c r="DPL37" s="427"/>
      <c r="DPM37" s="427"/>
      <c r="DPN37" s="427"/>
      <c r="DPO37" s="427"/>
      <c r="DPP37" s="427"/>
      <c r="DPQ37" s="427"/>
      <c r="DPR37" s="427"/>
      <c r="DPS37" s="427"/>
      <c r="DPT37" s="427"/>
      <c r="DPU37" s="427"/>
      <c r="DPV37" s="427"/>
      <c r="DPW37" s="427"/>
      <c r="DPX37" s="427"/>
      <c r="DPY37" s="427"/>
      <c r="DPZ37" s="427"/>
      <c r="DQA37" s="427"/>
      <c r="DQB37" s="427"/>
      <c r="DQC37" s="427"/>
      <c r="DQD37" s="427"/>
      <c r="DQE37" s="427"/>
      <c r="DQF37" s="427"/>
      <c r="DQG37" s="427"/>
      <c r="DQH37" s="427"/>
      <c r="DQI37" s="427"/>
      <c r="DQJ37" s="427"/>
      <c r="DQK37" s="427"/>
      <c r="DQL37" s="427"/>
      <c r="DQM37" s="427"/>
      <c r="DQN37" s="427"/>
      <c r="DQO37" s="427"/>
      <c r="DQP37" s="427"/>
      <c r="DQQ37" s="427"/>
      <c r="DQR37" s="427"/>
      <c r="DQS37" s="427"/>
      <c r="DQT37" s="427"/>
      <c r="DQU37" s="427"/>
      <c r="DQV37" s="427"/>
      <c r="DQW37" s="427"/>
      <c r="DQX37" s="427"/>
      <c r="DQY37" s="427"/>
      <c r="DQZ37" s="427"/>
      <c r="DRA37" s="427"/>
      <c r="DRB37" s="427"/>
      <c r="DRC37" s="427"/>
      <c r="DRD37" s="427"/>
      <c r="DRE37" s="427"/>
      <c r="DRF37" s="427"/>
      <c r="DRG37" s="427"/>
      <c r="DRH37" s="427"/>
      <c r="DRI37" s="427"/>
      <c r="DRJ37" s="427"/>
      <c r="DRK37" s="427"/>
      <c r="DRL37" s="427"/>
      <c r="DRM37" s="427"/>
      <c r="DRN37" s="427"/>
      <c r="DRO37" s="427"/>
      <c r="DRP37" s="427"/>
      <c r="DRQ37" s="427"/>
      <c r="DRR37" s="427"/>
      <c r="DRS37" s="427"/>
      <c r="DRT37" s="427"/>
      <c r="DRU37" s="427"/>
      <c r="DRV37" s="427"/>
      <c r="DRW37" s="427"/>
      <c r="DRX37" s="427"/>
      <c r="DRY37" s="427"/>
      <c r="DRZ37" s="427"/>
      <c r="DSA37" s="427"/>
      <c r="DSB37" s="427"/>
      <c r="DSC37" s="427"/>
      <c r="DSD37" s="427"/>
      <c r="DSE37" s="427"/>
      <c r="DSF37" s="427"/>
      <c r="DSG37" s="427"/>
      <c r="DSH37" s="427"/>
      <c r="DSI37" s="427"/>
      <c r="DSJ37" s="427"/>
      <c r="DSK37" s="427"/>
      <c r="DSL37" s="427"/>
      <c r="DSM37" s="427"/>
      <c r="DSN37" s="427"/>
      <c r="DSO37" s="427"/>
      <c r="DSP37" s="427"/>
      <c r="DSQ37" s="427"/>
      <c r="DSR37" s="427"/>
      <c r="DSS37" s="427"/>
      <c r="DST37" s="427"/>
      <c r="DSU37" s="427"/>
      <c r="DSV37" s="427"/>
      <c r="DSW37" s="427"/>
      <c r="DSX37" s="427"/>
      <c r="DSY37" s="427"/>
      <c r="DSZ37" s="427"/>
      <c r="DTA37" s="427"/>
      <c r="DTB37" s="427"/>
      <c r="DTC37" s="427"/>
      <c r="DTD37" s="427"/>
      <c r="DTE37" s="427"/>
      <c r="DTF37" s="427"/>
      <c r="DTG37" s="427"/>
      <c r="DTH37" s="427"/>
      <c r="DTI37" s="427"/>
      <c r="DTJ37" s="427"/>
      <c r="DTK37" s="427"/>
      <c r="DTL37" s="427"/>
      <c r="DTM37" s="427"/>
      <c r="DTN37" s="427"/>
      <c r="DTO37" s="427"/>
      <c r="DTP37" s="427"/>
      <c r="DTQ37" s="427"/>
      <c r="DTR37" s="427"/>
      <c r="DTS37" s="427"/>
      <c r="DTT37" s="427"/>
      <c r="DTU37" s="427"/>
      <c r="DTV37" s="427"/>
      <c r="DTW37" s="427"/>
      <c r="DTX37" s="427"/>
      <c r="DTY37" s="427"/>
      <c r="DTZ37" s="427"/>
      <c r="DUA37" s="427"/>
      <c r="DUB37" s="427"/>
      <c r="DUC37" s="427"/>
      <c r="DUD37" s="427"/>
      <c r="DUE37" s="427"/>
      <c r="DUF37" s="427"/>
      <c r="DUG37" s="427"/>
      <c r="DUH37" s="427"/>
      <c r="DUI37" s="427"/>
      <c r="DUJ37" s="427"/>
      <c r="DUK37" s="427"/>
      <c r="DUL37" s="427"/>
      <c r="DUM37" s="427"/>
      <c r="DUN37" s="427"/>
      <c r="DUO37" s="427"/>
      <c r="DUP37" s="427"/>
      <c r="DUQ37" s="427"/>
      <c r="DUR37" s="427"/>
      <c r="DUS37" s="427"/>
      <c r="DUT37" s="427"/>
      <c r="DUU37" s="427"/>
      <c r="DUV37" s="427"/>
      <c r="DUW37" s="427"/>
      <c r="DUX37" s="427"/>
      <c r="DUY37" s="427"/>
      <c r="DUZ37" s="427"/>
      <c r="DVA37" s="427"/>
      <c r="DVB37" s="427"/>
      <c r="DVC37" s="427"/>
      <c r="DVD37" s="427"/>
      <c r="DVE37" s="427"/>
      <c r="DVF37" s="427"/>
      <c r="DVG37" s="427"/>
      <c r="DVH37" s="427"/>
      <c r="DVI37" s="427"/>
      <c r="DVJ37" s="427"/>
      <c r="DVK37" s="427"/>
      <c r="DVL37" s="427"/>
      <c r="DVM37" s="427"/>
      <c r="DVN37" s="427"/>
      <c r="DVO37" s="427"/>
      <c r="DVP37" s="427"/>
      <c r="DVQ37" s="427"/>
      <c r="DVR37" s="427"/>
      <c r="DVS37" s="427"/>
      <c r="DVT37" s="427"/>
      <c r="DVU37" s="427"/>
      <c r="DVV37" s="427"/>
      <c r="DVW37" s="427"/>
      <c r="DVX37" s="427"/>
      <c r="DVY37" s="427"/>
      <c r="DVZ37" s="427"/>
      <c r="DWA37" s="427"/>
      <c r="DWB37" s="427"/>
      <c r="DWC37" s="427"/>
      <c r="DWD37" s="427"/>
      <c r="DWE37" s="427"/>
      <c r="DWF37" s="427"/>
      <c r="DWG37" s="427"/>
      <c r="DWH37" s="427"/>
      <c r="DWI37" s="427"/>
      <c r="DWJ37" s="427"/>
      <c r="DWK37" s="427"/>
      <c r="DWL37" s="427"/>
      <c r="DWM37" s="427"/>
      <c r="DWN37" s="427"/>
      <c r="DWO37" s="427"/>
      <c r="DWP37" s="427"/>
      <c r="DWQ37" s="427"/>
      <c r="DWR37" s="427"/>
      <c r="DWS37" s="427"/>
      <c r="DWT37" s="427"/>
      <c r="DWU37" s="427"/>
      <c r="DWV37" s="427"/>
      <c r="DWW37" s="427"/>
      <c r="DWX37" s="427"/>
      <c r="DWY37" s="427"/>
      <c r="DWZ37" s="427"/>
      <c r="DXA37" s="427"/>
      <c r="DXB37" s="427"/>
      <c r="DXC37" s="427"/>
      <c r="DXD37" s="427"/>
      <c r="DXE37" s="427"/>
      <c r="DXF37" s="427"/>
      <c r="DXG37" s="427"/>
      <c r="DXH37" s="427"/>
      <c r="DXI37" s="427"/>
      <c r="DXJ37" s="427"/>
      <c r="DXK37" s="427"/>
      <c r="DXL37" s="427"/>
      <c r="DXM37" s="427"/>
      <c r="DXN37" s="427"/>
      <c r="DXO37" s="427"/>
      <c r="DXP37" s="427"/>
      <c r="DXQ37" s="427"/>
      <c r="DXR37" s="427"/>
      <c r="DXS37" s="427"/>
      <c r="DXT37" s="427"/>
      <c r="DXU37" s="427"/>
      <c r="DXV37" s="427"/>
      <c r="DXW37" s="427"/>
      <c r="DXX37" s="427"/>
      <c r="DXY37" s="427"/>
      <c r="DXZ37" s="427"/>
      <c r="DYA37" s="427"/>
      <c r="DYB37" s="427"/>
      <c r="DYC37" s="427"/>
      <c r="DYD37" s="427"/>
      <c r="DYE37" s="427"/>
      <c r="DYF37" s="427"/>
      <c r="DYG37" s="427"/>
      <c r="DYH37" s="427"/>
      <c r="DYI37" s="427"/>
      <c r="DYJ37" s="427"/>
      <c r="DYK37" s="427"/>
      <c r="DYL37" s="427"/>
      <c r="DYM37" s="427"/>
      <c r="DYN37" s="427"/>
      <c r="DYO37" s="427"/>
      <c r="DYP37" s="427"/>
      <c r="DYQ37" s="427"/>
      <c r="DYR37" s="427"/>
      <c r="DYS37" s="427"/>
      <c r="DYT37" s="427"/>
      <c r="DYU37" s="427"/>
      <c r="DYV37" s="427"/>
      <c r="DYW37" s="427"/>
      <c r="DYX37" s="427"/>
      <c r="DYY37" s="427"/>
      <c r="DYZ37" s="427"/>
      <c r="DZA37" s="427"/>
      <c r="DZB37" s="427"/>
      <c r="DZC37" s="427"/>
      <c r="DZD37" s="427"/>
      <c r="DZE37" s="427"/>
      <c r="DZF37" s="427"/>
      <c r="DZG37" s="427"/>
      <c r="DZH37" s="427"/>
      <c r="DZI37" s="427"/>
      <c r="DZJ37" s="427"/>
      <c r="DZK37" s="427"/>
      <c r="DZL37" s="427"/>
      <c r="DZM37" s="427"/>
      <c r="DZN37" s="427"/>
      <c r="DZO37" s="427"/>
      <c r="DZP37" s="427"/>
      <c r="DZQ37" s="427"/>
      <c r="DZR37" s="427"/>
      <c r="DZS37" s="427"/>
      <c r="DZT37" s="427"/>
      <c r="DZU37" s="427"/>
      <c r="DZV37" s="427"/>
      <c r="DZW37" s="427"/>
      <c r="DZX37" s="427"/>
      <c r="DZY37" s="427"/>
      <c r="DZZ37" s="427"/>
      <c r="EAA37" s="427"/>
      <c r="EAB37" s="427"/>
      <c r="EAC37" s="427"/>
      <c r="EAD37" s="427"/>
      <c r="EAE37" s="427"/>
      <c r="EAF37" s="427"/>
      <c r="EAG37" s="427"/>
      <c r="EAH37" s="427"/>
      <c r="EAI37" s="427"/>
      <c r="EAJ37" s="427"/>
      <c r="EAK37" s="427"/>
      <c r="EAL37" s="427"/>
      <c r="EAM37" s="427"/>
      <c r="EAN37" s="427"/>
      <c r="EAO37" s="427"/>
      <c r="EAP37" s="427"/>
      <c r="EAQ37" s="427"/>
      <c r="EAR37" s="427"/>
      <c r="EAS37" s="427"/>
      <c r="EAT37" s="427"/>
      <c r="EAU37" s="427"/>
      <c r="EAV37" s="427"/>
      <c r="EAW37" s="427"/>
      <c r="EAX37" s="427"/>
      <c r="EAY37" s="427"/>
      <c r="EAZ37" s="427"/>
      <c r="EBA37" s="427"/>
      <c r="EBB37" s="427"/>
      <c r="EBC37" s="427"/>
      <c r="EBD37" s="427"/>
      <c r="EBE37" s="427"/>
      <c r="EBF37" s="427"/>
      <c r="EBG37" s="427"/>
      <c r="EBH37" s="427"/>
      <c r="EBI37" s="427"/>
      <c r="EBJ37" s="427"/>
      <c r="EBK37" s="427"/>
      <c r="EBL37" s="427"/>
      <c r="EBM37" s="427"/>
      <c r="EBN37" s="427"/>
      <c r="EBO37" s="427"/>
      <c r="EBP37" s="427"/>
      <c r="EBQ37" s="427"/>
      <c r="EBR37" s="427"/>
      <c r="EBS37" s="427"/>
      <c r="EBT37" s="427"/>
      <c r="EBU37" s="427"/>
      <c r="EBV37" s="427"/>
      <c r="EBW37" s="427"/>
      <c r="EBX37" s="427"/>
      <c r="EBY37" s="427"/>
      <c r="EBZ37" s="427"/>
      <c r="ECA37" s="427"/>
      <c r="ECB37" s="427"/>
      <c r="ECC37" s="427"/>
      <c r="ECD37" s="427"/>
      <c r="ECE37" s="427"/>
      <c r="ECF37" s="427"/>
      <c r="ECG37" s="427"/>
      <c r="ECH37" s="427"/>
      <c r="ECI37" s="427"/>
      <c r="ECJ37" s="427"/>
      <c r="ECK37" s="427"/>
      <c r="ECL37" s="427"/>
      <c r="ECM37" s="427"/>
      <c r="ECN37" s="427"/>
      <c r="ECO37" s="427"/>
      <c r="ECP37" s="427"/>
      <c r="ECQ37" s="427"/>
      <c r="ECR37" s="427"/>
      <c r="ECS37" s="427"/>
      <c r="ECT37" s="427"/>
      <c r="ECU37" s="427"/>
      <c r="ECV37" s="427"/>
      <c r="ECW37" s="427"/>
      <c r="ECX37" s="427"/>
      <c r="ECY37" s="427"/>
      <c r="ECZ37" s="427"/>
      <c r="EDA37" s="427"/>
      <c r="EDB37" s="427"/>
      <c r="EDC37" s="427"/>
      <c r="EDD37" s="427"/>
      <c r="EDE37" s="427"/>
      <c r="EDF37" s="427"/>
      <c r="EDG37" s="427"/>
      <c r="EDH37" s="427"/>
      <c r="EDI37" s="427"/>
      <c r="EDJ37" s="427"/>
      <c r="EDK37" s="427"/>
      <c r="EDL37" s="427"/>
      <c r="EDM37" s="427"/>
      <c r="EDN37" s="427"/>
      <c r="EDO37" s="427"/>
      <c r="EDP37" s="427"/>
      <c r="EDQ37" s="427"/>
      <c r="EDR37" s="427"/>
      <c r="EDS37" s="427"/>
      <c r="EDT37" s="427"/>
      <c r="EDU37" s="427"/>
      <c r="EDV37" s="427"/>
      <c r="EDW37" s="427"/>
      <c r="EDX37" s="427"/>
      <c r="EDY37" s="427"/>
      <c r="EDZ37" s="427"/>
      <c r="EEA37" s="427"/>
      <c r="EEB37" s="427"/>
      <c r="EEC37" s="427"/>
      <c r="EED37" s="427"/>
      <c r="EEE37" s="427"/>
      <c r="EEF37" s="427"/>
      <c r="EEG37" s="427"/>
      <c r="EEH37" s="427"/>
      <c r="EEI37" s="427"/>
      <c r="EEJ37" s="427"/>
      <c r="EEK37" s="427"/>
      <c r="EEL37" s="427"/>
      <c r="EEM37" s="427"/>
      <c r="EEN37" s="427"/>
      <c r="EEO37" s="427"/>
      <c r="EEP37" s="427"/>
      <c r="EEQ37" s="427"/>
      <c r="EER37" s="427"/>
      <c r="EES37" s="427"/>
      <c r="EET37" s="427"/>
      <c r="EEU37" s="427"/>
      <c r="EEV37" s="427"/>
      <c r="EEW37" s="427"/>
      <c r="EEX37" s="427"/>
      <c r="EEY37" s="427"/>
      <c r="EEZ37" s="427"/>
      <c r="EFA37" s="427"/>
      <c r="EFB37" s="427"/>
      <c r="EFC37" s="427"/>
      <c r="EFD37" s="427"/>
      <c r="EFE37" s="427"/>
      <c r="EFF37" s="427"/>
      <c r="EFG37" s="427"/>
      <c r="EFH37" s="427"/>
      <c r="EFI37" s="427"/>
      <c r="EFJ37" s="427"/>
      <c r="EFK37" s="427"/>
      <c r="EFL37" s="427"/>
      <c r="EFM37" s="427"/>
      <c r="EFN37" s="427"/>
      <c r="EFO37" s="427"/>
      <c r="EFP37" s="427"/>
      <c r="EFQ37" s="427"/>
      <c r="EFR37" s="427"/>
      <c r="EFS37" s="427"/>
      <c r="EFT37" s="427"/>
      <c r="EFU37" s="427"/>
      <c r="EFV37" s="427"/>
      <c r="EFW37" s="427"/>
      <c r="EFX37" s="427"/>
      <c r="EFY37" s="427"/>
      <c r="EFZ37" s="427"/>
      <c r="EGA37" s="427"/>
      <c r="EGB37" s="427"/>
      <c r="EGC37" s="427"/>
      <c r="EGD37" s="427"/>
      <c r="EGE37" s="427"/>
      <c r="EGF37" s="427"/>
      <c r="EGG37" s="427"/>
      <c r="EGH37" s="427"/>
      <c r="EGI37" s="427"/>
      <c r="EGJ37" s="427"/>
      <c r="EGK37" s="427"/>
      <c r="EGL37" s="427"/>
      <c r="EGM37" s="427"/>
      <c r="EGN37" s="427"/>
      <c r="EGO37" s="427"/>
      <c r="EGP37" s="427"/>
      <c r="EGQ37" s="427"/>
      <c r="EGR37" s="427"/>
      <c r="EGS37" s="427"/>
      <c r="EGT37" s="427"/>
      <c r="EGU37" s="427"/>
      <c r="EGV37" s="427"/>
      <c r="EGW37" s="427"/>
      <c r="EGX37" s="427"/>
      <c r="EGY37" s="427"/>
      <c r="EGZ37" s="427"/>
      <c r="EHA37" s="427"/>
      <c r="EHB37" s="427"/>
      <c r="EHC37" s="427"/>
      <c r="EHD37" s="427"/>
      <c r="EHE37" s="427"/>
      <c r="EHF37" s="427"/>
      <c r="EHG37" s="427"/>
      <c r="EHH37" s="427"/>
      <c r="EHI37" s="427"/>
      <c r="EHJ37" s="427"/>
      <c r="EHK37" s="427"/>
      <c r="EHL37" s="427"/>
      <c r="EHM37" s="427"/>
      <c r="EHN37" s="427"/>
      <c r="EHO37" s="427"/>
      <c r="EHP37" s="427"/>
      <c r="EHQ37" s="427"/>
      <c r="EHR37" s="427"/>
      <c r="EHS37" s="427"/>
      <c r="EHT37" s="427"/>
      <c r="EHU37" s="427"/>
      <c r="EHV37" s="427"/>
      <c r="EHW37" s="427"/>
      <c r="EHX37" s="427"/>
      <c r="EHY37" s="427"/>
      <c r="EHZ37" s="427"/>
      <c r="EIA37" s="427"/>
      <c r="EIB37" s="427"/>
      <c r="EIC37" s="427"/>
      <c r="EID37" s="427"/>
      <c r="EIE37" s="427"/>
      <c r="EIF37" s="427"/>
      <c r="EIG37" s="427"/>
      <c r="EIH37" s="427"/>
      <c r="EII37" s="427"/>
      <c r="EIJ37" s="427"/>
      <c r="EIK37" s="427"/>
      <c r="EIL37" s="427"/>
      <c r="EIM37" s="427"/>
      <c r="EIN37" s="427"/>
      <c r="EIO37" s="427"/>
      <c r="EIP37" s="427"/>
      <c r="EIQ37" s="427"/>
      <c r="EIR37" s="427"/>
      <c r="EIS37" s="427"/>
      <c r="EIT37" s="427"/>
      <c r="EIU37" s="427"/>
      <c r="EIV37" s="427"/>
      <c r="EIW37" s="427"/>
      <c r="EIX37" s="427"/>
      <c r="EIY37" s="427"/>
      <c r="EIZ37" s="427"/>
      <c r="EJA37" s="427"/>
      <c r="EJB37" s="427"/>
      <c r="EJC37" s="427"/>
      <c r="EJD37" s="427"/>
      <c r="EJE37" s="427"/>
      <c r="EJF37" s="427"/>
      <c r="EJG37" s="427"/>
      <c r="EJH37" s="427"/>
      <c r="EJI37" s="427"/>
      <c r="EJJ37" s="427"/>
      <c r="EJK37" s="427"/>
      <c r="EJL37" s="427"/>
      <c r="EJM37" s="427"/>
      <c r="EJN37" s="427"/>
      <c r="EJO37" s="427"/>
      <c r="EJP37" s="427"/>
      <c r="EJQ37" s="427"/>
      <c r="EJR37" s="427"/>
      <c r="EJS37" s="427"/>
      <c r="EJT37" s="427"/>
      <c r="EJU37" s="427"/>
      <c r="EJV37" s="427"/>
      <c r="EJW37" s="427"/>
      <c r="EJX37" s="427"/>
      <c r="EJY37" s="427"/>
      <c r="EJZ37" s="427"/>
      <c r="EKA37" s="427"/>
      <c r="EKB37" s="427"/>
      <c r="EKC37" s="427"/>
      <c r="EKD37" s="427"/>
      <c r="EKE37" s="427"/>
      <c r="EKF37" s="427"/>
      <c r="EKG37" s="427"/>
      <c r="EKH37" s="427"/>
      <c r="EKI37" s="427"/>
      <c r="EKJ37" s="427"/>
      <c r="EKK37" s="427"/>
      <c r="EKL37" s="427"/>
      <c r="EKM37" s="427"/>
      <c r="EKN37" s="427"/>
      <c r="EKO37" s="427"/>
      <c r="EKP37" s="427"/>
      <c r="EKQ37" s="427"/>
      <c r="EKR37" s="427"/>
      <c r="EKS37" s="427"/>
      <c r="EKT37" s="427"/>
      <c r="EKU37" s="427"/>
      <c r="EKV37" s="427"/>
      <c r="EKW37" s="427"/>
      <c r="EKX37" s="427"/>
      <c r="EKY37" s="427"/>
      <c r="EKZ37" s="427"/>
      <c r="ELA37" s="427"/>
      <c r="ELB37" s="427"/>
      <c r="ELC37" s="427"/>
      <c r="ELD37" s="427"/>
      <c r="ELE37" s="427"/>
      <c r="ELF37" s="427"/>
      <c r="ELG37" s="427"/>
      <c r="ELH37" s="427"/>
      <c r="ELI37" s="427"/>
      <c r="ELJ37" s="427"/>
      <c r="ELK37" s="427"/>
      <c r="ELL37" s="427"/>
      <c r="ELM37" s="427"/>
      <c r="ELN37" s="427"/>
      <c r="ELO37" s="427"/>
      <c r="ELP37" s="427"/>
      <c r="ELQ37" s="427"/>
      <c r="ELR37" s="427"/>
      <c r="ELS37" s="427"/>
      <c r="ELT37" s="427"/>
      <c r="ELU37" s="427"/>
      <c r="ELV37" s="427"/>
      <c r="ELW37" s="427"/>
      <c r="ELX37" s="427"/>
      <c r="ELY37" s="427"/>
      <c r="ELZ37" s="427"/>
      <c r="EMA37" s="427"/>
      <c r="EMB37" s="427"/>
      <c r="EMC37" s="427"/>
      <c r="EMD37" s="427"/>
      <c r="EME37" s="427"/>
      <c r="EMF37" s="427"/>
      <c r="EMG37" s="427"/>
      <c r="EMH37" s="427"/>
      <c r="EMI37" s="427"/>
      <c r="EMJ37" s="427"/>
      <c r="EMK37" s="427"/>
      <c r="EML37" s="427"/>
      <c r="EMM37" s="427"/>
      <c r="EMN37" s="427"/>
      <c r="EMO37" s="427"/>
      <c r="EMP37" s="427"/>
      <c r="EMQ37" s="427"/>
      <c r="EMR37" s="427"/>
      <c r="EMS37" s="427"/>
      <c r="EMT37" s="427"/>
      <c r="EMU37" s="427"/>
      <c r="EMV37" s="427"/>
      <c r="EMW37" s="427"/>
      <c r="EMX37" s="427"/>
      <c r="EMY37" s="427"/>
      <c r="EMZ37" s="427"/>
      <c r="ENA37" s="427"/>
      <c r="ENB37" s="427"/>
      <c r="ENC37" s="427"/>
      <c r="END37" s="427"/>
      <c r="ENE37" s="427"/>
      <c r="ENF37" s="427"/>
      <c r="ENG37" s="427"/>
      <c r="ENH37" s="427"/>
      <c r="ENI37" s="427"/>
      <c r="ENJ37" s="427"/>
      <c r="ENK37" s="427"/>
      <c r="ENL37" s="427"/>
      <c r="ENM37" s="427"/>
      <c r="ENN37" s="427"/>
      <c r="ENO37" s="427"/>
      <c r="ENP37" s="427"/>
      <c r="ENQ37" s="427"/>
      <c r="ENR37" s="427"/>
      <c r="ENS37" s="427"/>
      <c r="ENT37" s="427"/>
      <c r="ENU37" s="427"/>
      <c r="ENV37" s="427"/>
      <c r="ENW37" s="427"/>
      <c r="ENX37" s="427"/>
      <c r="ENY37" s="427"/>
      <c r="ENZ37" s="427"/>
      <c r="EOA37" s="427"/>
      <c r="EOB37" s="427"/>
      <c r="EOC37" s="427"/>
      <c r="EOD37" s="427"/>
      <c r="EOE37" s="427"/>
      <c r="EOF37" s="427"/>
      <c r="EOG37" s="427"/>
      <c r="EOH37" s="427"/>
      <c r="EOI37" s="427"/>
      <c r="EOJ37" s="427"/>
      <c r="EOK37" s="427"/>
      <c r="EOL37" s="427"/>
      <c r="EOM37" s="427"/>
      <c r="EON37" s="427"/>
      <c r="EOO37" s="427"/>
      <c r="EOP37" s="427"/>
      <c r="EOQ37" s="427"/>
      <c r="EOR37" s="427"/>
      <c r="EOS37" s="427"/>
      <c r="EOT37" s="427"/>
      <c r="EOU37" s="427"/>
      <c r="EOV37" s="427"/>
      <c r="EOW37" s="427"/>
      <c r="EOX37" s="427"/>
      <c r="EOY37" s="427"/>
      <c r="EOZ37" s="427"/>
      <c r="EPA37" s="427"/>
      <c r="EPB37" s="427"/>
      <c r="EPC37" s="427"/>
      <c r="EPD37" s="427"/>
      <c r="EPE37" s="427"/>
      <c r="EPF37" s="427"/>
      <c r="EPG37" s="427"/>
      <c r="EPH37" s="427"/>
      <c r="EPI37" s="427"/>
      <c r="EPJ37" s="427"/>
      <c r="EPK37" s="427"/>
      <c r="EPL37" s="427"/>
      <c r="EPM37" s="427"/>
      <c r="EPN37" s="427"/>
      <c r="EPO37" s="427"/>
      <c r="EPP37" s="427"/>
      <c r="EPQ37" s="427"/>
      <c r="EPR37" s="427"/>
      <c r="EPS37" s="427"/>
      <c r="EPT37" s="427"/>
      <c r="EPU37" s="427"/>
      <c r="EPV37" s="427"/>
      <c r="EPW37" s="427"/>
      <c r="EPX37" s="427"/>
      <c r="EPY37" s="427"/>
      <c r="EPZ37" s="427"/>
      <c r="EQA37" s="427"/>
      <c r="EQB37" s="427"/>
      <c r="EQC37" s="427"/>
      <c r="EQD37" s="427"/>
      <c r="EQE37" s="427"/>
      <c r="EQF37" s="427"/>
      <c r="EQG37" s="427"/>
      <c r="EQH37" s="427"/>
      <c r="EQI37" s="427"/>
      <c r="EQJ37" s="427"/>
      <c r="EQK37" s="427"/>
      <c r="EQL37" s="427"/>
      <c r="EQM37" s="427"/>
      <c r="EQN37" s="427"/>
      <c r="EQO37" s="427"/>
      <c r="EQP37" s="427"/>
      <c r="EQQ37" s="427"/>
      <c r="EQR37" s="427"/>
      <c r="EQS37" s="427"/>
      <c r="EQT37" s="427"/>
      <c r="EQU37" s="427"/>
      <c r="EQV37" s="427"/>
      <c r="EQW37" s="427"/>
      <c r="EQX37" s="427"/>
      <c r="EQY37" s="427"/>
      <c r="EQZ37" s="427"/>
      <c r="ERA37" s="427"/>
      <c r="ERB37" s="427"/>
      <c r="ERC37" s="427"/>
      <c r="ERD37" s="427"/>
      <c r="ERE37" s="427"/>
      <c r="ERF37" s="427"/>
      <c r="ERG37" s="427"/>
      <c r="ERH37" s="427"/>
      <c r="ERI37" s="427"/>
      <c r="ERJ37" s="427"/>
      <c r="ERK37" s="427"/>
      <c r="ERL37" s="427"/>
      <c r="ERM37" s="427"/>
      <c r="ERN37" s="427"/>
      <c r="ERO37" s="427"/>
      <c r="ERP37" s="427"/>
      <c r="ERQ37" s="427"/>
      <c r="ERR37" s="427"/>
      <c r="ERS37" s="427"/>
      <c r="ERT37" s="427"/>
      <c r="ERU37" s="427"/>
      <c r="ERV37" s="427"/>
      <c r="ERW37" s="427"/>
      <c r="ERX37" s="427"/>
      <c r="ERY37" s="427"/>
      <c r="ERZ37" s="427"/>
      <c r="ESA37" s="427"/>
      <c r="ESB37" s="427"/>
      <c r="ESC37" s="427"/>
      <c r="ESD37" s="427"/>
      <c r="ESE37" s="427"/>
      <c r="ESF37" s="427"/>
      <c r="ESG37" s="427"/>
      <c r="ESH37" s="427"/>
      <c r="ESI37" s="427"/>
      <c r="ESJ37" s="427"/>
      <c r="ESK37" s="427"/>
      <c r="ESL37" s="427"/>
      <c r="ESM37" s="427"/>
      <c r="ESN37" s="427"/>
      <c r="ESO37" s="427"/>
      <c r="ESP37" s="427"/>
      <c r="ESQ37" s="427"/>
      <c r="ESR37" s="427"/>
      <c r="ESS37" s="427"/>
      <c r="EST37" s="427"/>
      <c r="ESU37" s="427"/>
      <c r="ESV37" s="427"/>
      <c r="ESW37" s="427"/>
      <c r="ESX37" s="427"/>
      <c r="ESY37" s="427"/>
      <c r="ESZ37" s="427"/>
      <c r="ETA37" s="427"/>
      <c r="ETB37" s="427"/>
      <c r="ETC37" s="427"/>
      <c r="ETD37" s="427"/>
      <c r="ETE37" s="427"/>
      <c r="ETF37" s="427"/>
      <c r="ETG37" s="427"/>
      <c r="ETH37" s="427"/>
      <c r="ETI37" s="427"/>
      <c r="ETJ37" s="427"/>
      <c r="ETK37" s="427"/>
      <c r="ETL37" s="427"/>
      <c r="ETM37" s="427"/>
      <c r="ETN37" s="427"/>
      <c r="ETO37" s="427"/>
      <c r="ETP37" s="427"/>
      <c r="ETQ37" s="427"/>
      <c r="ETR37" s="427"/>
      <c r="ETS37" s="427"/>
      <c r="ETT37" s="427"/>
      <c r="ETU37" s="427"/>
      <c r="ETV37" s="427"/>
      <c r="ETW37" s="427"/>
      <c r="ETX37" s="427"/>
      <c r="ETY37" s="427"/>
      <c r="ETZ37" s="427"/>
      <c r="EUA37" s="427"/>
      <c r="EUB37" s="427"/>
      <c r="EUC37" s="427"/>
      <c r="EUD37" s="427"/>
      <c r="EUE37" s="427"/>
      <c r="EUF37" s="427"/>
      <c r="EUG37" s="427"/>
      <c r="EUH37" s="427"/>
      <c r="EUI37" s="427"/>
      <c r="EUJ37" s="427"/>
      <c r="EUK37" s="427"/>
      <c r="EUL37" s="427"/>
      <c r="EUM37" s="427"/>
      <c r="EUN37" s="427"/>
      <c r="EUO37" s="427"/>
      <c r="EUP37" s="427"/>
      <c r="EUQ37" s="427"/>
      <c r="EUR37" s="427"/>
      <c r="EUS37" s="427"/>
      <c r="EUT37" s="427"/>
      <c r="EUU37" s="427"/>
      <c r="EUV37" s="427"/>
      <c r="EUW37" s="427"/>
      <c r="EUX37" s="427"/>
      <c r="EUY37" s="427"/>
      <c r="EUZ37" s="427"/>
      <c r="EVA37" s="427"/>
      <c r="EVB37" s="427"/>
      <c r="EVC37" s="427"/>
      <c r="EVD37" s="427"/>
      <c r="EVE37" s="427"/>
      <c r="EVF37" s="427"/>
      <c r="EVG37" s="427"/>
      <c r="EVH37" s="427"/>
      <c r="EVI37" s="427"/>
      <c r="EVJ37" s="427"/>
      <c r="EVK37" s="427"/>
      <c r="EVL37" s="427"/>
      <c r="EVM37" s="427"/>
      <c r="EVN37" s="427"/>
      <c r="EVO37" s="427"/>
      <c r="EVP37" s="427"/>
      <c r="EVQ37" s="427"/>
      <c r="EVR37" s="427"/>
      <c r="EVS37" s="427"/>
      <c r="EVT37" s="427"/>
      <c r="EVU37" s="427"/>
      <c r="EVV37" s="427"/>
      <c r="EVW37" s="427"/>
      <c r="EVX37" s="427"/>
      <c r="EVY37" s="427"/>
      <c r="EVZ37" s="427"/>
      <c r="EWA37" s="427"/>
      <c r="EWB37" s="427"/>
      <c r="EWC37" s="427"/>
      <c r="EWD37" s="427"/>
      <c r="EWE37" s="427"/>
      <c r="EWF37" s="427"/>
      <c r="EWG37" s="427"/>
      <c r="EWH37" s="427"/>
      <c r="EWI37" s="427"/>
      <c r="EWJ37" s="427"/>
      <c r="EWK37" s="427"/>
      <c r="EWL37" s="427"/>
      <c r="EWM37" s="427"/>
      <c r="EWN37" s="427"/>
      <c r="EWO37" s="427"/>
      <c r="EWP37" s="427"/>
      <c r="EWQ37" s="427"/>
      <c r="EWR37" s="427"/>
      <c r="EWS37" s="427"/>
      <c r="EWT37" s="427"/>
      <c r="EWU37" s="427"/>
      <c r="EWV37" s="427"/>
      <c r="EWW37" s="427"/>
      <c r="EWX37" s="427"/>
      <c r="EWY37" s="427"/>
      <c r="EWZ37" s="427"/>
      <c r="EXA37" s="427"/>
      <c r="EXB37" s="427"/>
      <c r="EXC37" s="427"/>
      <c r="EXD37" s="427"/>
      <c r="EXE37" s="427"/>
      <c r="EXF37" s="427"/>
      <c r="EXG37" s="427"/>
      <c r="EXH37" s="427"/>
      <c r="EXI37" s="427"/>
      <c r="EXJ37" s="427"/>
      <c r="EXK37" s="427"/>
      <c r="EXL37" s="427"/>
      <c r="EXM37" s="427"/>
      <c r="EXN37" s="427"/>
      <c r="EXO37" s="427"/>
      <c r="EXP37" s="427"/>
      <c r="EXQ37" s="427"/>
      <c r="EXR37" s="427"/>
      <c r="EXS37" s="427"/>
      <c r="EXT37" s="427"/>
      <c r="EXU37" s="427"/>
      <c r="EXV37" s="427"/>
      <c r="EXW37" s="427"/>
      <c r="EXX37" s="427"/>
      <c r="EXY37" s="427"/>
      <c r="EXZ37" s="427"/>
      <c r="EYA37" s="427"/>
      <c r="EYB37" s="427"/>
      <c r="EYC37" s="427"/>
      <c r="EYD37" s="427"/>
      <c r="EYE37" s="427"/>
      <c r="EYF37" s="427"/>
      <c r="EYG37" s="427"/>
      <c r="EYH37" s="427"/>
      <c r="EYI37" s="427"/>
      <c r="EYJ37" s="427"/>
      <c r="EYK37" s="427"/>
      <c r="EYL37" s="427"/>
      <c r="EYM37" s="427"/>
      <c r="EYN37" s="427"/>
      <c r="EYO37" s="427"/>
      <c r="EYP37" s="427"/>
      <c r="EYQ37" s="427"/>
      <c r="EYR37" s="427"/>
      <c r="EYS37" s="427"/>
      <c r="EYT37" s="427"/>
      <c r="EYU37" s="427"/>
      <c r="EYV37" s="427"/>
      <c r="EYW37" s="427"/>
      <c r="EYX37" s="427"/>
      <c r="EYY37" s="427"/>
      <c r="EYZ37" s="427"/>
      <c r="EZA37" s="427"/>
      <c r="EZB37" s="427"/>
      <c r="EZC37" s="427"/>
      <c r="EZD37" s="427"/>
      <c r="EZE37" s="427"/>
      <c r="EZF37" s="427"/>
      <c r="EZG37" s="427"/>
      <c r="EZH37" s="427"/>
      <c r="EZI37" s="427"/>
      <c r="EZJ37" s="427"/>
      <c r="EZK37" s="427"/>
      <c r="EZL37" s="427"/>
      <c r="EZM37" s="427"/>
      <c r="EZN37" s="427"/>
      <c r="EZO37" s="427"/>
      <c r="EZP37" s="427"/>
      <c r="EZQ37" s="427"/>
      <c r="EZR37" s="427"/>
      <c r="EZS37" s="427"/>
      <c r="EZT37" s="427"/>
      <c r="EZU37" s="427"/>
      <c r="EZV37" s="427"/>
      <c r="EZW37" s="427"/>
      <c r="EZX37" s="427"/>
      <c r="EZY37" s="427"/>
      <c r="EZZ37" s="427"/>
      <c r="FAA37" s="427"/>
      <c r="FAB37" s="427"/>
      <c r="FAC37" s="427"/>
      <c r="FAD37" s="427"/>
      <c r="FAE37" s="427"/>
      <c r="FAF37" s="427"/>
      <c r="FAG37" s="427"/>
      <c r="FAH37" s="427"/>
      <c r="FAI37" s="427"/>
      <c r="FAJ37" s="427"/>
      <c r="FAK37" s="427"/>
      <c r="FAL37" s="427"/>
      <c r="FAM37" s="427"/>
      <c r="FAN37" s="427"/>
      <c r="FAO37" s="427"/>
      <c r="FAP37" s="427"/>
      <c r="FAQ37" s="427"/>
      <c r="FAR37" s="427"/>
      <c r="FAS37" s="427"/>
      <c r="FAT37" s="427"/>
      <c r="FAU37" s="427"/>
      <c r="FAV37" s="427"/>
      <c r="FAW37" s="427"/>
      <c r="FAX37" s="427"/>
      <c r="FAY37" s="427"/>
      <c r="FAZ37" s="427"/>
      <c r="FBA37" s="427"/>
      <c r="FBB37" s="427"/>
      <c r="FBC37" s="427"/>
      <c r="FBD37" s="427"/>
      <c r="FBE37" s="427"/>
      <c r="FBF37" s="427"/>
      <c r="FBG37" s="427"/>
      <c r="FBH37" s="427"/>
      <c r="FBI37" s="427"/>
      <c r="FBJ37" s="427"/>
      <c r="FBK37" s="427"/>
      <c r="FBL37" s="427"/>
      <c r="FBM37" s="427"/>
      <c r="FBN37" s="427"/>
      <c r="FBO37" s="427"/>
      <c r="FBP37" s="427"/>
      <c r="FBQ37" s="427"/>
      <c r="FBR37" s="427"/>
      <c r="FBS37" s="427"/>
      <c r="FBT37" s="427"/>
      <c r="FBU37" s="427"/>
      <c r="FBV37" s="427"/>
      <c r="FBW37" s="427"/>
      <c r="FBX37" s="427"/>
      <c r="FBY37" s="427"/>
      <c r="FBZ37" s="427"/>
      <c r="FCA37" s="427"/>
      <c r="FCB37" s="427"/>
      <c r="FCC37" s="427"/>
      <c r="FCD37" s="427"/>
      <c r="FCE37" s="427"/>
      <c r="FCF37" s="427"/>
      <c r="FCG37" s="427"/>
      <c r="FCH37" s="427"/>
      <c r="FCI37" s="427"/>
      <c r="FCJ37" s="427"/>
      <c r="FCK37" s="427"/>
      <c r="FCL37" s="427"/>
      <c r="FCM37" s="427"/>
      <c r="FCN37" s="427"/>
      <c r="FCO37" s="427"/>
      <c r="FCP37" s="427"/>
      <c r="FCQ37" s="427"/>
      <c r="FCR37" s="427"/>
      <c r="FCS37" s="427"/>
      <c r="FCT37" s="427"/>
      <c r="FCU37" s="427"/>
      <c r="FCV37" s="427"/>
      <c r="FCW37" s="427"/>
      <c r="FCX37" s="427"/>
      <c r="FCY37" s="427"/>
      <c r="FCZ37" s="427"/>
      <c r="FDA37" s="427"/>
      <c r="FDB37" s="427"/>
      <c r="FDC37" s="427"/>
      <c r="FDD37" s="427"/>
      <c r="FDE37" s="427"/>
      <c r="FDF37" s="427"/>
      <c r="FDG37" s="427"/>
      <c r="FDH37" s="427"/>
      <c r="FDI37" s="427"/>
      <c r="FDJ37" s="427"/>
      <c r="FDK37" s="427"/>
      <c r="FDL37" s="427"/>
      <c r="FDM37" s="427"/>
      <c r="FDN37" s="427"/>
      <c r="FDO37" s="427"/>
      <c r="FDP37" s="427"/>
      <c r="FDQ37" s="427"/>
      <c r="FDR37" s="427"/>
      <c r="FDS37" s="427"/>
      <c r="FDT37" s="427"/>
      <c r="FDU37" s="427"/>
      <c r="FDV37" s="427"/>
      <c r="FDW37" s="427"/>
      <c r="FDX37" s="427"/>
      <c r="FDY37" s="427"/>
      <c r="FDZ37" s="427"/>
      <c r="FEA37" s="427"/>
      <c r="FEB37" s="427"/>
      <c r="FEC37" s="427"/>
      <c r="FED37" s="427"/>
      <c r="FEE37" s="427"/>
      <c r="FEF37" s="427"/>
      <c r="FEG37" s="427"/>
      <c r="FEH37" s="427"/>
      <c r="FEI37" s="427"/>
      <c r="FEJ37" s="427"/>
      <c r="FEK37" s="427"/>
      <c r="FEL37" s="427"/>
      <c r="FEM37" s="427"/>
      <c r="FEN37" s="427"/>
      <c r="FEO37" s="427"/>
      <c r="FEP37" s="427"/>
      <c r="FEQ37" s="427"/>
      <c r="FER37" s="427"/>
      <c r="FES37" s="427"/>
      <c r="FET37" s="427"/>
      <c r="FEU37" s="427"/>
      <c r="FEV37" s="427"/>
      <c r="FEW37" s="427"/>
      <c r="FEX37" s="427"/>
      <c r="FEY37" s="427"/>
      <c r="FEZ37" s="427"/>
      <c r="FFA37" s="427"/>
      <c r="FFB37" s="427"/>
      <c r="FFC37" s="427"/>
      <c r="FFD37" s="427"/>
      <c r="FFE37" s="427"/>
      <c r="FFF37" s="427"/>
      <c r="FFG37" s="427"/>
      <c r="FFH37" s="427"/>
      <c r="FFI37" s="427"/>
      <c r="FFJ37" s="427"/>
      <c r="FFK37" s="427"/>
      <c r="FFL37" s="427"/>
      <c r="FFM37" s="427"/>
      <c r="FFN37" s="427"/>
      <c r="FFO37" s="427"/>
      <c r="FFP37" s="427"/>
      <c r="FFQ37" s="427"/>
      <c r="FFR37" s="427"/>
      <c r="FFS37" s="427"/>
      <c r="FFT37" s="427"/>
      <c r="FFU37" s="427"/>
      <c r="FFV37" s="427"/>
      <c r="FFW37" s="427"/>
      <c r="FFX37" s="427"/>
      <c r="FFY37" s="427"/>
      <c r="FFZ37" s="427"/>
      <c r="FGA37" s="427"/>
      <c r="FGB37" s="427"/>
      <c r="FGC37" s="427"/>
      <c r="FGD37" s="427"/>
      <c r="FGE37" s="427"/>
      <c r="FGF37" s="427"/>
      <c r="FGG37" s="427"/>
      <c r="FGH37" s="427"/>
      <c r="FGI37" s="427"/>
      <c r="FGJ37" s="427"/>
      <c r="FGK37" s="427"/>
      <c r="FGL37" s="427"/>
      <c r="FGM37" s="427"/>
      <c r="FGN37" s="427"/>
      <c r="FGO37" s="427"/>
      <c r="FGP37" s="427"/>
      <c r="FGQ37" s="427"/>
      <c r="FGR37" s="427"/>
      <c r="FGS37" s="427"/>
      <c r="FGT37" s="427"/>
      <c r="FGU37" s="427"/>
      <c r="FGV37" s="427"/>
      <c r="FGW37" s="427"/>
      <c r="FGX37" s="427"/>
      <c r="FGY37" s="427"/>
      <c r="FGZ37" s="427"/>
      <c r="FHA37" s="427"/>
      <c r="FHB37" s="427"/>
      <c r="FHC37" s="427"/>
      <c r="FHD37" s="427"/>
      <c r="FHE37" s="427"/>
      <c r="FHF37" s="427"/>
      <c r="FHG37" s="427"/>
      <c r="FHH37" s="427"/>
      <c r="FHI37" s="427"/>
      <c r="FHJ37" s="427"/>
      <c r="FHK37" s="427"/>
      <c r="FHL37" s="427"/>
      <c r="FHM37" s="427"/>
      <c r="FHN37" s="427"/>
      <c r="FHO37" s="427"/>
      <c r="FHP37" s="427"/>
      <c r="FHQ37" s="427"/>
      <c r="FHR37" s="427"/>
      <c r="FHS37" s="427"/>
      <c r="FHT37" s="427"/>
      <c r="FHU37" s="427"/>
      <c r="FHV37" s="427"/>
      <c r="FHW37" s="427"/>
      <c r="FHX37" s="427"/>
      <c r="FHY37" s="427"/>
      <c r="FHZ37" s="427"/>
      <c r="FIA37" s="427"/>
      <c r="FIB37" s="427"/>
      <c r="FIC37" s="427"/>
      <c r="FID37" s="427"/>
      <c r="FIE37" s="427"/>
      <c r="FIF37" s="427"/>
      <c r="FIG37" s="427"/>
      <c r="FIH37" s="427"/>
      <c r="FII37" s="427"/>
      <c r="FIJ37" s="427"/>
      <c r="FIK37" s="427"/>
      <c r="FIL37" s="427"/>
      <c r="FIM37" s="427"/>
      <c r="FIN37" s="427"/>
      <c r="FIO37" s="427"/>
      <c r="FIP37" s="427"/>
      <c r="FIQ37" s="427"/>
      <c r="FIR37" s="427"/>
      <c r="FIS37" s="427"/>
      <c r="FIT37" s="427"/>
      <c r="FIU37" s="427"/>
      <c r="FIV37" s="427"/>
      <c r="FIW37" s="427"/>
      <c r="FIX37" s="427"/>
      <c r="FIY37" s="427"/>
      <c r="FIZ37" s="427"/>
      <c r="FJA37" s="427"/>
      <c r="FJB37" s="427"/>
      <c r="FJC37" s="427"/>
      <c r="FJD37" s="427"/>
      <c r="FJE37" s="427"/>
      <c r="FJF37" s="427"/>
      <c r="FJG37" s="427"/>
      <c r="FJH37" s="427"/>
      <c r="FJI37" s="427"/>
      <c r="FJJ37" s="427"/>
      <c r="FJK37" s="427"/>
      <c r="FJL37" s="427"/>
      <c r="FJM37" s="427"/>
      <c r="FJN37" s="427"/>
      <c r="FJO37" s="427"/>
      <c r="FJP37" s="427"/>
      <c r="FJQ37" s="427"/>
      <c r="FJR37" s="427"/>
      <c r="FJS37" s="427"/>
      <c r="FJT37" s="427"/>
      <c r="FJU37" s="427"/>
      <c r="FJV37" s="427"/>
      <c r="FJW37" s="427"/>
      <c r="FJX37" s="427"/>
      <c r="FJY37" s="427"/>
      <c r="FJZ37" s="427"/>
      <c r="FKA37" s="427"/>
      <c r="FKB37" s="427"/>
      <c r="FKC37" s="427"/>
      <c r="FKD37" s="427"/>
      <c r="FKE37" s="427"/>
      <c r="FKF37" s="427"/>
      <c r="FKG37" s="427"/>
      <c r="FKH37" s="427"/>
      <c r="FKI37" s="427"/>
      <c r="FKJ37" s="427"/>
      <c r="FKK37" s="427"/>
      <c r="FKL37" s="427"/>
      <c r="FKM37" s="427"/>
      <c r="FKN37" s="427"/>
      <c r="FKO37" s="427"/>
      <c r="FKP37" s="427"/>
      <c r="FKQ37" s="427"/>
      <c r="FKR37" s="427"/>
      <c r="FKS37" s="427"/>
      <c r="FKT37" s="427"/>
      <c r="FKU37" s="427"/>
      <c r="FKV37" s="427"/>
      <c r="FKW37" s="427"/>
      <c r="FKX37" s="427"/>
      <c r="FKY37" s="427"/>
      <c r="FKZ37" s="427"/>
      <c r="FLA37" s="427"/>
      <c r="FLB37" s="427"/>
      <c r="FLC37" s="427"/>
      <c r="FLD37" s="427"/>
      <c r="FLE37" s="427"/>
      <c r="FLF37" s="427"/>
      <c r="FLG37" s="427"/>
      <c r="FLH37" s="427"/>
      <c r="FLI37" s="427"/>
      <c r="FLJ37" s="427"/>
      <c r="FLK37" s="427"/>
      <c r="FLL37" s="427"/>
      <c r="FLM37" s="427"/>
      <c r="FLN37" s="427"/>
      <c r="FLO37" s="427"/>
      <c r="FLP37" s="427"/>
      <c r="FLQ37" s="427"/>
      <c r="FLR37" s="427"/>
      <c r="FLS37" s="427"/>
      <c r="FLT37" s="427"/>
      <c r="FLU37" s="427"/>
      <c r="FLV37" s="427"/>
      <c r="FLW37" s="427"/>
      <c r="FLX37" s="427"/>
      <c r="FLY37" s="427"/>
      <c r="FLZ37" s="427"/>
      <c r="FMA37" s="427"/>
      <c r="FMB37" s="427"/>
      <c r="FMC37" s="427"/>
      <c r="FMD37" s="427"/>
      <c r="FME37" s="427"/>
      <c r="FMF37" s="427"/>
      <c r="FMG37" s="427"/>
      <c r="FMH37" s="427"/>
      <c r="FMI37" s="427"/>
      <c r="FMJ37" s="427"/>
      <c r="FMK37" s="427"/>
      <c r="FML37" s="427"/>
      <c r="FMM37" s="427"/>
      <c r="FMN37" s="427"/>
      <c r="FMO37" s="427"/>
      <c r="FMP37" s="427"/>
      <c r="FMQ37" s="427"/>
      <c r="FMR37" s="427"/>
      <c r="FMS37" s="427"/>
      <c r="FMT37" s="427"/>
      <c r="FMU37" s="427"/>
      <c r="FMV37" s="427"/>
      <c r="FMW37" s="427"/>
      <c r="FMX37" s="427"/>
      <c r="FMY37" s="427"/>
      <c r="FMZ37" s="427"/>
      <c r="FNA37" s="427"/>
      <c r="FNB37" s="427"/>
      <c r="FNC37" s="427"/>
      <c r="FND37" s="427"/>
      <c r="FNE37" s="427"/>
      <c r="FNF37" s="427"/>
      <c r="FNG37" s="427"/>
      <c r="FNH37" s="427"/>
      <c r="FNI37" s="427"/>
      <c r="FNJ37" s="427"/>
      <c r="FNK37" s="427"/>
      <c r="FNL37" s="427"/>
      <c r="FNM37" s="427"/>
      <c r="FNN37" s="427"/>
      <c r="FNO37" s="427"/>
      <c r="FNP37" s="427"/>
      <c r="FNQ37" s="427"/>
      <c r="FNR37" s="427"/>
      <c r="FNS37" s="427"/>
      <c r="FNT37" s="427"/>
      <c r="FNU37" s="427"/>
      <c r="FNV37" s="427"/>
      <c r="FNW37" s="427"/>
      <c r="FNX37" s="427"/>
      <c r="FNY37" s="427"/>
      <c r="FNZ37" s="427"/>
      <c r="FOA37" s="427"/>
      <c r="FOB37" s="427"/>
      <c r="FOC37" s="427"/>
      <c r="FOD37" s="427"/>
      <c r="FOE37" s="427"/>
      <c r="FOF37" s="427"/>
      <c r="FOG37" s="427"/>
      <c r="FOH37" s="427"/>
      <c r="FOI37" s="427"/>
      <c r="FOJ37" s="427"/>
      <c r="FOK37" s="427"/>
      <c r="FOL37" s="427"/>
      <c r="FOM37" s="427"/>
      <c r="FON37" s="427"/>
      <c r="FOO37" s="427"/>
      <c r="FOP37" s="427"/>
      <c r="FOQ37" s="427"/>
      <c r="FOR37" s="427"/>
      <c r="FOS37" s="427"/>
      <c r="FOT37" s="427"/>
      <c r="FOU37" s="427"/>
      <c r="FOV37" s="427"/>
      <c r="FOW37" s="427"/>
      <c r="FOX37" s="427"/>
      <c r="FOY37" s="427"/>
      <c r="FOZ37" s="427"/>
      <c r="FPA37" s="427"/>
      <c r="FPB37" s="427"/>
      <c r="FPC37" s="427"/>
      <c r="FPD37" s="427"/>
      <c r="FPE37" s="427"/>
      <c r="FPF37" s="427"/>
      <c r="FPG37" s="427"/>
      <c r="FPH37" s="427"/>
      <c r="FPI37" s="427"/>
      <c r="FPJ37" s="427"/>
      <c r="FPK37" s="427"/>
      <c r="FPL37" s="427"/>
      <c r="FPM37" s="427"/>
      <c r="FPN37" s="427"/>
      <c r="FPO37" s="427"/>
      <c r="FPP37" s="427"/>
      <c r="FPQ37" s="427"/>
      <c r="FPR37" s="427"/>
      <c r="FPS37" s="427"/>
      <c r="FPT37" s="427"/>
      <c r="FPU37" s="427"/>
      <c r="FPV37" s="427"/>
      <c r="FPW37" s="427"/>
      <c r="FPX37" s="427"/>
      <c r="FPY37" s="427"/>
      <c r="FPZ37" s="427"/>
      <c r="FQA37" s="427"/>
      <c r="FQB37" s="427"/>
      <c r="FQC37" s="427"/>
      <c r="FQD37" s="427"/>
      <c r="FQE37" s="427"/>
      <c r="FQF37" s="427"/>
      <c r="FQG37" s="427"/>
      <c r="FQH37" s="427"/>
      <c r="FQI37" s="427"/>
      <c r="FQJ37" s="427"/>
      <c r="FQK37" s="427"/>
      <c r="FQL37" s="427"/>
      <c r="FQM37" s="427"/>
      <c r="FQN37" s="427"/>
      <c r="FQO37" s="427"/>
      <c r="FQP37" s="427"/>
      <c r="FQQ37" s="427"/>
      <c r="FQR37" s="427"/>
      <c r="FQS37" s="427"/>
      <c r="FQT37" s="427"/>
      <c r="FQU37" s="427"/>
      <c r="FQV37" s="427"/>
      <c r="FQW37" s="427"/>
      <c r="FQX37" s="427"/>
      <c r="FQY37" s="427"/>
      <c r="FQZ37" s="427"/>
      <c r="FRA37" s="427"/>
      <c r="FRB37" s="427"/>
      <c r="FRC37" s="427"/>
      <c r="FRD37" s="427"/>
      <c r="FRE37" s="427"/>
      <c r="FRF37" s="427"/>
      <c r="FRG37" s="427"/>
      <c r="FRH37" s="427"/>
      <c r="FRI37" s="427"/>
      <c r="FRJ37" s="427"/>
      <c r="FRK37" s="427"/>
      <c r="FRL37" s="427"/>
      <c r="FRM37" s="427"/>
      <c r="FRN37" s="427"/>
      <c r="FRO37" s="427"/>
      <c r="FRP37" s="427"/>
      <c r="FRQ37" s="427"/>
      <c r="FRR37" s="427"/>
      <c r="FRS37" s="427"/>
      <c r="FRT37" s="427"/>
      <c r="FRU37" s="427"/>
      <c r="FRV37" s="427"/>
      <c r="FRW37" s="427"/>
      <c r="FRX37" s="427"/>
      <c r="FRY37" s="427"/>
      <c r="FRZ37" s="427"/>
      <c r="FSA37" s="427"/>
      <c r="FSB37" s="427"/>
      <c r="FSC37" s="427"/>
      <c r="FSD37" s="427"/>
      <c r="FSE37" s="427"/>
      <c r="FSF37" s="427"/>
      <c r="FSG37" s="427"/>
      <c r="FSH37" s="427"/>
      <c r="FSI37" s="427"/>
      <c r="FSJ37" s="427"/>
      <c r="FSK37" s="427"/>
      <c r="FSL37" s="427"/>
      <c r="FSM37" s="427"/>
      <c r="FSN37" s="427"/>
      <c r="FSO37" s="427"/>
      <c r="FSP37" s="427"/>
      <c r="FSQ37" s="427"/>
      <c r="FSR37" s="427"/>
      <c r="FSS37" s="427"/>
      <c r="FST37" s="427"/>
      <c r="FSU37" s="427"/>
      <c r="FSV37" s="427"/>
      <c r="FSW37" s="427"/>
      <c r="FSX37" s="427"/>
      <c r="FSY37" s="427"/>
      <c r="FSZ37" s="427"/>
      <c r="FTA37" s="427"/>
      <c r="FTB37" s="427"/>
      <c r="FTC37" s="427"/>
      <c r="FTD37" s="427"/>
      <c r="FTE37" s="427"/>
      <c r="FTF37" s="427"/>
      <c r="FTG37" s="427"/>
      <c r="FTH37" s="427"/>
      <c r="FTI37" s="427"/>
      <c r="FTJ37" s="427"/>
      <c r="FTK37" s="427"/>
      <c r="FTL37" s="427"/>
      <c r="FTM37" s="427"/>
      <c r="FTN37" s="427"/>
      <c r="FTO37" s="427"/>
      <c r="FTP37" s="427"/>
      <c r="FTQ37" s="427"/>
      <c r="FTR37" s="427"/>
      <c r="FTS37" s="427"/>
      <c r="FTT37" s="427"/>
      <c r="FTU37" s="427"/>
      <c r="FTV37" s="427"/>
      <c r="FTW37" s="427"/>
      <c r="FTX37" s="427"/>
      <c r="FTY37" s="427"/>
      <c r="FTZ37" s="427"/>
      <c r="FUA37" s="427"/>
      <c r="FUB37" s="427"/>
      <c r="FUC37" s="427"/>
      <c r="FUD37" s="427"/>
      <c r="FUE37" s="427"/>
      <c r="FUF37" s="427"/>
      <c r="FUG37" s="427"/>
      <c r="FUH37" s="427"/>
      <c r="FUI37" s="427"/>
      <c r="FUJ37" s="427"/>
      <c r="FUK37" s="427"/>
      <c r="FUL37" s="427"/>
      <c r="FUM37" s="427"/>
      <c r="FUN37" s="427"/>
      <c r="FUO37" s="427"/>
      <c r="FUP37" s="427"/>
      <c r="FUQ37" s="427"/>
      <c r="FUR37" s="427"/>
      <c r="FUS37" s="427"/>
      <c r="FUT37" s="427"/>
      <c r="FUU37" s="427"/>
      <c r="FUV37" s="427"/>
      <c r="FUW37" s="427"/>
      <c r="FUX37" s="427"/>
      <c r="FUY37" s="427"/>
      <c r="FUZ37" s="427"/>
      <c r="FVA37" s="427"/>
      <c r="FVB37" s="427"/>
      <c r="FVC37" s="427"/>
      <c r="FVD37" s="427"/>
      <c r="FVE37" s="427"/>
      <c r="FVF37" s="427"/>
      <c r="FVG37" s="427"/>
      <c r="FVH37" s="427"/>
      <c r="FVI37" s="427"/>
      <c r="FVJ37" s="427"/>
      <c r="FVK37" s="427"/>
      <c r="FVL37" s="427"/>
      <c r="FVM37" s="427"/>
      <c r="FVN37" s="427"/>
      <c r="FVO37" s="427"/>
      <c r="FVP37" s="427"/>
      <c r="FVQ37" s="427"/>
      <c r="FVR37" s="427"/>
      <c r="FVS37" s="427"/>
      <c r="FVT37" s="427"/>
      <c r="FVU37" s="427"/>
      <c r="FVV37" s="427"/>
      <c r="FVW37" s="427"/>
      <c r="FVX37" s="427"/>
      <c r="FVY37" s="427"/>
      <c r="FVZ37" s="427"/>
      <c r="FWA37" s="427"/>
      <c r="FWB37" s="427"/>
      <c r="FWC37" s="427"/>
      <c r="FWD37" s="427"/>
      <c r="FWE37" s="427"/>
      <c r="FWF37" s="427"/>
      <c r="FWG37" s="427"/>
      <c r="FWH37" s="427"/>
      <c r="FWI37" s="427"/>
      <c r="FWJ37" s="427"/>
      <c r="FWK37" s="427"/>
      <c r="FWL37" s="427"/>
      <c r="FWM37" s="427"/>
      <c r="FWN37" s="427"/>
      <c r="FWO37" s="427"/>
      <c r="FWP37" s="427"/>
      <c r="FWQ37" s="427"/>
      <c r="FWR37" s="427"/>
      <c r="FWS37" s="427"/>
      <c r="FWT37" s="427"/>
      <c r="FWU37" s="427"/>
      <c r="FWV37" s="427"/>
      <c r="FWW37" s="427"/>
      <c r="FWX37" s="427"/>
      <c r="FWY37" s="427"/>
      <c r="FWZ37" s="427"/>
      <c r="FXA37" s="427"/>
      <c r="FXB37" s="427"/>
      <c r="FXC37" s="427"/>
      <c r="FXD37" s="427"/>
      <c r="FXE37" s="427"/>
      <c r="FXF37" s="427"/>
      <c r="FXG37" s="427"/>
      <c r="FXH37" s="427"/>
      <c r="FXI37" s="427"/>
      <c r="FXJ37" s="427"/>
      <c r="FXK37" s="427"/>
      <c r="FXL37" s="427"/>
      <c r="FXM37" s="427"/>
      <c r="FXN37" s="427"/>
      <c r="FXO37" s="427"/>
      <c r="FXP37" s="427"/>
      <c r="FXQ37" s="427"/>
      <c r="FXR37" s="427"/>
      <c r="FXS37" s="427"/>
      <c r="FXT37" s="427"/>
      <c r="FXU37" s="427"/>
      <c r="FXV37" s="427"/>
      <c r="FXW37" s="427"/>
      <c r="FXX37" s="427"/>
      <c r="FXY37" s="427"/>
      <c r="FXZ37" s="427"/>
      <c r="FYA37" s="427"/>
      <c r="FYB37" s="427"/>
      <c r="FYC37" s="427"/>
      <c r="FYD37" s="427"/>
      <c r="FYE37" s="427"/>
      <c r="FYF37" s="427"/>
      <c r="FYG37" s="427"/>
      <c r="FYH37" s="427"/>
      <c r="FYI37" s="427"/>
      <c r="FYJ37" s="427"/>
      <c r="FYK37" s="427"/>
      <c r="FYL37" s="427"/>
      <c r="FYM37" s="427"/>
      <c r="FYN37" s="427"/>
      <c r="FYO37" s="427"/>
      <c r="FYP37" s="427"/>
      <c r="FYQ37" s="427"/>
      <c r="FYR37" s="427"/>
      <c r="FYS37" s="427"/>
      <c r="FYT37" s="427"/>
      <c r="FYU37" s="427"/>
      <c r="FYV37" s="427"/>
      <c r="FYW37" s="427"/>
      <c r="FYX37" s="427"/>
      <c r="FYY37" s="427"/>
      <c r="FYZ37" s="427"/>
      <c r="FZA37" s="427"/>
      <c r="FZB37" s="427"/>
      <c r="FZC37" s="427"/>
      <c r="FZD37" s="427"/>
      <c r="FZE37" s="427"/>
      <c r="FZF37" s="427"/>
      <c r="FZG37" s="427"/>
      <c r="FZH37" s="427"/>
      <c r="FZI37" s="427"/>
      <c r="FZJ37" s="427"/>
      <c r="FZK37" s="427"/>
      <c r="FZL37" s="427"/>
      <c r="FZM37" s="427"/>
      <c r="FZN37" s="427"/>
      <c r="FZO37" s="427"/>
      <c r="FZP37" s="427"/>
      <c r="FZQ37" s="427"/>
      <c r="FZR37" s="427"/>
      <c r="FZS37" s="427"/>
      <c r="FZT37" s="427"/>
      <c r="FZU37" s="427"/>
      <c r="FZV37" s="427"/>
      <c r="FZW37" s="427"/>
      <c r="FZX37" s="427"/>
      <c r="FZY37" s="427"/>
      <c r="FZZ37" s="427"/>
      <c r="GAA37" s="427"/>
      <c r="GAB37" s="427"/>
      <c r="GAC37" s="427"/>
      <c r="GAD37" s="427"/>
      <c r="GAE37" s="427"/>
      <c r="GAF37" s="427"/>
      <c r="GAG37" s="427"/>
      <c r="GAH37" s="427"/>
      <c r="GAI37" s="427"/>
      <c r="GAJ37" s="427"/>
      <c r="GAK37" s="427"/>
      <c r="GAL37" s="427"/>
      <c r="GAM37" s="427"/>
      <c r="GAN37" s="427"/>
      <c r="GAO37" s="427"/>
      <c r="GAP37" s="427"/>
      <c r="GAQ37" s="427"/>
      <c r="GAR37" s="427"/>
      <c r="GAS37" s="427"/>
      <c r="GAT37" s="427"/>
      <c r="GAU37" s="427"/>
      <c r="GAV37" s="427"/>
      <c r="GAW37" s="427"/>
      <c r="GAX37" s="427"/>
      <c r="GAY37" s="427"/>
      <c r="GAZ37" s="427"/>
      <c r="GBA37" s="427"/>
      <c r="GBB37" s="427"/>
      <c r="GBC37" s="427"/>
      <c r="GBD37" s="427"/>
      <c r="GBE37" s="427"/>
      <c r="GBF37" s="427"/>
      <c r="GBG37" s="427"/>
      <c r="GBH37" s="427"/>
      <c r="GBI37" s="427"/>
      <c r="GBJ37" s="427"/>
      <c r="GBK37" s="427"/>
      <c r="GBL37" s="427"/>
      <c r="GBM37" s="427"/>
      <c r="GBN37" s="427"/>
      <c r="GBO37" s="427"/>
      <c r="GBP37" s="427"/>
      <c r="GBQ37" s="427"/>
      <c r="GBR37" s="427"/>
      <c r="GBS37" s="427"/>
      <c r="GBT37" s="427"/>
      <c r="GBU37" s="427"/>
      <c r="GBV37" s="427"/>
      <c r="GBW37" s="427"/>
      <c r="GBX37" s="427"/>
      <c r="GBY37" s="427"/>
      <c r="GBZ37" s="427"/>
      <c r="GCA37" s="427"/>
      <c r="GCB37" s="427"/>
      <c r="GCC37" s="427"/>
      <c r="GCD37" s="427"/>
      <c r="GCE37" s="427"/>
      <c r="GCF37" s="427"/>
      <c r="GCG37" s="427"/>
      <c r="GCH37" s="427"/>
      <c r="GCI37" s="427"/>
      <c r="GCJ37" s="427"/>
      <c r="GCK37" s="427"/>
      <c r="GCL37" s="427"/>
      <c r="GCM37" s="427"/>
      <c r="GCN37" s="427"/>
      <c r="GCO37" s="427"/>
      <c r="GCP37" s="427"/>
      <c r="GCQ37" s="427"/>
      <c r="GCR37" s="427"/>
      <c r="GCS37" s="427"/>
      <c r="GCT37" s="427"/>
      <c r="GCU37" s="427"/>
      <c r="GCV37" s="427"/>
      <c r="GCW37" s="427"/>
      <c r="GCX37" s="427"/>
      <c r="GCY37" s="427"/>
      <c r="GCZ37" s="427"/>
      <c r="GDA37" s="427"/>
      <c r="GDB37" s="427"/>
      <c r="GDC37" s="427"/>
      <c r="GDD37" s="427"/>
      <c r="GDE37" s="427"/>
      <c r="GDF37" s="427"/>
      <c r="GDG37" s="427"/>
      <c r="GDH37" s="427"/>
      <c r="GDI37" s="427"/>
      <c r="GDJ37" s="427"/>
      <c r="GDK37" s="427"/>
      <c r="GDL37" s="427"/>
      <c r="GDM37" s="427"/>
      <c r="GDN37" s="427"/>
      <c r="GDO37" s="427"/>
      <c r="GDP37" s="427"/>
      <c r="GDQ37" s="427"/>
      <c r="GDR37" s="427"/>
      <c r="GDS37" s="427"/>
      <c r="GDT37" s="427"/>
      <c r="GDU37" s="427"/>
      <c r="GDV37" s="427"/>
      <c r="GDW37" s="427"/>
      <c r="GDX37" s="427"/>
      <c r="GDY37" s="427"/>
      <c r="GDZ37" s="427"/>
      <c r="GEA37" s="427"/>
      <c r="GEB37" s="427"/>
      <c r="GEC37" s="427"/>
      <c r="GED37" s="427"/>
      <c r="GEE37" s="427"/>
      <c r="GEF37" s="427"/>
      <c r="GEG37" s="427"/>
      <c r="GEH37" s="427"/>
      <c r="GEI37" s="427"/>
      <c r="GEJ37" s="427"/>
      <c r="GEK37" s="427"/>
      <c r="GEL37" s="427"/>
      <c r="GEM37" s="427"/>
      <c r="GEN37" s="427"/>
      <c r="GEO37" s="427"/>
      <c r="GEP37" s="427"/>
      <c r="GEQ37" s="427"/>
      <c r="GER37" s="427"/>
      <c r="GES37" s="427"/>
      <c r="GET37" s="427"/>
      <c r="GEU37" s="427"/>
      <c r="GEV37" s="427"/>
      <c r="GEW37" s="427"/>
      <c r="GEX37" s="427"/>
      <c r="GEY37" s="427"/>
      <c r="GEZ37" s="427"/>
      <c r="GFA37" s="427"/>
      <c r="GFB37" s="427"/>
      <c r="GFC37" s="427"/>
      <c r="GFD37" s="427"/>
      <c r="GFE37" s="427"/>
      <c r="GFF37" s="427"/>
      <c r="GFG37" s="427"/>
      <c r="GFH37" s="427"/>
      <c r="GFI37" s="427"/>
      <c r="GFJ37" s="427"/>
      <c r="GFK37" s="427"/>
      <c r="GFL37" s="427"/>
      <c r="GFM37" s="427"/>
      <c r="GFN37" s="427"/>
      <c r="GFO37" s="427"/>
      <c r="GFP37" s="427"/>
      <c r="GFQ37" s="427"/>
      <c r="GFR37" s="427"/>
      <c r="GFS37" s="427"/>
      <c r="GFT37" s="427"/>
      <c r="GFU37" s="427"/>
      <c r="GFV37" s="427"/>
      <c r="GFW37" s="427"/>
      <c r="GFX37" s="427"/>
      <c r="GFY37" s="427"/>
      <c r="GFZ37" s="427"/>
      <c r="GGA37" s="427"/>
      <c r="GGB37" s="427"/>
      <c r="GGC37" s="427"/>
      <c r="GGD37" s="427"/>
      <c r="GGE37" s="427"/>
      <c r="GGF37" s="427"/>
      <c r="GGG37" s="427"/>
      <c r="GGH37" s="427"/>
      <c r="GGI37" s="427"/>
      <c r="GGJ37" s="427"/>
      <c r="GGK37" s="427"/>
      <c r="GGL37" s="427"/>
      <c r="GGM37" s="427"/>
      <c r="GGN37" s="427"/>
      <c r="GGO37" s="427"/>
      <c r="GGP37" s="427"/>
      <c r="GGQ37" s="427"/>
      <c r="GGR37" s="427"/>
      <c r="GGS37" s="427"/>
      <c r="GGT37" s="427"/>
      <c r="GGU37" s="427"/>
      <c r="GGV37" s="427"/>
      <c r="GGW37" s="427"/>
      <c r="GGX37" s="427"/>
      <c r="GGY37" s="427"/>
      <c r="GGZ37" s="427"/>
      <c r="GHA37" s="427"/>
      <c r="GHB37" s="427"/>
      <c r="GHC37" s="427"/>
      <c r="GHD37" s="427"/>
      <c r="GHE37" s="427"/>
      <c r="GHF37" s="427"/>
      <c r="GHG37" s="427"/>
      <c r="GHH37" s="427"/>
      <c r="GHI37" s="427"/>
      <c r="GHJ37" s="427"/>
      <c r="GHK37" s="427"/>
      <c r="GHL37" s="427"/>
      <c r="GHM37" s="427"/>
      <c r="GHN37" s="427"/>
      <c r="GHO37" s="427"/>
      <c r="GHP37" s="427"/>
      <c r="GHQ37" s="427"/>
      <c r="GHR37" s="427"/>
      <c r="GHS37" s="427"/>
      <c r="GHT37" s="427"/>
      <c r="GHU37" s="427"/>
      <c r="GHV37" s="427"/>
      <c r="GHW37" s="427"/>
      <c r="GHX37" s="427"/>
      <c r="GHY37" s="427"/>
      <c r="GHZ37" s="427"/>
      <c r="GIA37" s="427"/>
      <c r="GIB37" s="427"/>
      <c r="GIC37" s="427"/>
      <c r="GID37" s="427"/>
      <c r="GIE37" s="427"/>
      <c r="GIF37" s="427"/>
      <c r="GIG37" s="427"/>
      <c r="GIH37" s="427"/>
      <c r="GII37" s="427"/>
      <c r="GIJ37" s="427"/>
      <c r="GIK37" s="427"/>
      <c r="GIL37" s="427"/>
      <c r="GIM37" s="427"/>
      <c r="GIN37" s="427"/>
      <c r="GIO37" s="427"/>
      <c r="GIP37" s="427"/>
      <c r="GIQ37" s="427"/>
      <c r="GIR37" s="427"/>
      <c r="GIS37" s="427"/>
      <c r="GIT37" s="427"/>
      <c r="GIU37" s="427"/>
      <c r="GIV37" s="427"/>
      <c r="GIW37" s="427"/>
      <c r="GIX37" s="427"/>
      <c r="GIY37" s="427"/>
      <c r="GIZ37" s="427"/>
      <c r="GJA37" s="427"/>
      <c r="GJB37" s="427"/>
      <c r="GJC37" s="427"/>
      <c r="GJD37" s="427"/>
      <c r="GJE37" s="427"/>
      <c r="GJF37" s="427"/>
      <c r="GJG37" s="427"/>
      <c r="GJH37" s="427"/>
      <c r="GJI37" s="427"/>
      <c r="GJJ37" s="427"/>
      <c r="GJK37" s="427"/>
      <c r="GJL37" s="427"/>
      <c r="GJM37" s="427"/>
      <c r="GJN37" s="427"/>
      <c r="GJO37" s="427"/>
      <c r="GJP37" s="427"/>
      <c r="GJQ37" s="427"/>
      <c r="GJR37" s="427"/>
      <c r="GJS37" s="427"/>
      <c r="GJT37" s="427"/>
      <c r="GJU37" s="427"/>
      <c r="GJV37" s="427"/>
      <c r="GJW37" s="427"/>
      <c r="GJX37" s="427"/>
      <c r="GJY37" s="427"/>
      <c r="GJZ37" s="427"/>
      <c r="GKA37" s="427"/>
      <c r="GKB37" s="427"/>
      <c r="GKC37" s="427"/>
      <c r="GKD37" s="427"/>
      <c r="GKE37" s="427"/>
      <c r="GKF37" s="427"/>
      <c r="GKG37" s="427"/>
      <c r="GKH37" s="427"/>
      <c r="GKI37" s="427"/>
      <c r="GKJ37" s="427"/>
      <c r="GKK37" s="427"/>
      <c r="GKL37" s="427"/>
      <c r="GKM37" s="427"/>
      <c r="GKN37" s="427"/>
      <c r="GKO37" s="427"/>
      <c r="GKP37" s="427"/>
      <c r="GKQ37" s="427"/>
      <c r="GKR37" s="427"/>
      <c r="GKS37" s="427"/>
      <c r="GKT37" s="427"/>
      <c r="GKU37" s="427"/>
      <c r="GKV37" s="427"/>
      <c r="GKW37" s="427"/>
      <c r="GKX37" s="427"/>
      <c r="GKY37" s="427"/>
      <c r="GKZ37" s="427"/>
      <c r="GLA37" s="427"/>
      <c r="GLB37" s="427"/>
      <c r="GLC37" s="427"/>
      <c r="GLD37" s="427"/>
      <c r="GLE37" s="427"/>
      <c r="GLF37" s="427"/>
      <c r="GLG37" s="427"/>
      <c r="GLH37" s="427"/>
      <c r="GLI37" s="427"/>
      <c r="GLJ37" s="427"/>
      <c r="GLK37" s="427"/>
      <c r="GLL37" s="427"/>
      <c r="GLM37" s="427"/>
      <c r="GLN37" s="427"/>
      <c r="GLO37" s="427"/>
      <c r="GLP37" s="427"/>
      <c r="GLQ37" s="427"/>
      <c r="GLR37" s="427"/>
      <c r="GLS37" s="427"/>
      <c r="GLT37" s="427"/>
      <c r="GLU37" s="427"/>
      <c r="GLV37" s="427"/>
      <c r="GLW37" s="427"/>
      <c r="GLX37" s="427"/>
      <c r="GLY37" s="427"/>
      <c r="GLZ37" s="427"/>
      <c r="GMA37" s="427"/>
      <c r="GMB37" s="427"/>
      <c r="GMC37" s="427"/>
      <c r="GMD37" s="427"/>
      <c r="GME37" s="427"/>
      <c r="GMF37" s="427"/>
      <c r="GMG37" s="427"/>
      <c r="GMH37" s="427"/>
      <c r="GMI37" s="427"/>
      <c r="GMJ37" s="427"/>
      <c r="GMK37" s="427"/>
      <c r="GML37" s="427"/>
      <c r="GMM37" s="427"/>
      <c r="GMN37" s="427"/>
      <c r="GMO37" s="427"/>
      <c r="GMP37" s="427"/>
      <c r="GMQ37" s="427"/>
      <c r="GMR37" s="427"/>
      <c r="GMS37" s="427"/>
      <c r="GMT37" s="427"/>
      <c r="GMU37" s="427"/>
      <c r="GMV37" s="427"/>
      <c r="GMW37" s="427"/>
      <c r="GMX37" s="427"/>
      <c r="GMY37" s="427"/>
      <c r="GMZ37" s="427"/>
      <c r="GNA37" s="427"/>
      <c r="GNB37" s="427"/>
      <c r="GNC37" s="427"/>
      <c r="GND37" s="427"/>
      <c r="GNE37" s="427"/>
      <c r="GNF37" s="427"/>
      <c r="GNG37" s="427"/>
      <c r="GNH37" s="427"/>
      <c r="GNI37" s="427"/>
      <c r="GNJ37" s="427"/>
      <c r="GNK37" s="427"/>
      <c r="GNL37" s="427"/>
      <c r="GNM37" s="427"/>
      <c r="GNN37" s="427"/>
      <c r="GNO37" s="427"/>
      <c r="GNP37" s="427"/>
      <c r="GNQ37" s="427"/>
      <c r="GNR37" s="427"/>
      <c r="GNS37" s="427"/>
      <c r="GNT37" s="427"/>
      <c r="GNU37" s="427"/>
      <c r="GNV37" s="427"/>
      <c r="GNW37" s="427"/>
      <c r="GNX37" s="427"/>
      <c r="GNY37" s="427"/>
      <c r="GNZ37" s="427"/>
      <c r="GOA37" s="427"/>
      <c r="GOB37" s="427"/>
      <c r="GOC37" s="427"/>
      <c r="GOD37" s="427"/>
      <c r="GOE37" s="427"/>
      <c r="GOF37" s="427"/>
      <c r="GOG37" s="427"/>
      <c r="GOH37" s="427"/>
      <c r="GOI37" s="427"/>
      <c r="GOJ37" s="427"/>
      <c r="GOK37" s="427"/>
      <c r="GOL37" s="427"/>
      <c r="GOM37" s="427"/>
      <c r="GON37" s="427"/>
      <c r="GOO37" s="427"/>
      <c r="GOP37" s="427"/>
      <c r="GOQ37" s="427"/>
      <c r="GOR37" s="427"/>
      <c r="GOS37" s="427"/>
      <c r="GOT37" s="427"/>
      <c r="GOU37" s="427"/>
      <c r="GOV37" s="427"/>
      <c r="GOW37" s="427"/>
      <c r="GOX37" s="427"/>
      <c r="GOY37" s="427"/>
      <c r="GOZ37" s="427"/>
      <c r="GPA37" s="427"/>
      <c r="GPB37" s="427"/>
      <c r="GPC37" s="427"/>
      <c r="GPD37" s="427"/>
      <c r="GPE37" s="427"/>
      <c r="GPF37" s="427"/>
      <c r="GPG37" s="427"/>
      <c r="GPH37" s="427"/>
      <c r="GPI37" s="427"/>
      <c r="GPJ37" s="427"/>
      <c r="GPK37" s="427"/>
      <c r="GPL37" s="427"/>
      <c r="GPM37" s="427"/>
      <c r="GPN37" s="427"/>
      <c r="GPO37" s="427"/>
      <c r="GPP37" s="427"/>
      <c r="GPQ37" s="427"/>
      <c r="GPR37" s="427"/>
      <c r="GPS37" s="427"/>
      <c r="GPT37" s="427"/>
      <c r="GPU37" s="427"/>
      <c r="GPV37" s="427"/>
      <c r="GPW37" s="427"/>
      <c r="GPX37" s="427"/>
      <c r="GPY37" s="427"/>
      <c r="GPZ37" s="427"/>
      <c r="GQA37" s="427"/>
      <c r="GQB37" s="427"/>
      <c r="GQC37" s="427"/>
      <c r="GQD37" s="427"/>
      <c r="GQE37" s="427"/>
      <c r="GQF37" s="427"/>
      <c r="GQG37" s="427"/>
      <c r="GQH37" s="427"/>
      <c r="GQI37" s="427"/>
      <c r="GQJ37" s="427"/>
      <c r="GQK37" s="427"/>
      <c r="GQL37" s="427"/>
      <c r="GQM37" s="427"/>
      <c r="GQN37" s="427"/>
      <c r="GQO37" s="427"/>
      <c r="GQP37" s="427"/>
      <c r="GQQ37" s="427"/>
      <c r="GQR37" s="427"/>
      <c r="GQS37" s="427"/>
      <c r="GQT37" s="427"/>
      <c r="GQU37" s="427"/>
      <c r="GQV37" s="427"/>
      <c r="GQW37" s="427"/>
      <c r="GQX37" s="427"/>
      <c r="GQY37" s="427"/>
      <c r="GQZ37" s="427"/>
      <c r="GRA37" s="427"/>
      <c r="GRB37" s="427"/>
      <c r="GRC37" s="427"/>
      <c r="GRD37" s="427"/>
      <c r="GRE37" s="427"/>
      <c r="GRF37" s="427"/>
      <c r="GRG37" s="427"/>
      <c r="GRH37" s="427"/>
      <c r="GRI37" s="427"/>
      <c r="GRJ37" s="427"/>
      <c r="GRK37" s="427"/>
      <c r="GRL37" s="427"/>
      <c r="GRM37" s="427"/>
      <c r="GRN37" s="427"/>
      <c r="GRO37" s="427"/>
      <c r="GRP37" s="427"/>
      <c r="GRQ37" s="427"/>
      <c r="GRR37" s="427"/>
      <c r="GRS37" s="427"/>
      <c r="GRT37" s="427"/>
      <c r="GRU37" s="427"/>
      <c r="GRV37" s="427"/>
      <c r="GRW37" s="427"/>
      <c r="GRX37" s="427"/>
      <c r="GRY37" s="427"/>
      <c r="GRZ37" s="427"/>
      <c r="GSA37" s="427"/>
      <c r="GSB37" s="427"/>
      <c r="GSC37" s="427"/>
      <c r="GSD37" s="427"/>
      <c r="GSE37" s="427"/>
      <c r="GSF37" s="427"/>
      <c r="GSG37" s="427"/>
      <c r="GSH37" s="427"/>
      <c r="GSI37" s="427"/>
      <c r="GSJ37" s="427"/>
      <c r="GSK37" s="427"/>
      <c r="GSL37" s="427"/>
      <c r="GSM37" s="427"/>
      <c r="GSN37" s="427"/>
      <c r="GSO37" s="427"/>
      <c r="GSP37" s="427"/>
      <c r="GSQ37" s="427"/>
      <c r="GSR37" s="427"/>
      <c r="GSS37" s="427"/>
      <c r="GST37" s="427"/>
      <c r="GSU37" s="427"/>
      <c r="GSV37" s="427"/>
      <c r="GSW37" s="427"/>
      <c r="GSX37" s="427"/>
      <c r="GSY37" s="427"/>
      <c r="GSZ37" s="427"/>
      <c r="GTA37" s="427"/>
      <c r="GTB37" s="427"/>
      <c r="GTC37" s="427"/>
      <c r="GTD37" s="427"/>
      <c r="GTE37" s="427"/>
      <c r="GTF37" s="427"/>
      <c r="GTG37" s="427"/>
      <c r="GTH37" s="427"/>
      <c r="GTI37" s="427"/>
      <c r="GTJ37" s="427"/>
      <c r="GTK37" s="427"/>
      <c r="GTL37" s="427"/>
      <c r="GTM37" s="427"/>
      <c r="GTN37" s="427"/>
      <c r="GTO37" s="427"/>
      <c r="GTP37" s="427"/>
      <c r="GTQ37" s="427"/>
      <c r="GTR37" s="427"/>
      <c r="GTS37" s="427"/>
      <c r="GTT37" s="427"/>
      <c r="GTU37" s="427"/>
      <c r="GTV37" s="427"/>
      <c r="GTW37" s="427"/>
      <c r="GTX37" s="427"/>
      <c r="GTY37" s="427"/>
      <c r="GTZ37" s="427"/>
      <c r="GUA37" s="427"/>
      <c r="GUB37" s="427"/>
      <c r="GUC37" s="427"/>
      <c r="GUD37" s="427"/>
      <c r="GUE37" s="427"/>
      <c r="GUF37" s="427"/>
      <c r="GUG37" s="427"/>
      <c r="GUH37" s="427"/>
      <c r="GUI37" s="427"/>
      <c r="GUJ37" s="427"/>
      <c r="GUK37" s="427"/>
      <c r="GUL37" s="427"/>
      <c r="GUM37" s="427"/>
      <c r="GUN37" s="427"/>
      <c r="GUO37" s="427"/>
      <c r="GUP37" s="427"/>
      <c r="GUQ37" s="427"/>
      <c r="GUR37" s="427"/>
      <c r="GUS37" s="427"/>
      <c r="GUT37" s="427"/>
      <c r="GUU37" s="427"/>
      <c r="GUV37" s="427"/>
      <c r="GUW37" s="427"/>
      <c r="GUX37" s="427"/>
      <c r="GUY37" s="427"/>
      <c r="GUZ37" s="427"/>
      <c r="GVA37" s="427"/>
      <c r="GVB37" s="427"/>
      <c r="GVC37" s="427"/>
      <c r="GVD37" s="427"/>
      <c r="GVE37" s="427"/>
      <c r="GVF37" s="427"/>
      <c r="GVG37" s="427"/>
      <c r="GVH37" s="427"/>
      <c r="GVI37" s="427"/>
      <c r="GVJ37" s="427"/>
      <c r="GVK37" s="427"/>
      <c r="GVL37" s="427"/>
      <c r="GVM37" s="427"/>
      <c r="GVN37" s="427"/>
      <c r="GVO37" s="427"/>
      <c r="GVP37" s="427"/>
      <c r="GVQ37" s="427"/>
      <c r="GVR37" s="427"/>
      <c r="GVS37" s="427"/>
      <c r="GVT37" s="427"/>
      <c r="GVU37" s="427"/>
      <c r="GVV37" s="427"/>
      <c r="GVW37" s="427"/>
      <c r="GVX37" s="427"/>
      <c r="GVY37" s="427"/>
      <c r="GVZ37" s="427"/>
      <c r="GWA37" s="427"/>
      <c r="GWB37" s="427"/>
      <c r="GWC37" s="427"/>
      <c r="GWD37" s="427"/>
      <c r="GWE37" s="427"/>
      <c r="GWF37" s="427"/>
      <c r="GWG37" s="427"/>
      <c r="GWH37" s="427"/>
      <c r="GWI37" s="427"/>
      <c r="GWJ37" s="427"/>
      <c r="GWK37" s="427"/>
      <c r="GWL37" s="427"/>
      <c r="GWM37" s="427"/>
      <c r="GWN37" s="427"/>
      <c r="GWO37" s="427"/>
      <c r="GWP37" s="427"/>
      <c r="GWQ37" s="427"/>
      <c r="GWR37" s="427"/>
      <c r="GWS37" s="427"/>
      <c r="GWT37" s="427"/>
      <c r="GWU37" s="427"/>
      <c r="GWV37" s="427"/>
      <c r="GWW37" s="427"/>
      <c r="GWX37" s="427"/>
      <c r="GWY37" s="427"/>
      <c r="GWZ37" s="427"/>
      <c r="GXA37" s="427"/>
      <c r="GXB37" s="427"/>
      <c r="GXC37" s="427"/>
      <c r="GXD37" s="427"/>
      <c r="GXE37" s="427"/>
      <c r="GXF37" s="427"/>
      <c r="GXG37" s="427"/>
      <c r="GXH37" s="427"/>
      <c r="GXI37" s="427"/>
      <c r="GXJ37" s="427"/>
      <c r="GXK37" s="427"/>
      <c r="GXL37" s="427"/>
      <c r="GXM37" s="427"/>
      <c r="GXN37" s="427"/>
      <c r="GXO37" s="427"/>
      <c r="GXP37" s="427"/>
      <c r="GXQ37" s="427"/>
      <c r="GXR37" s="427"/>
      <c r="GXS37" s="427"/>
      <c r="GXT37" s="427"/>
      <c r="GXU37" s="427"/>
      <c r="GXV37" s="427"/>
      <c r="GXW37" s="427"/>
      <c r="GXX37" s="427"/>
      <c r="GXY37" s="427"/>
      <c r="GXZ37" s="427"/>
      <c r="GYA37" s="427"/>
      <c r="GYB37" s="427"/>
      <c r="GYC37" s="427"/>
      <c r="GYD37" s="427"/>
      <c r="GYE37" s="427"/>
      <c r="GYF37" s="427"/>
      <c r="GYG37" s="427"/>
      <c r="GYH37" s="427"/>
      <c r="GYI37" s="427"/>
      <c r="GYJ37" s="427"/>
      <c r="GYK37" s="427"/>
      <c r="GYL37" s="427"/>
      <c r="GYM37" s="427"/>
      <c r="GYN37" s="427"/>
      <c r="GYO37" s="427"/>
      <c r="GYP37" s="427"/>
      <c r="GYQ37" s="427"/>
      <c r="GYR37" s="427"/>
      <c r="GYS37" s="427"/>
      <c r="GYT37" s="427"/>
      <c r="GYU37" s="427"/>
      <c r="GYV37" s="427"/>
      <c r="GYW37" s="427"/>
      <c r="GYX37" s="427"/>
      <c r="GYY37" s="427"/>
      <c r="GYZ37" s="427"/>
      <c r="GZA37" s="427"/>
      <c r="GZB37" s="427"/>
      <c r="GZC37" s="427"/>
      <c r="GZD37" s="427"/>
      <c r="GZE37" s="427"/>
      <c r="GZF37" s="427"/>
      <c r="GZG37" s="427"/>
      <c r="GZH37" s="427"/>
      <c r="GZI37" s="427"/>
      <c r="GZJ37" s="427"/>
      <c r="GZK37" s="427"/>
      <c r="GZL37" s="427"/>
      <c r="GZM37" s="427"/>
      <c r="GZN37" s="427"/>
      <c r="GZO37" s="427"/>
      <c r="GZP37" s="427"/>
      <c r="GZQ37" s="427"/>
      <c r="GZR37" s="427"/>
      <c r="GZS37" s="427"/>
      <c r="GZT37" s="427"/>
      <c r="GZU37" s="427"/>
      <c r="GZV37" s="427"/>
      <c r="GZW37" s="427"/>
      <c r="GZX37" s="427"/>
      <c r="GZY37" s="427"/>
      <c r="GZZ37" s="427"/>
      <c r="HAA37" s="427"/>
      <c r="HAB37" s="427"/>
      <c r="HAC37" s="427"/>
      <c r="HAD37" s="427"/>
      <c r="HAE37" s="427"/>
      <c r="HAF37" s="427"/>
      <c r="HAG37" s="427"/>
      <c r="HAH37" s="427"/>
      <c r="HAI37" s="427"/>
      <c r="HAJ37" s="427"/>
      <c r="HAK37" s="427"/>
      <c r="HAL37" s="427"/>
      <c r="HAM37" s="427"/>
      <c r="HAN37" s="427"/>
      <c r="HAO37" s="427"/>
      <c r="HAP37" s="427"/>
      <c r="HAQ37" s="427"/>
      <c r="HAR37" s="427"/>
      <c r="HAS37" s="427"/>
      <c r="HAT37" s="427"/>
      <c r="HAU37" s="427"/>
      <c r="HAV37" s="427"/>
      <c r="HAW37" s="427"/>
      <c r="HAX37" s="427"/>
      <c r="HAY37" s="427"/>
      <c r="HAZ37" s="427"/>
      <c r="HBA37" s="427"/>
      <c r="HBB37" s="427"/>
      <c r="HBC37" s="427"/>
      <c r="HBD37" s="427"/>
      <c r="HBE37" s="427"/>
      <c r="HBF37" s="427"/>
      <c r="HBG37" s="427"/>
      <c r="HBH37" s="427"/>
      <c r="HBI37" s="427"/>
      <c r="HBJ37" s="427"/>
      <c r="HBK37" s="427"/>
      <c r="HBL37" s="427"/>
      <c r="HBM37" s="427"/>
      <c r="HBN37" s="427"/>
      <c r="HBO37" s="427"/>
      <c r="HBP37" s="427"/>
      <c r="HBQ37" s="427"/>
      <c r="HBR37" s="427"/>
      <c r="HBS37" s="427"/>
      <c r="HBT37" s="427"/>
      <c r="HBU37" s="427"/>
      <c r="HBV37" s="427"/>
      <c r="HBW37" s="427"/>
      <c r="HBX37" s="427"/>
      <c r="HBY37" s="427"/>
      <c r="HBZ37" s="427"/>
      <c r="HCA37" s="427"/>
      <c r="HCB37" s="427"/>
      <c r="HCC37" s="427"/>
      <c r="HCD37" s="427"/>
      <c r="HCE37" s="427"/>
      <c r="HCF37" s="427"/>
      <c r="HCG37" s="427"/>
      <c r="HCH37" s="427"/>
      <c r="HCI37" s="427"/>
      <c r="HCJ37" s="427"/>
      <c r="HCK37" s="427"/>
      <c r="HCL37" s="427"/>
      <c r="HCM37" s="427"/>
      <c r="HCN37" s="427"/>
      <c r="HCO37" s="427"/>
      <c r="HCP37" s="427"/>
      <c r="HCQ37" s="427"/>
      <c r="HCR37" s="427"/>
      <c r="HCS37" s="427"/>
      <c r="HCT37" s="427"/>
      <c r="HCU37" s="427"/>
      <c r="HCV37" s="427"/>
      <c r="HCW37" s="427"/>
      <c r="HCX37" s="427"/>
      <c r="HCY37" s="427"/>
      <c r="HCZ37" s="427"/>
      <c r="HDA37" s="427"/>
      <c r="HDB37" s="427"/>
      <c r="HDC37" s="427"/>
      <c r="HDD37" s="427"/>
      <c r="HDE37" s="427"/>
      <c r="HDF37" s="427"/>
      <c r="HDG37" s="427"/>
      <c r="HDH37" s="427"/>
      <c r="HDI37" s="427"/>
      <c r="HDJ37" s="427"/>
      <c r="HDK37" s="427"/>
      <c r="HDL37" s="427"/>
      <c r="HDM37" s="427"/>
      <c r="HDN37" s="427"/>
      <c r="HDO37" s="427"/>
      <c r="HDP37" s="427"/>
      <c r="HDQ37" s="427"/>
      <c r="HDR37" s="427"/>
      <c r="HDS37" s="427"/>
      <c r="HDT37" s="427"/>
      <c r="HDU37" s="427"/>
      <c r="HDV37" s="427"/>
      <c r="HDW37" s="427"/>
      <c r="HDX37" s="427"/>
      <c r="HDY37" s="427"/>
      <c r="HDZ37" s="427"/>
      <c r="HEA37" s="427"/>
      <c r="HEB37" s="427"/>
      <c r="HEC37" s="427"/>
      <c r="HED37" s="427"/>
      <c r="HEE37" s="427"/>
      <c r="HEF37" s="427"/>
      <c r="HEG37" s="427"/>
      <c r="HEH37" s="427"/>
      <c r="HEI37" s="427"/>
      <c r="HEJ37" s="427"/>
      <c r="HEK37" s="427"/>
      <c r="HEL37" s="427"/>
      <c r="HEM37" s="427"/>
      <c r="HEN37" s="427"/>
      <c r="HEO37" s="427"/>
      <c r="HEP37" s="427"/>
      <c r="HEQ37" s="427"/>
      <c r="HER37" s="427"/>
      <c r="HES37" s="427"/>
      <c r="HET37" s="427"/>
      <c r="HEU37" s="427"/>
      <c r="HEV37" s="427"/>
      <c r="HEW37" s="427"/>
      <c r="HEX37" s="427"/>
      <c r="HEY37" s="427"/>
      <c r="HEZ37" s="427"/>
      <c r="HFA37" s="427"/>
      <c r="HFB37" s="427"/>
      <c r="HFC37" s="427"/>
      <c r="HFD37" s="427"/>
      <c r="HFE37" s="427"/>
      <c r="HFF37" s="427"/>
      <c r="HFG37" s="427"/>
      <c r="HFH37" s="427"/>
      <c r="HFI37" s="427"/>
      <c r="HFJ37" s="427"/>
      <c r="HFK37" s="427"/>
      <c r="HFL37" s="427"/>
      <c r="HFM37" s="427"/>
      <c r="HFN37" s="427"/>
      <c r="HFO37" s="427"/>
      <c r="HFP37" s="427"/>
      <c r="HFQ37" s="427"/>
      <c r="HFR37" s="427"/>
      <c r="HFS37" s="427"/>
      <c r="HFT37" s="427"/>
      <c r="HFU37" s="427"/>
      <c r="HFV37" s="427"/>
      <c r="HFW37" s="427"/>
      <c r="HFX37" s="427"/>
      <c r="HFY37" s="427"/>
      <c r="HFZ37" s="427"/>
      <c r="HGA37" s="427"/>
      <c r="HGB37" s="427"/>
      <c r="HGC37" s="427"/>
      <c r="HGD37" s="427"/>
      <c r="HGE37" s="427"/>
      <c r="HGF37" s="427"/>
      <c r="HGG37" s="427"/>
      <c r="HGH37" s="427"/>
      <c r="HGI37" s="427"/>
      <c r="HGJ37" s="427"/>
      <c r="HGK37" s="427"/>
      <c r="HGL37" s="427"/>
      <c r="HGM37" s="427"/>
      <c r="HGN37" s="427"/>
      <c r="HGO37" s="427"/>
      <c r="HGP37" s="427"/>
      <c r="HGQ37" s="427"/>
      <c r="HGR37" s="427"/>
      <c r="HGS37" s="427"/>
      <c r="HGT37" s="427"/>
      <c r="HGU37" s="427"/>
      <c r="HGV37" s="427"/>
      <c r="HGW37" s="427"/>
      <c r="HGX37" s="427"/>
      <c r="HGY37" s="427"/>
      <c r="HGZ37" s="427"/>
      <c r="HHA37" s="427"/>
      <c r="HHB37" s="427"/>
      <c r="HHC37" s="427"/>
      <c r="HHD37" s="427"/>
      <c r="HHE37" s="427"/>
      <c r="HHF37" s="427"/>
      <c r="HHG37" s="427"/>
      <c r="HHH37" s="427"/>
      <c r="HHI37" s="427"/>
      <c r="HHJ37" s="427"/>
      <c r="HHK37" s="427"/>
      <c r="HHL37" s="427"/>
      <c r="HHM37" s="427"/>
      <c r="HHN37" s="427"/>
      <c r="HHO37" s="427"/>
      <c r="HHP37" s="427"/>
      <c r="HHQ37" s="427"/>
      <c r="HHR37" s="427"/>
      <c r="HHS37" s="427"/>
      <c r="HHT37" s="427"/>
      <c r="HHU37" s="427"/>
      <c r="HHV37" s="427"/>
      <c r="HHW37" s="427"/>
      <c r="HHX37" s="427"/>
      <c r="HHY37" s="427"/>
      <c r="HHZ37" s="427"/>
      <c r="HIA37" s="427"/>
      <c r="HIB37" s="427"/>
      <c r="HIC37" s="427"/>
      <c r="HID37" s="427"/>
      <c r="HIE37" s="427"/>
      <c r="HIF37" s="427"/>
      <c r="HIG37" s="427"/>
      <c r="HIH37" s="427"/>
      <c r="HII37" s="427"/>
      <c r="HIJ37" s="427"/>
      <c r="HIK37" s="427"/>
      <c r="HIL37" s="427"/>
      <c r="HIM37" s="427"/>
      <c r="HIN37" s="427"/>
      <c r="HIO37" s="427"/>
      <c r="HIP37" s="427"/>
      <c r="HIQ37" s="427"/>
      <c r="HIR37" s="427"/>
      <c r="HIS37" s="427"/>
      <c r="HIT37" s="427"/>
      <c r="HIU37" s="427"/>
      <c r="HIV37" s="427"/>
      <c r="HIW37" s="427"/>
      <c r="HIX37" s="427"/>
      <c r="HIY37" s="427"/>
      <c r="HIZ37" s="427"/>
      <c r="HJA37" s="427"/>
      <c r="HJB37" s="427"/>
      <c r="HJC37" s="427"/>
      <c r="HJD37" s="427"/>
      <c r="HJE37" s="427"/>
      <c r="HJF37" s="427"/>
      <c r="HJG37" s="427"/>
      <c r="HJH37" s="427"/>
      <c r="HJI37" s="427"/>
      <c r="HJJ37" s="427"/>
      <c r="HJK37" s="427"/>
      <c r="HJL37" s="427"/>
      <c r="HJM37" s="427"/>
      <c r="HJN37" s="427"/>
      <c r="HJO37" s="427"/>
      <c r="HJP37" s="427"/>
      <c r="HJQ37" s="427"/>
      <c r="HJR37" s="427"/>
      <c r="HJS37" s="427"/>
      <c r="HJT37" s="427"/>
      <c r="HJU37" s="427"/>
      <c r="HJV37" s="427"/>
      <c r="HJW37" s="427"/>
      <c r="HJX37" s="427"/>
      <c r="HJY37" s="427"/>
      <c r="HJZ37" s="427"/>
      <c r="HKA37" s="427"/>
      <c r="HKB37" s="427"/>
      <c r="HKC37" s="427"/>
      <c r="HKD37" s="427"/>
      <c r="HKE37" s="427"/>
      <c r="HKF37" s="427"/>
      <c r="HKG37" s="427"/>
      <c r="HKH37" s="427"/>
      <c r="HKI37" s="427"/>
      <c r="HKJ37" s="427"/>
      <c r="HKK37" s="427"/>
      <c r="HKL37" s="427"/>
      <c r="HKM37" s="427"/>
      <c r="HKN37" s="427"/>
      <c r="HKO37" s="427"/>
      <c r="HKP37" s="427"/>
      <c r="HKQ37" s="427"/>
      <c r="HKR37" s="427"/>
      <c r="HKS37" s="427"/>
      <c r="HKT37" s="427"/>
      <c r="HKU37" s="427"/>
      <c r="HKV37" s="427"/>
      <c r="HKW37" s="427"/>
      <c r="HKX37" s="427"/>
      <c r="HKY37" s="427"/>
      <c r="HKZ37" s="427"/>
      <c r="HLA37" s="427"/>
      <c r="HLB37" s="427"/>
      <c r="HLC37" s="427"/>
      <c r="HLD37" s="427"/>
      <c r="HLE37" s="427"/>
      <c r="HLF37" s="427"/>
      <c r="HLG37" s="427"/>
      <c r="HLH37" s="427"/>
      <c r="HLI37" s="427"/>
      <c r="HLJ37" s="427"/>
      <c r="HLK37" s="427"/>
      <c r="HLL37" s="427"/>
      <c r="HLM37" s="427"/>
      <c r="HLN37" s="427"/>
      <c r="HLO37" s="427"/>
      <c r="HLP37" s="427"/>
      <c r="HLQ37" s="427"/>
      <c r="HLR37" s="427"/>
      <c r="HLS37" s="427"/>
      <c r="HLT37" s="427"/>
      <c r="HLU37" s="427"/>
      <c r="HLV37" s="427"/>
      <c r="HLW37" s="427"/>
      <c r="HLX37" s="427"/>
      <c r="HLY37" s="427"/>
      <c r="HLZ37" s="427"/>
      <c r="HMA37" s="427"/>
      <c r="HMB37" s="427"/>
      <c r="HMC37" s="427"/>
      <c r="HMD37" s="427"/>
      <c r="HME37" s="427"/>
      <c r="HMF37" s="427"/>
      <c r="HMG37" s="427"/>
      <c r="HMH37" s="427"/>
      <c r="HMI37" s="427"/>
      <c r="HMJ37" s="427"/>
      <c r="HMK37" s="427"/>
      <c r="HML37" s="427"/>
      <c r="HMM37" s="427"/>
      <c r="HMN37" s="427"/>
      <c r="HMO37" s="427"/>
      <c r="HMP37" s="427"/>
      <c r="HMQ37" s="427"/>
      <c r="HMR37" s="427"/>
      <c r="HMS37" s="427"/>
      <c r="HMT37" s="427"/>
      <c r="HMU37" s="427"/>
      <c r="HMV37" s="427"/>
      <c r="HMW37" s="427"/>
      <c r="HMX37" s="427"/>
      <c r="HMY37" s="427"/>
      <c r="HMZ37" s="427"/>
      <c r="HNA37" s="427"/>
      <c r="HNB37" s="427"/>
      <c r="HNC37" s="427"/>
      <c r="HND37" s="427"/>
      <c r="HNE37" s="427"/>
      <c r="HNF37" s="427"/>
      <c r="HNG37" s="427"/>
      <c r="HNH37" s="427"/>
      <c r="HNI37" s="427"/>
      <c r="HNJ37" s="427"/>
      <c r="HNK37" s="427"/>
      <c r="HNL37" s="427"/>
      <c r="HNM37" s="427"/>
      <c r="HNN37" s="427"/>
      <c r="HNO37" s="427"/>
      <c r="HNP37" s="427"/>
      <c r="HNQ37" s="427"/>
      <c r="HNR37" s="427"/>
      <c r="HNS37" s="427"/>
      <c r="HNT37" s="427"/>
      <c r="HNU37" s="427"/>
      <c r="HNV37" s="427"/>
      <c r="HNW37" s="427"/>
      <c r="HNX37" s="427"/>
      <c r="HNY37" s="427"/>
      <c r="HNZ37" s="427"/>
      <c r="HOA37" s="427"/>
      <c r="HOB37" s="427"/>
      <c r="HOC37" s="427"/>
      <c r="HOD37" s="427"/>
      <c r="HOE37" s="427"/>
      <c r="HOF37" s="427"/>
      <c r="HOG37" s="427"/>
      <c r="HOH37" s="427"/>
      <c r="HOI37" s="427"/>
      <c r="HOJ37" s="427"/>
      <c r="HOK37" s="427"/>
      <c r="HOL37" s="427"/>
      <c r="HOM37" s="427"/>
      <c r="HON37" s="427"/>
      <c r="HOO37" s="427"/>
      <c r="HOP37" s="427"/>
      <c r="HOQ37" s="427"/>
      <c r="HOR37" s="427"/>
      <c r="HOS37" s="427"/>
      <c r="HOT37" s="427"/>
      <c r="HOU37" s="427"/>
      <c r="HOV37" s="427"/>
      <c r="HOW37" s="427"/>
      <c r="HOX37" s="427"/>
      <c r="HOY37" s="427"/>
      <c r="HOZ37" s="427"/>
      <c r="HPA37" s="427"/>
      <c r="HPB37" s="427"/>
      <c r="HPC37" s="427"/>
      <c r="HPD37" s="427"/>
      <c r="HPE37" s="427"/>
      <c r="HPF37" s="427"/>
      <c r="HPG37" s="427"/>
      <c r="HPH37" s="427"/>
      <c r="HPI37" s="427"/>
      <c r="HPJ37" s="427"/>
      <c r="HPK37" s="427"/>
      <c r="HPL37" s="427"/>
      <c r="HPM37" s="427"/>
      <c r="HPN37" s="427"/>
      <c r="HPO37" s="427"/>
      <c r="HPP37" s="427"/>
      <c r="HPQ37" s="427"/>
      <c r="HPR37" s="427"/>
      <c r="HPS37" s="427"/>
      <c r="HPT37" s="427"/>
      <c r="HPU37" s="427"/>
      <c r="HPV37" s="427"/>
      <c r="HPW37" s="427"/>
      <c r="HPX37" s="427"/>
      <c r="HPY37" s="427"/>
      <c r="HPZ37" s="427"/>
      <c r="HQA37" s="427"/>
      <c r="HQB37" s="427"/>
      <c r="HQC37" s="427"/>
      <c r="HQD37" s="427"/>
      <c r="HQE37" s="427"/>
      <c r="HQF37" s="427"/>
      <c r="HQG37" s="427"/>
      <c r="HQH37" s="427"/>
      <c r="HQI37" s="427"/>
      <c r="HQJ37" s="427"/>
      <c r="HQK37" s="427"/>
      <c r="HQL37" s="427"/>
      <c r="HQM37" s="427"/>
      <c r="HQN37" s="427"/>
      <c r="HQO37" s="427"/>
      <c r="HQP37" s="427"/>
      <c r="HQQ37" s="427"/>
      <c r="HQR37" s="427"/>
      <c r="HQS37" s="427"/>
      <c r="HQT37" s="427"/>
      <c r="HQU37" s="427"/>
      <c r="HQV37" s="427"/>
      <c r="HQW37" s="427"/>
      <c r="HQX37" s="427"/>
      <c r="HQY37" s="427"/>
      <c r="HQZ37" s="427"/>
      <c r="HRA37" s="427"/>
      <c r="HRB37" s="427"/>
      <c r="HRC37" s="427"/>
      <c r="HRD37" s="427"/>
      <c r="HRE37" s="427"/>
      <c r="HRF37" s="427"/>
      <c r="HRG37" s="427"/>
      <c r="HRH37" s="427"/>
      <c r="HRI37" s="427"/>
      <c r="HRJ37" s="427"/>
      <c r="HRK37" s="427"/>
      <c r="HRL37" s="427"/>
      <c r="HRM37" s="427"/>
      <c r="HRN37" s="427"/>
      <c r="HRO37" s="427"/>
      <c r="HRP37" s="427"/>
      <c r="HRQ37" s="427"/>
      <c r="HRR37" s="427"/>
      <c r="HRS37" s="427"/>
      <c r="HRT37" s="427"/>
      <c r="HRU37" s="427"/>
      <c r="HRV37" s="427"/>
      <c r="HRW37" s="427"/>
      <c r="HRX37" s="427"/>
      <c r="HRY37" s="427"/>
      <c r="HRZ37" s="427"/>
      <c r="HSA37" s="427"/>
      <c r="HSB37" s="427"/>
      <c r="HSC37" s="427"/>
      <c r="HSD37" s="427"/>
      <c r="HSE37" s="427"/>
      <c r="HSF37" s="427"/>
      <c r="HSG37" s="427"/>
      <c r="HSH37" s="427"/>
      <c r="HSI37" s="427"/>
      <c r="HSJ37" s="427"/>
      <c r="HSK37" s="427"/>
      <c r="HSL37" s="427"/>
      <c r="HSM37" s="427"/>
      <c r="HSN37" s="427"/>
      <c r="HSO37" s="427"/>
      <c r="HSP37" s="427"/>
      <c r="HSQ37" s="427"/>
      <c r="HSR37" s="427"/>
      <c r="HSS37" s="427"/>
      <c r="HST37" s="427"/>
      <c r="HSU37" s="427"/>
      <c r="HSV37" s="427"/>
      <c r="HSW37" s="427"/>
      <c r="HSX37" s="427"/>
      <c r="HSY37" s="427"/>
      <c r="HSZ37" s="427"/>
      <c r="HTA37" s="427"/>
      <c r="HTB37" s="427"/>
      <c r="HTC37" s="427"/>
      <c r="HTD37" s="427"/>
      <c r="HTE37" s="427"/>
      <c r="HTF37" s="427"/>
      <c r="HTG37" s="427"/>
      <c r="HTH37" s="427"/>
      <c r="HTI37" s="427"/>
      <c r="HTJ37" s="427"/>
      <c r="HTK37" s="427"/>
      <c r="HTL37" s="427"/>
      <c r="HTM37" s="427"/>
      <c r="HTN37" s="427"/>
      <c r="HTO37" s="427"/>
      <c r="HTP37" s="427"/>
      <c r="HTQ37" s="427"/>
      <c r="HTR37" s="427"/>
      <c r="HTS37" s="427"/>
      <c r="HTT37" s="427"/>
      <c r="HTU37" s="427"/>
      <c r="HTV37" s="427"/>
      <c r="HTW37" s="427"/>
      <c r="HTX37" s="427"/>
      <c r="HTY37" s="427"/>
      <c r="HTZ37" s="427"/>
      <c r="HUA37" s="427"/>
      <c r="HUB37" s="427"/>
      <c r="HUC37" s="427"/>
      <c r="HUD37" s="427"/>
      <c r="HUE37" s="427"/>
      <c r="HUF37" s="427"/>
      <c r="HUG37" s="427"/>
      <c r="HUH37" s="427"/>
      <c r="HUI37" s="427"/>
      <c r="HUJ37" s="427"/>
      <c r="HUK37" s="427"/>
      <c r="HUL37" s="427"/>
      <c r="HUM37" s="427"/>
      <c r="HUN37" s="427"/>
      <c r="HUO37" s="427"/>
      <c r="HUP37" s="427"/>
      <c r="HUQ37" s="427"/>
      <c r="HUR37" s="427"/>
      <c r="HUS37" s="427"/>
      <c r="HUT37" s="427"/>
      <c r="HUU37" s="427"/>
      <c r="HUV37" s="427"/>
      <c r="HUW37" s="427"/>
      <c r="HUX37" s="427"/>
      <c r="HUY37" s="427"/>
      <c r="HUZ37" s="427"/>
      <c r="HVA37" s="427"/>
      <c r="HVB37" s="427"/>
      <c r="HVC37" s="427"/>
      <c r="HVD37" s="427"/>
      <c r="HVE37" s="427"/>
      <c r="HVF37" s="427"/>
      <c r="HVG37" s="427"/>
      <c r="HVH37" s="427"/>
      <c r="HVI37" s="427"/>
      <c r="HVJ37" s="427"/>
      <c r="HVK37" s="427"/>
      <c r="HVL37" s="427"/>
      <c r="HVM37" s="427"/>
      <c r="HVN37" s="427"/>
      <c r="HVO37" s="427"/>
      <c r="HVP37" s="427"/>
      <c r="HVQ37" s="427"/>
      <c r="HVR37" s="427"/>
      <c r="HVS37" s="427"/>
      <c r="HVT37" s="427"/>
      <c r="HVU37" s="427"/>
      <c r="HVV37" s="427"/>
      <c r="HVW37" s="427"/>
      <c r="HVX37" s="427"/>
      <c r="HVY37" s="427"/>
      <c r="HVZ37" s="427"/>
      <c r="HWA37" s="427"/>
      <c r="HWB37" s="427"/>
      <c r="HWC37" s="427"/>
      <c r="HWD37" s="427"/>
      <c r="HWE37" s="427"/>
      <c r="HWF37" s="427"/>
      <c r="HWG37" s="427"/>
      <c r="HWH37" s="427"/>
      <c r="HWI37" s="427"/>
      <c r="HWJ37" s="427"/>
      <c r="HWK37" s="427"/>
      <c r="HWL37" s="427"/>
      <c r="HWM37" s="427"/>
      <c r="HWN37" s="427"/>
      <c r="HWO37" s="427"/>
      <c r="HWP37" s="427"/>
      <c r="HWQ37" s="427"/>
      <c r="HWR37" s="427"/>
      <c r="HWS37" s="427"/>
      <c r="HWT37" s="427"/>
      <c r="HWU37" s="427"/>
      <c r="HWV37" s="427"/>
      <c r="HWW37" s="427"/>
      <c r="HWX37" s="427"/>
      <c r="HWY37" s="427"/>
      <c r="HWZ37" s="427"/>
      <c r="HXA37" s="427"/>
      <c r="HXB37" s="427"/>
      <c r="HXC37" s="427"/>
      <c r="HXD37" s="427"/>
      <c r="HXE37" s="427"/>
      <c r="HXF37" s="427"/>
      <c r="HXG37" s="427"/>
      <c r="HXH37" s="427"/>
      <c r="HXI37" s="427"/>
      <c r="HXJ37" s="427"/>
      <c r="HXK37" s="427"/>
      <c r="HXL37" s="427"/>
      <c r="HXM37" s="427"/>
      <c r="HXN37" s="427"/>
      <c r="HXO37" s="427"/>
    </row>
    <row r="38" spans="2:6047" s="417" customFormat="1" x14ac:dyDescent="0.25">
      <c r="H38" s="428"/>
      <c r="I38" s="428"/>
      <c r="J38" s="428"/>
      <c r="Q38" s="428"/>
      <c r="R38" s="428"/>
      <c r="S38" s="428"/>
      <c r="Z38" s="428"/>
      <c r="AA38" s="428"/>
      <c r="AB38" s="428"/>
      <c r="AI38" s="428"/>
      <c r="AJ38" s="428"/>
      <c r="AK38" s="428"/>
      <c r="AR38" s="428"/>
      <c r="AS38" s="428"/>
      <c r="AT38" s="428"/>
      <c r="AW38" s="428"/>
      <c r="AZ38" s="428"/>
      <c r="BC38" s="428"/>
      <c r="BF38" s="428"/>
      <c r="BI38" s="428"/>
      <c r="BL38" s="428"/>
      <c r="BO38" s="428"/>
      <c r="BR38" s="428"/>
      <c r="BU38" s="428"/>
      <c r="BX38" s="428"/>
      <c r="EV38" s="427"/>
      <c r="EW38" s="427"/>
      <c r="EX38" s="427"/>
      <c r="EY38" s="427"/>
      <c r="EZ38" s="427"/>
      <c r="FA38" s="427"/>
      <c r="FB38" s="427"/>
      <c r="FC38" s="427"/>
      <c r="FD38" s="427"/>
      <c r="FE38" s="427"/>
      <c r="FF38" s="427"/>
      <c r="FG38" s="427"/>
      <c r="FH38" s="427"/>
      <c r="FI38" s="427"/>
      <c r="FJ38" s="427"/>
      <c r="FK38" s="427"/>
      <c r="FL38" s="427"/>
      <c r="FM38" s="427"/>
      <c r="FN38" s="427"/>
      <c r="FO38" s="427"/>
      <c r="FP38" s="427"/>
      <c r="FQ38" s="427"/>
      <c r="FR38" s="427"/>
      <c r="FS38" s="427"/>
      <c r="FT38" s="427"/>
      <c r="FU38" s="427"/>
      <c r="FV38" s="427"/>
      <c r="FW38" s="427"/>
      <c r="FX38" s="427"/>
      <c r="FY38" s="427"/>
      <c r="FZ38" s="427"/>
      <c r="GA38" s="427"/>
      <c r="GB38" s="427"/>
      <c r="GC38" s="427"/>
      <c r="GD38" s="427"/>
      <c r="GE38" s="427"/>
      <c r="GF38" s="427"/>
      <c r="GG38" s="427"/>
      <c r="GH38" s="427"/>
      <c r="GI38" s="427"/>
      <c r="GJ38" s="427"/>
      <c r="GK38" s="427"/>
      <c r="GL38" s="427"/>
      <c r="GM38" s="427"/>
      <c r="GN38" s="427"/>
      <c r="GO38" s="427"/>
      <c r="GP38" s="427"/>
      <c r="GQ38" s="427"/>
      <c r="GR38" s="427"/>
      <c r="GS38" s="427"/>
      <c r="GT38" s="427"/>
      <c r="GU38" s="427"/>
      <c r="GV38" s="427"/>
      <c r="GW38" s="427"/>
      <c r="GX38" s="427"/>
      <c r="GY38" s="427"/>
      <c r="GZ38" s="427"/>
      <c r="HA38" s="427"/>
      <c r="HB38" s="427"/>
      <c r="HC38" s="427"/>
      <c r="HD38" s="427"/>
      <c r="HE38" s="427"/>
      <c r="HF38" s="427"/>
      <c r="HG38" s="427"/>
      <c r="HH38" s="427"/>
      <c r="HI38" s="427"/>
      <c r="HJ38" s="427"/>
      <c r="HK38" s="427"/>
      <c r="HL38" s="427"/>
      <c r="HM38" s="427"/>
      <c r="HN38" s="427"/>
      <c r="HO38" s="427"/>
      <c r="HP38" s="427"/>
      <c r="HQ38" s="427"/>
      <c r="HR38" s="427"/>
      <c r="HS38" s="427"/>
      <c r="HT38" s="427"/>
      <c r="HU38" s="427"/>
      <c r="HV38" s="427"/>
      <c r="HW38" s="427"/>
      <c r="HX38" s="427"/>
      <c r="HY38" s="427"/>
      <c r="HZ38" s="427"/>
      <c r="IA38" s="427"/>
      <c r="IB38" s="427"/>
      <c r="IC38" s="427"/>
      <c r="ID38" s="427"/>
      <c r="IE38" s="427"/>
      <c r="IF38" s="427"/>
      <c r="IG38" s="427"/>
      <c r="IH38" s="427"/>
      <c r="II38" s="427"/>
      <c r="IJ38" s="427"/>
      <c r="IK38" s="427"/>
      <c r="IL38" s="427"/>
      <c r="IM38" s="427"/>
      <c r="IN38" s="427"/>
      <c r="IO38" s="427"/>
      <c r="IP38" s="427"/>
      <c r="IQ38" s="427"/>
      <c r="IR38" s="427"/>
      <c r="IS38" s="427"/>
      <c r="IT38" s="427"/>
      <c r="IU38" s="427"/>
      <c r="IV38" s="427"/>
      <c r="IW38" s="427"/>
      <c r="IX38" s="427"/>
      <c r="IY38" s="427"/>
      <c r="IZ38" s="427"/>
      <c r="JA38" s="427"/>
      <c r="JB38" s="427"/>
      <c r="JC38" s="427"/>
      <c r="JD38" s="427"/>
      <c r="JE38" s="427"/>
      <c r="JF38" s="427"/>
      <c r="JG38" s="427"/>
      <c r="JH38" s="427"/>
      <c r="JI38" s="427"/>
      <c r="JJ38" s="427"/>
      <c r="JK38" s="427"/>
      <c r="JL38" s="427"/>
      <c r="JM38" s="427"/>
      <c r="JN38" s="427"/>
      <c r="JO38" s="427"/>
      <c r="JP38" s="427"/>
      <c r="JQ38" s="427"/>
      <c r="JR38" s="427"/>
      <c r="JS38" s="427"/>
      <c r="JT38" s="427"/>
      <c r="JU38" s="427"/>
      <c r="JV38" s="427"/>
      <c r="JW38" s="427"/>
      <c r="JX38" s="427"/>
      <c r="JY38" s="427"/>
      <c r="JZ38" s="427"/>
      <c r="KA38" s="427"/>
      <c r="KB38" s="427"/>
      <c r="KC38" s="427"/>
      <c r="KD38" s="427"/>
      <c r="KE38" s="427"/>
      <c r="KF38" s="427"/>
      <c r="KG38" s="427"/>
      <c r="KH38" s="427"/>
      <c r="KI38" s="427"/>
      <c r="KJ38" s="427"/>
      <c r="KK38" s="427"/>
      <c r="KL38" s="427"/>
      <c r="KM38" s="427"/>
      <c r="KN38" s="427"/>
      <c r="KO38" s="427"/>
      <c r="KP38" s="427"/>
      <c r="KQ38" s="427"/>
      <c r="KR38" s="427"/>
      <c r="KS38" s="427"/>
      <c r="KT38" s="427"/>
      <c r="KU38" s="427"/>
      <c r="KV38" s="427"/>
      <c r="KW38" s="427"/>
      <c r="KX38" s="427"/>
      <c r="KY38" s="427"/>
      <c r="KZ38" s="427"/>
      <c r="LA38" s="427"/>
      <c r="LB38" s="427"/>
      <c r="LC38" s="427"/>
      <c r="LD38" s="427"/>
      <c r="LE38" s="427"/>
      <c r="LF38" s="427"/>
      <c r="LG38" s="427"/>
      <c r="LH38" s="427"/>
      <c r="LI38" s="427"/>
      <c r="LJ38" s="427"/>
      <c r="LK38" s="427"/>
      <c r="LL38" s="427"/>
      <c r="LM38" s="427"/>
      <c r="LN38" s="427"/>
      <c r="LO38" s="427"/>
      <c r="LP38" s="427"/>
      <c r="LQ38" s="427"/>
      <c r="LR38" s="427"/>
      <c r="LS38" s="427"/>
      <c r="LT38" s="427"/>
      <c r="LU38" s="427"/>
      <c r="LV38" s="427"/>
      <c r="LW38" s="427"/>
      <c r="LX38" s="427"/>
      <c r="LY38" s="427"/>
      <c r="LZ38" s="427"/>
      <c r="MA38" s="427"/>
      <c r="MB38" s="427"/>
      <c r="MC38" s="427"/>
      <c r="MD38" s="427"/>
      <c r="ME38" s="427"/>
      <c r="MF38" s="427"/>
      <c r="MG38" s="427"/>
      <c r="MH38" s="427"/>
      <c r="MI38" s="427"/>
      <c r="MJ38" s="427"/>
      <c r="MK38" s="427"/>
      <c r="ML38" s="427"/>
      <c r="MM38" s="427"/>
      <c r="MN38" s="427"/>
      <c r="MO38" s="427"/>
      <c r="MP38" s="427"/>
      <c r="MQ38" s="427"/>
      <c r="MR38" s="427"/>
      <c r="MS38" s="427"/>
      <c r="MT38" s="427"/>
      <c r="MU38" s="427"/>
      <c r="MV38" s="427"/>
      <c r="MW38" s="427"/>
      <c r="MX38" s="427"/>
      <c r="MY38" s="427"/>
      <c r="MZ38" s="427"/>
      <c r="NA38" s="427"/>
      <c r="NB38" s="427"/>
      <c r="NC38" s="427"/>
      <c r="ND38" s="427"/>
      <c r="NE38" s="427"/>
      <c r="NF38" s="427"/>
      <c r="NG38" s="427"/>
      <c r="NH38" s="427"/>
      <c r="NI38" s="427"/>
      <c r="NJ38" s="427"/>
      <c r="NK38" s="427"/>
      <c r="NL38" s="427"/>
      <c r="NM38" s="427"/>
      <c r="NN38" s="427"/>
      <c r="NO38" s="427"/>
      <c r="NP38" s="427"/>
      <c r="NQ38" s="427"/>
      <c r="NR38" s="427"/>
      <c r="NS38" s="427"/>
      <c r="NT38" s="427"/>
      <c r="NU38" s="427"/>
      <c r="NV38" s="427"/>
      <c r="NW38" s="427"/>
      <c r="NX38" s="427"/>
      <c r="NY38" s="427"/>
      <c r="NZ38" s="427"/>
      <c r="OA38" s="427"/>
      <c r="OB38" s="427"/>
      <c r="OC38" s="427"/>
      <c r="OD38" s="427"/>
      <c r="OE38" s="427"/>
      <c r="OF38" s="427"/>
      <c r="OG38" s="427"/>
      <c r="OH38" s="427"/>
      <c r="OI38" s="427"/>
      <c r="OJ38" s="427"/>
      <c r="OK38" s="427"/>
      <c r="OL38" s="427"/>
      <c r="OM38" s="427"/>
      <c r="ON38" s="427"/>
      <c r="OO38" s="427"/>
      <c r="OP38" s="427"/>
      <c r="OQ38" s="427"/>
      <c r="OR38" s="427"/>
      <c r="OS38" s="427"/>
      <c r="OT38" s="427"/>
      <c r="OU38" s="427"/>
      <c r="OV38" s="427"/>
      <c r="OW38" s="427"/>
      <c r="OX38" s="427"/>
      <c r="OY38" s="427"/>
      <c r="OZ38" s="427"/>
      <c r="PA38" s="427"/>
      <c r="PB38" s="427"/>
      <c r="PC38" s="427"/>
      <c r="PD38" s="427"/>
      <c r="PE38" s="427"/>
      <c r="PF38" s="427"/>
      <c r="PG38" s="427"/>
      <c r="PH38" s="427"/>
      <c r="PI38" s="427"/>
      <c r="PJ38" s="427"/>
      <c r="PK38" s="427"/>
      <c r="PL38" s="427"/>
      <c r="PM38" s="427"/>
      <c r="PN38" s="427"/>
      <c r="PO38" s="427"/>
      <c r="PP38" s="427"/>
      <c r="PQ38" s="427"/>
      <c r="PR38" s="427"/>
      <c r="PS38" s="427"/>
      <c r="PT38" s="427"/>
      <c r="PU38" s="427"/>
      <c r="PV38" s="427"/>
      <c r="PW38" s="427"/>
      <c r="PX38" s="427"/>
      <c r="PY38" s="427"/>
      <c r="PZ38" s="427"/>
      <c r="QA38" s="427"/>
      <c r="QB38" s="427"/>
      <c r="QC38" s="427"/>
      <c r="QD38" s="427"/>
      <c r="QE38" s="427"/>
      <c r="QF38" s="427"/>
      <c r="QG38" s="427"/>
      <c r="QH38" s="427"/>
      <c r="QI38" s="427"/>
      <c r="QJ38" s="427"/>
      <c r="QK38" s="427"/>
      <c r="QL38" s="427"/>
      <c r="QM38" s="427"/>
      <c r="QN38" s="427"/>
      <c r="QO38" s="427"/>
      <c r="QP38" s="427"/>
      <c r="QQ38" s="427"/>
      <c r="QR38" s="427"/>
      <c r="QS38" s="427"/>
      <c r="QT38" s="427"/>
      <c r="QU38" s="427"/>
      <c r="QV38" s="427"/>
      <c r="QW38" s="427"/>
      <c r="QX38" s="427"/>
      <c r="QY38" s="427"/>
      <c r="QZ38" s="427"/>
      <c r="RA38" s="427"/>
      <c r="RB38" s="427"/>
      <c r="RC38" s="427"/>
      <c r="RD38" s="427"/>
      <c r="RE38" s="427"/>
      <c r="RF38" s="427"/>
      <c r="RG38" s="427"/>
      <c r="RH38" s="427"/>
      <c r="RI38" s="427"/>
      <c r="RJ38" s="427"/>
      <c r="RK38" s="427"/>
      <c r="RL38" s="427"/>
      <c r="RM38" s="427"/>
      <c r="RN38" s="427"/>
      <c r="RO38" s="427"/>
      <c r="RP38" s="427"/>
      <c r="RQ38" s="427"/>
      <c r="RR38" s="427"/>
      <c r="RS38" s="427"/>
      <c r="RT38" s="427"/>
      <c r="RU38" s="427"/>
      <c r="RV38" s="427"/>
      <c r="RW38" s="427"/>
      <c r="RX38" s="427"/>
      <c r="RY38" s="427"/>
      <c r="RZ38" s="427"/>
      <c r="SA38" s="427"/>
      <c r="SB38" s="427"/>
      <c r="SC38" s="427"/>
      <c r="SD38" s="427"/>
      <c r="SE38" s="427"/>
      <c r="SF38" s="427"/>
      <c r="SG38" s="427"/>
      <c r="SH38" s="427"/>
      <c r="SI38" s="427"/>
      <c r="SJ38" s="427"/>
      <c r="SK38" s="427"/>
      <c r="SL38" s="427"/>
      <c r="SM38" s="427"/>
      <c r="SN38" s="427"/>
      <c r="SO38" s="427"/>
      <c r="SP38" s="427"/>
      <c r="SQ38" s="427"/>
      <c r="SR38" s="427"/>
      <c r="SS38" s="427"/>
      <c r="ST38" s="427"/>
      <c r="SU38" s="427"/>
      <c r="SV38" s="427"/>
      <c r="SW38" s="427"/>
      <c r="SX38" s="427"/>
      <c r="SY38" s="427"/>
      <c r="SZ38" s="427"/>
      <c r="TA38" s="427"/>
      <c r="TB38" s="427"/>
      <c r="TC38" s="427"/>
      <c r="TD38" s="427"/>
      <c r="TE38" s="427"/>
      <c r="TF38" s="427"/>
      <c r="TG38" s="427"/>
      <c r="TH38" s="427"/>
      <c r="TI38" s="427"/>
      <c r="TJ38" s="427"/>
      <c r="TK38" s="427"/>
      <c r="TL38" s="427"/>
      <c r="TM38" s="427"/>
      <c r="TN38" s="427"/>
      <c r="TO38" s="427"/>
      <c r="TP38" s="427"/>
      <c r="TQ38" s="427"/>
      <c r="TR38" s="427"/>
      <c r="TS38" s="427"/>
      <c r="TT38" s="427"/>
      <c r="TU38" s="427"/>
      <c r="TV38" s="427"/>
      <c r="TW38" s="427"/>
      <c r="TX38" s="427"/>
      <c r="TY38" s="427"/>
      <c r="TZ38" s="427"/>
      <c r="UA38" s="427"/>
      <c r="UB38" s="427"/>
      <c r="UC38" s="427"/>
      <c r="UD38" s="427"/>
      <c r="UE38" s="427"/>
      <c r="UF38" s="427"/>
      <c r="UG38" s="427"/>
      <c r="UH38" s="427"/>
      <c r="UI38" s="427"/>
      <c r="UJ38" s="427"/>
      <c r="UK38" s="427"/>
      <c r="UL38" s="427"/>
      <c r="UM38" s="427"/>
      <c r="UN38" s="427"/>
      <c r="UO38" s="427"/>
      <c r="UP38" s="427"/>
      <c r="UQ38" s="427"/>
      <c r="UR38" s="427"/>
      <c r="US38" s="427"/>
      <c r="UT38" s="427"/>
      <c r="UU38" s="427"/>
      <c r="UV38" s="427"/>
      <c r="UW38" s="427"/>
      <c r="UX38" s="427"/>
      <c r="UY38" s="427"/>
      <c r="UZ38" s="427"/>
      <c r="VA38" s="427"/>
      <c r="VB38" s="427"/>
      <c r="VC38" s="427"/>
      <c r="VD38" s="427"/>
      <c r="VE38" s="427"/>
      <c r="VF38" s="427"/>
      <c r="VG38" s="427"/>
      <c r="VH38" s="427"/>
      <c r="VI38" s="427"/>
      <c r="VJ38" s="427"/>
      <c r="VK38" s="427"/>
      <c r="VL38" s="427"/>
      <c r="VM38" s="427"/>
      <c r="VN38" s="427"/>
      <c r="VO38" s="427"/>
      <c r="VP38" s="427"/>
      <c r="VQ38" s="427"/>
      <c r="VR38" s="427"/>
      <c r="VS38" s="427"/>
      <c r="VT38" s="427"/>
      <c r="VU38" s="427"/>
      <c r="VV38" s="427"/>
      <c r="VW38" s="427"/>
      <c r="VX38" s="427"/>
      <c r="VY38" s="427"/>
      <c r="VZ38" s="427"/>
      <c r="WA38" s="427"/>
      <c r="WB38" s="427"/>
      <c r="WC38" s="427"/>
      <c r="WD38" s="427"/>
      <c r="WE38" s="427"/>
      <c r="WF38" s="427"/>
      <c r="WG38" s="427"/>
      <c r="WH38" s="427"/>
      <c r="WI38" s="427"/>
      <c r="WJ38" s="427"/>
      <c r="WK38" s="427"/>
      <c r="WL38" s="427"/>
      <c r="WM38" s="427"/>
      <c r="WN38" s="427"/>
      <c r="WO38" s="427"/>
      <c r="WP38" s="427"/>
      <c r="WQ38" s="427"/>
      <c r="WR38" s="427"/>
      <c r="WS38" s="427"/>
      <c r="WT38" s="427"/>
      <c r="WU38" s="427"/>
      <c r="WV38" s="427"/>
      <c r="WW38" s="427"/>
      <c r="WX38" s="427"/>
      <c r="WY38" s="427"/>
      <c r="WZ38" s="427"/>
      <c r="XA38" s="427"/>
      <c r="XB38" s="427"/>
      <c r="XC38" s="427"/>
      <c r="XD38" s="427"/>
      <c r="XE38" s="427"/>
      <c r="XF38" s="427"/>
      <c r="XG38" s="427"/>
      <c r="XH38" s="427"/>
      <c r="XI38" s="427"/>
      <c r="XJ38" s="427"/>
      <c r="XK38" s="427"/>
      <c r="XL38" s="427"/>
      <c r="XM38" s="427"/>
      <c r="XN38" s="427"/>
      <c r="XO38" s="427"/>
      <c r="XP38" s="427"/>
      <c r="XQ38" s="427"/>
      <c r="XR38" s="427"/>
      <c r="XS38" s="427"/>
      <c r="XT38" s="427"/>
      <c r="XU38" s="427"/>
      <c r="XV38" s="427"/>
      <c r="XW38" s="427"/>
      <c r="XX38" s="427"/>
      <c r="XY38" s="427"/>
      <c r="XZ38" s="427"/>
      <c r="YA38" s="427"/>
      <c r="YB38" s="427"/>
      <c r="YC38" s="427"/>
      <c r="YD38" s="427"/>
      <c r="YE38" s="427"/>
      <c r="YF38" s="427"/>
      <c r="YG38" s="427"/>
      <c r="YH38" s="427"/>
      <c r="YI38" s="427"/>
      <c r="YJ38" s="427"/>
      <c r="YK38" s="427"/>
      <c r="YL38" s="427"/>
      <c r="YM38" s="427"/>
      <c r="YN38" s="427"/>
      <c r="YO38" s="427"/>
      <c r="YP38" s="427"/>
      <c r="YQ38" s="427"/>
      <c r="YR38" s="427"/>
      <c r="YS38" s="427"/>
      <c r="YT38" s="427"/>
      <c r="YU38" s="427"/>
      <c r="YV38" s="427"/>
      <c r="YW38" s="427"/>
      <c r="YX38" s="427"/>
      <c r="YY38" s="427"/>
      <c r="YZ38" s="427"/>
      <c r="ZA38" s="427"/>
      <c r="ZB38" s="427"/>
      <c r="ZC38" s="427"/>
      <c r="ZD38" s="427"/>
      <c r="ZE38" s="427"/>
      <c r="ZF38" s="427"/>
      <c r="ZG38" s="427"/>
      <c r="ZH38" s="427"/>
      <c r="ZI38" s="427"/>
      <c r="ZJ38" s="427"/>
      <c r="ZK38" s="427"/>
      <c r="ZL38" s="427"/>
      <c r="ZM38" s="427"/>
      <c r="ZN38" s="427"/>
      <c r="ZO38" s="427"/>
      <c r="ZP38" s="427"/>
      <c r="ZQ38" s="427"/>
      <c r="ZR38" s="427"/>
      <c r="ZS38" s="427"/>
      <c r="ZT38" s="427"/>
      <c r="ZU38" s="427"/>
      <c r="ZV38" s="427"/>
      <c r="ZW38" s="427"/>
      <c r="ZX38" s="427"/>
      <c r="ZY38" s="427"/>
      <c r="ZZ38" s="427"/>
      <c r="AAA38" s="427"/>
      <c r="AAB38" s="427"/>
      <c r="AAC38" s="427"/>
      <c r="AAD38" s="427"/>
      <c r="AAE38" s="427"/>
      <c r="AAF38" s="427"/>
      <c r="AAG38" s="427"/>
      <c r="AAH38" s="427"/>
      <c r="AAI38" s="427"/>
      <c r="AAJ38" s="427"/>
      <c r="AAK38" s="427"/>
      <c r="AAL38" s="427"/>
      <c r="AAM38" s="427"/>
      <c r="AAN38" s="427"/>
      <c r="AAO38" s="427"/>
      <c r="AAP38" s="427"/>
      <c r="AAQ38" s="427"/>
      <c r="AAR38" s="427"/>
      <c r="AAS38" s="427"/>
      <c r="AAT38" s="427"/>
      <c r="AAU38" s="427"/>
      <c r="AAV38" s="427"/>
      <c r="AAW38" s="427"/>
      <c r="AAX38" s="427"/>
      <c r="AAY38" s="427"/>
      <c r="AAZ38" s="427"/>
      <c r="ABA38" s="427"/>
      <c r="ABB38" s="427"/>
      <c r="ABC38" s="427"/>
      <c r="ABD38" s="427"/>
      <c r="ABE38" s="427"/>
      <c r="ABF38" s="427"/>
      <c r="ABG38" s="427"/>
      <c r="ABH38" s="427"/>
      <c r="ABI38" s="427"/>
      <c r="ABJ38" s="427"/>
      <c r="ABK38" s="427"/>
      <c r="ABL38" s="427"/>
      <c r="ABM38" s="427"/>
      <c r="ABN38" s="427"/>
      <c r="ABO38" s="427"/>
      <c r="ABP38" s="427"/>
      <c r="ABQ38" s="427"/>
      <c r="ABR38" s="427"/>
      <c r="ABS38" s="427"/>
      <c r="ABT38" s="427"/>
      <c r="ABU38" s="427"/>
      <c r="ABV38" s="427"/>
      <c r="ABW38" s="427"/>
      <c r="ABX38" s="427"/>
      <c r="ABY38" s="427"/>
      <c r="ABZ38" s="427"/>
      <c r="ACA38" s="427"/>
      <c r="ACB38" s="427"/>
      <c r="ACC38" s="427"/>
      <c r="ACD38" s="427"/>
      <c r="ACE38" s="427"/>
      <c r="ACF38" s="427"/>
      <c r="ACG38" s="427"/>
      <c r="ACH38" s="427"/>
      <c r="ACI38" s="427"/>
      <c r="ACJ38" s="427"/>
      <c r="ACK38" s="427"/>
      <c r="ACL38" s="427"/>
      <c r="ACM38" s="427"/>
      <c r="ACN38" s="427"/>
      <c r="ACO38" s="427"/>
      <c r="ACP38" s="427"/>
      <c r="ACQ38" s="427"/>
      <c r="ACR38" s="427"/>
      <c r="ACS38" s="427"/>
      <c r="ACT38" s="427"/>
      <c r="ACU38" s="427"/>
      <c r="ACV38" s="427"/>
      <c r="ACW38" s="427"/>
      <c r="ACX38" s="427"/>
      <c r="ACY38" s="427"/>
      <c r="ACZ38" s="427"/>
      <c r="ADA38" s="427"/>
      <c r="ADB38" s="427"/>
      <c r="ADC38" s="427"/>
      <c r="ADD38" s="427"/>
      <c r="ADE38" s="427"/>
      <c r="ADF38" s="427"/>
      <c r="ADG38" s="427"/>
      <c r="ADH38" s="427"/>
      <c r="ADI38" s="427"/>
      <c r="ADJ38" s="427"/>
      <c r="ADK38" s="427"/>
      <c r="ADL38" s="427"/>
      <c r="ADM38" s="427"/>
      <c r="ADN38" s="427"/>
      <c r="ADO38" s="427"/>
      <c r="ADP38" s="427"/>
      <c r="ADQ38" s="427"/>
      <c r="ADR38" s="427"/>
      <c r="ADS38" s="427"/>
      <c r="ADT38" s="427"/>
      <c r="ADU38" s="427"/>
      <c r="ADV38" s="427"/>
      <c r="ADW38" s="427"/>
      <c r="ADX38" s="427"/>
      <c r="ADY38" s="427"/>
      <c r="ADZ38" s="427"/>
      <c r="AEA38" s="427"/>
      <c r="AEB38" s="427"/>
      <c r="AEC38" s="427"/>
      <c r="AED38" s="427"/>
      <c r="AEE38" s="427"/>
      <c r="AEF38" s="427"/>
      <c r="AEG38" s="427"/>
      <c r="AEH38" s="427"/>
      <c r="AEI38" s="427"/>
      <c r="AEJ38" s="427"/>
      <c r="AEK38" s="427"/>
      <c r="AEL38" s="427"/>
      <c r="AEM38" s="427"/>
      <c r="AEN38" s="427"/>
      <c r="AEO38" s="427"/>
      <c r="AEP38" s="427"/>
      <c r="AEQ38" s="427"/>
      <c r="AER38" s="427"/>
      <c r="AES38" s="427"/>
      <c r="AET38" s="427"/>
      <c r="AEU38" s="427"/>
      <c r="AEV38" s="427"/>
      <c r="AEW38" s="427"/>
      <c r="AEX38" s="427"/>
      <c r="AEY38" s="427"/>
      <c r="AEZ38" s="427"/>
      <c r="AFA38" s="427"/>
      <c r="AFB38" s="427"/>
      <c r="AFC38" s="427"/>
      <c r="AFD38" s="427"/>
      <c r="AFE38" s="427"/>
      <c r="AFF38" s="427"/>
      <c r="AFG38" s="427"/>
      <c r="AFH38" s="427"/>
      <c r="AFI38" s="427"/>
      <c r="AFJ38" s="427"/>
      <c r="AFK38" s="427"/>
      <c r="AFL38" s="427"/>
      <c r="AFM38" s="427"/>
      <c r="AFN38" s="427"/>
      <c r="AFO38" s="427"/>
      <c r="AFP38" s="427"/>
      <c r="AFQ38" s="427"/>
      <c r="AFR38" s="427"/>
      <c r="AFS38" s="427"/>
      <c r="AFT38" s="427"/>
      <c r="AFU38" s="427"/>
      <c r="AFV38" s="427"/>
      <c r="AFW38" s="427"/>
      <c r="AFX38" s="427"/>
      <c r="AFY38" s="427"/>
      <c r="AFZ38" s="427"/>
      <c r="AGA38" s="427"/>
      <c r="AGB38" s="427"/>
      <c r="AGC38" s="427"/>
      <c r="AGD38" s="427"/>
      <c r="AGE38" s="427"/>
      <c r="AGF38" s="427"/>
      <c r="AGG38" s="427"/>
      <c r="AGH38" s="427"/>
      <c r="AGI38" s="427"/>
      <c r="AGJ38" s="427"/>
      <c r="AGK38" s="427"/>
      <c r="AGL38" s="427"/>
      <c r="AGM38" s="427"/>
      <c r="AGN38" s="427"/>
      <c r="AGO38" s="427"/>
      <c r="AGP38" s="427"/>
      <c r="AGQ38" s="427"/>
      <c r="AGR38" s="427"/>
      <c r="AGS38" s="427"/>
      <c r="AGT38" s="427"/>
      <c r="AGU38" s="427"/>
      <c r="AGV38" s="427"/>
      <c r="AGW38" s="427"/>
      <c r="AGX38" s="427"/>
      <c r="AGY38" s="427"/>
      <c r="AGZ38" s="427"/>
      <c r="AHA38" s="427"/>
      <c r="AHB38" s="427"/>
      <c r="AHC38" s="427"/>
      <c r="AHD38" s="427"/>
      <c r="AHE38" s="427"/>
      <c r="AHF38" s="427"/>
      <c r="AHG38" s="427"/>
      <c r="AHH38" s="427"/>
      <c r="AHI38" s="427"/>
      <c r="AHJ38" s="427"/>
      <c r="AHK38" s="427"/>
      <c r="AHL38" s="427"/>
      <c r="AHM38" s="427"/>
      <c r="AHN38" s="427"/>
      <c r="AHO38" s="427"/>
      <c r="AHP38" s="427"/>
      <c r="AHQ38" s="427"/>
      <c r="AHR38" s="427"/>
      <c r="AHS38" s="427"/>
      <c r="AHT38" s="427"/>
      <c r="AHU38" s="427"/>
      <c r="AHV38" s="427"/>
      <c r="AHW38" s="427"/>
      <c r="AHX38" s="427"/>
      <c r="AHY38" s="427"/>
      <c r="AHZ38" s="427"/>
      <c r="AIA38" s="427"/>
      <c r="AIB38" s="427"/>
      <c r="AIC38" s="427"/>
      <c r="AID38" s="427"/>
      <c r="AIE38" s="427"/>
      <c r="AIF38" s="427"/>
      <c r="AIG38" s="427"/>
      <c r="AIH38" s="427"/>
      <c r="AII38" s="427"/>
      <c r="AIJ38" s="427"/>
      <c r="AIK38" s="427"/>
      <c r="AIL38" s="427"/>
      <c r="AIM38" s="427"/>
      <c r="AIN38" s="427"/>
      <c r="AIO38" s="427"/>
      <c r="AIP38" s="427"/>
      <c r="AIQ38" s="427"/>
      <c r="AIR38" s="427"/>
      <c r="AIS38" s="427"/>
      <c r="AIT38" s="427"/>
      <c r="AIU38" s="427"/>
      <c r="AIV38" s="427"/>
      <c r="AIW38" s="427"/>
      <c r="AIX38" s="427"/>
      <c r="AIY38" s="427"/>
      <c r="AIZ38" s="427"/>
      <c r="AJA38" s="427"/>
      <c r="AJB38" s="427"/>
      <c r="AJC38" s="427"/>
      <c r="AJD38" s="427"/>
      <c r="AJE38" s="427"/>
      <c r="AJF38" s="427"/>
      <c r="AJG38" s="427"/>
      <c r="AJH38" s="427"/>
      <c r="AJI38" s="427"/>
      <c r="AJJ38" s="427"/>
      <c r="AJK38" s="427"/>
      <c r="AJL38" s="427"/>
      <c r="AJM38" s="427"/>
      <c r="AJN38" s="427"/>
      <c r="AJO38" s="427"/>
      <c r="AJP38" s="427"/>
      <c r="AJQ38" s="427"/>
      <c r="AJR38" s="427"/>
      <c r="AJS38" s="427"/>
      <c r="AJT38" s="427"/>
      <c r="AJU38" s="427"/>
      <c r="AJV38" s="427"/>
      <c r="AJW38" s="427"/>
      <c r="AJX38" s="427"/>
      <c r="AJY38" s="427"/>
      <c r="AJZ38" s="427"/>
      <c r="AKA38" s="427"/>
      <c r="AKB38" s="427"/>
      <c r="AKC38" s="427"/>
      <c r="AKD38" s="427"/>
      <c r="AKE38" s="427"/>
      <c r="AKF38" s="427"/>
      <c r="AKG38" s="427"/>
      <c r="AKH38" s="427"/>
      <c r="AKI38" s="427"/>
      <c r="AKJ38" s="427"/>
      <c r="AKK38" s="427"/>
      <c r="AKL38" s="427"/>
      <c r="AKM38" s="427"/>
      <c r="AKN38" s="427"/>
      <c r="AKO38" s="427"/>
      <c r="AKP38" s="427"/>
      <c r="AKQ38" s="427"/>
      <c r="AKR38" s="427"/>
      <c r="AKS38" s="427"/>
      <c r="AKT38" s="427"/>
      <c r="AKU38" s="427"/>
      <c r="AKV38" s="427"/>
      <c r="AKW38" s="427"/>
      <c r="AKX38" s="427"/>
      <c r="AKY38" s="427"/>
      <c r="AKZ38" s="427"/>
      <c r="ALA38" s="427"/>
      <c r="ALB38" s="427"/>
      <c r="ALC38" s="427"/>
      <c r="ALD38" s="427"/>
      <c r="ALE38" s="427"/>
      <c r="ALF38" s="427"/>
      <c r="ALG38" s="427"/>
      <c r="ALH38" s="427"/>
      <c r="ALI38" s="427"/>
      <c r="ALJ38" s="427"/>
      <c r="ALK38" s="427"/>
      <c r="ALL38" s="427"/>
      <c r="ALM38" s="427"/>
      <c r="ALN38" s="427"/>
      <c r="ALO38" s="427"/>
      <c r="ALP38" s="427"/>
      <c r="ALQ38" s="427"/>
      <c r="ALR38" s="427"/>
      <c r="ALS38" s="427"/>
      <c r="ALT38" s="427"/>
      <c r="ALU38" s="427"/>
      <c r="ALV38" s="427"/>
      <c r="ALW38" s="427"/>
      <c r="ALX38" s="427"/>
      <c r="ALY38" s="427"/>
      <c r="ALZ38" s="427"/>
      <c r="AMA38" s="427"/>
      <c r="AMB38" s="427"/>
      <c r="AMC38" s="427"/>
      <c r="AMD38" s="427"/>
      <c r="AME38" s="427"/>
      <c r="AMF38" s="427"/>
      <c r="AMG38" s="427"/>
      <c r="AMH38" s="427"/>
      <c r="AMI38" s="427"/>
      <c r="AMJ38" s="427"/>
      <c r="AMK38" s="427"/>
      <c r="AML38" s="427"/>
      <c r="AMM38" s="427"/>
      <c r="AMN38" s="427"/>
      <c r="AMO38" s="427"/>
      <c r="AMP38" s="427"/>
      <c r="AMQ38" s="427"/>
      <c r="AMR38" s="427"/>
      <c r="AMS38" s="427"/>
      <c r="AMT38" s="427"/>
      <c r="AMU38" s="427"/>
      <c r="AMV38" s="427"/>
      <c r="AMW38" s="427"/>
      <c r="AMX38" s="427"/>
      <c r="AMY38" s="427"/>
      <c r="AMZ38" s="427"/>
      <c r="ANA38" s="427"/>
      <c r="ANB38" s="427"/>
      <c r="ANC38" s="427"/>
      <c r="AND38" s="427"/>
      <c r="ANE38" s="427"/>
      <c r="ANF38" s="427"/>
      <c r="ANG38" s="427"/>
      <c r="ANH38" s="427"/>
      <c r="ANI38" s="427"/>
      <c r="ANJ38" s="427"/>
      <c r="ANK38" s="427"/>
      <c r="ANL38" s="427"/>
      <c r="ANM38" s="427"/>
      <c r="ANN38" s="427"/>
      <c r="ANO38" s="427"/>
      <c r="ANP38" s="427"/>
      <c r="ANQ38" s="427"/>
      <c r="ANR38" s="427"/>
      <c r="ANS38" s="427"/>
      <c r="ANT38" s="427"/>
      <c r="ANU38" s="427"/>
      <c r="ANV38" s="427"/>
      <c r="ANW38" s="427"/>
      <c r="ANX38" s="427"/>
      <c r="ANY38" s="427"/>
      <c r="ANZ38" s="427"/>
      <c r="AOA38" s="427"/>
      <c r="AOB38" s="427"/>
      <c r="AOC38" s="427"/>
      <c r="AOD38" s="427"/>
      <c r="AOE38" s="427"/>
      <c r="AOF38" s="427"/>
      <c r="AOG38" s="427"/>
      <c r="AOH38" s="427"/>
      <c r="AOI38" s="427"/>
      <c r="AOJ38" s="427"/>
      <c r="AOK38" s="427"/>
      <c r="AOL38" s="427"/>
      <c r="AOM38" s="427"/>
      <c r="AON38" s="427"/>
      <c r="AOO38" s="427"/>
      <c r="AOP38" s="427"/>
      <c r="AOQ38" s="427"/>
      <c r="AOR38" s="427"/>
      <c r="AOS38" s="427"/>
      <c r="AOT38" s="427"/>
      <c r="AOU38" s="427"/>
      <c r="AOV38" s="427"/>
      <c r="AOW38" s="427"/>
      <c r="AOX38" s="427"/>
      <c r="AOY38" s="427"/>
      <c r="AOZ38" s="427"/>
      <c r="APA38" s="427"/>
      <c r="APB38" s="427"/>
      <c r="APC38" s="427"/>
      <c r="APD38" s="427"/>
      <c r="APE38" s="427"/>
      <c r="APF38" s="427"/>
      <c r="APG38" s="427"/>
      <c r="APH38" s="427"/>
      <c r="API38" s="427"/>
      <c r="APJ38" s="427"/>
      <c r="APK38" s="427"/>
      <c r="APL38" s="427"/>
      <c r="APM38" s="427"/>
      <c r="APN38" s="427"/>
      <c r="APO38" s="427"/>
      <c r="APP38" s="427"/>
      <c r="APQ38" s="427"/>
      <c r="APR38" s="427"/>
      <c r="APS38" s="427"/>
      <c r="APT38" s="427"/>
      <c r="APU38" s="427"/>
      <c r="APV38" s="427"/>
      <c r="APW38" s="427"/>
      <c r="APX38" s="427"/>
      <c r="APY38" s="427"/>
      <c r="APZ38" s="427"/>
      <c r="AQA38" s="427"/>
      <c r="AQB38" s="427"/>
      <c r="AQC38" s="427"/>
      <c r="AQD38" s="427"/>
      <c r="AQE38" s="427"/>
      <c r="AQF38" s="427"/>
      <c r="AQG38" s="427"/>
      <c r="AQH38" s="427"/>
      <c r="AQI38" s="427"/>
      <c r="AQJ38" s="427"/>
      <c r="AQK38" s="427"/>
      <c r="AQL38" s="427"/>
      <c r="AQM38" s="427"/>
      <c r="AQN38" s="427"/>
      <c r="AQO38" s="427"/>
      <c r="AQP38" s="427"/>
      <c r="AQQ38" s="427"/>
      <c r="AQR38" s="427"/>
      <c r="AQS38" s="427"/>
      <c r="AQT38" s="427"/>
      <c r="AQU38" s="427"/>
      <c r="AQV38" s="427"/>
      <c r="AQW38" s="427"/>
      <c r="AQX38" s="427"/>
      <c r="AQY38" s="427"/>
      <c r="AQZ38" s="427"/>
      <c r="ARA38" s="427"/>
      <c r="ARB38" s="427"/>
      <c r="ARC38" s="427"/>
      <c r="ARD38" s="427"/>
      <c r="ARE38" s="427"/>
      <c r="ARF38" s="427"/>
      <c r="ARG38" s="427"/>
      <c r="ARH38" s="427"/>
      <c r="ARI38" s="427"/>
      <c r="ARJ38" s="427"/>
      <c r="ARK38" s="427"/>
      <c r="ARL38" s="427"/>
      <c r="ARM38" s="427"/>
      <c r="ARN38" s="427"/>
      <c r="ARO38" s="427"/>
      <c r="ARP38" s="427"/>
      <c r="ARQ38" s="427"/>
      <c r="ARR38" s="427"/>
      <c r="ARS38" s="427"/>
      <c r="ART38" s="427"/>
      <c r="ARU38" s="427"/>
      <c r="ARV38" s="427"/>
      <c r="ARW38" s="427"/>
      <c r="ARX38" s="427"/>
      <c r="ARY38" s="427"/>
      <c r="ARZ38" s="427"/>
      <c r="ASA38" s="427"/>
      <c r="ASB38" s="427"/>
      <c r="ASC38" s="427"/>
      <c r="ASD38" s="427"/>
      <c r="ASE38" s="427"/>
      <c r="ASF38" s="427"/>
      <c r="ASG38" s="427"/>
      <c r="ASH38" s="427"/>
      <c r="ASI38" s="427"/>
      <c r="ASJ38" s="427"/>
      <c r="ASK38" s="427"/>
      <c r="ASL38" s="427"/>
      <c r="ASM38" s="427"/>
      <c r="ASN38" s="427"/>
      <c r="ASO38" s="427"/>
      <c r="ASP38" s="427"/>
      <c r="ASQ38" s="427"/>
      <c r="ASR38" s="427"/>
      <c r="ASS38" s="427"/>
      <c r="AST38" s="427"/>
      <c r="ASU38" s="427"/>
      <c r="ASV38" s="427"/>
      <c r="ASW38" s="427"/>
      <c r="ASX38" s="427"/>
      <c r="ASY38" s="427"/>
      <c r="ASZ38" s="427"/>
      <c r="ATA38" s="427"/>
      <c r="ATB38" s="427"/>
      <c r="ATC38" s="427"/>
      <c r="ATD38" s="427"/>
      <c r="ATE38" s="427"/>
      <c r="ATF38" s="427"/>
      <c r="ATG38" s="427"/>
      <c r="ATH38" s="427"/>
      <c r="ATI38" s="427"/>
      <c r="ATJ38" s="427"/>
      <c r="ATK38" s="427"/>
      <c r="ATL38" s="427"/>
      <c r="ATM38" s="427"/>
      <c r="ATN38" s="427"/>
      <c r="ATO38" s="427"/>
      <c r="ATP38" s="427"/>
      <c r="ATQ38" s="427"/>
      <c r="ATR38" s="427"/>
      <c r="ATS38" s="427"/>
      <c r="ATT38" s="427"/>
      <c r="ATU38" s="427"/>
      <c r="ATV38" s="427"/>
      <c r="ATW38" s="427"/>
      <c r="ATX38" s="427"/>
      <c r="ATY38" s="427"/>
      <c r="ATZ38" s="427"/>
      <c r="AUA38" s="427"/>
      <c r="AUB38" s="427"/>
      <c r="AUC38" s="427"/>
      <c r="AUD38" s="427"/>
      <c r="AUE38" s="427"/>
      <c r="AUF38" s="427"/>
      <c r="AUG38" s="427"/>
      <c r="AUH38" s="427"/>
      <c r="AUI38" s="427"/>
      <c r="AUJ38" s="427"/>
      <c r="AUK38" s="427"/>
      <c r="AUL38" s="427"/>
      <c r="AUM38" s="427"/>
      <c r="AUN38" s="427"/>
      <c r="AUO38" s="427"/>
      <c r="AUP38" s="427"/>
      <c r="AUQ38" s="427"/>
      <c r="AUR38" s="427"/>
      <c r="AUS38" s="427"/>
      <c r="AUT38" s="427"/>
      <c r="AUU38" s="427"/>
      <c r="AUV38" s="427"/>
      <c r="AUW38" s="427"/>
      <c r="AUX38" s="427"/>
      <c r="AUY38" s="427"/>
      <c r="AUZ38" s="427"/>
      <c r="AVA38" s="427"/>
      <c r="AVB38" s="427"/>
      <c r="AVC38" s="427"/>
      <c r="AVD38" s="427"/>
      <c r="AVE38" s="427"/>
      <c r="AVF38" s="427"/>
      <c r="AVG38" s="427"/>
      <c r="AVH38" s="427"/>
      <c r="AVI38" s="427"/>
      <c r="AVJ38" s="427"/>
      <c r="AVK38" s="427"/>
      <c r="AVL38" s="427"/>
      <c r="AVM38" s="427"/>
      <c r="AVN38" s="427"/>
      <c r="AVO38" s="427"/>
      <c r="AVP38" s="427"/>
      <c r="AVQ38" s="427"/>
      <c r="AVR38" s="427"/>
      <c r="AVS38" s="427"/>
      <c r="AVT38" s="427"/>
      <c r="AVU38" s="427"/>
      <c r="AVV38" s="427"/>
      <c r="AVW38" s="427"/>
      <c r="AVX38" s="427"/>
      <c r="AVY38" s="427"/>
      <c r="AVZ38" s="427"/>
      <c r="AWA38" s="427"/>
      <c r="AWB38" s="427"/>
      <c r="AWC38" s="427"/>
      <c r="AWD38" s="427"/>
      <c r="AWE38" s="427"/>
      <c r="AWF38" s="427"/>
      <c r="AWG38" s="427"/>
      <c r="AWH38" s="427"/>
      <c r="AWI38" s="427"/>
      <c r="AWJ38" s="427"/>
      <c r="AWK38" s="427"/>
      <c r="AWL38" s="427"/>
      <c r="AWM38" s="427"/>
      <c r="AWN38" s="427"/>
      <c r="AWO38" s="427"/>
      <c r="AWP38" s="427"/>
      <c r="AWQ38" s="427"/>
      <c r="AWR38" s="427"/>
      <c r="AWS38" s="427"/>
      <c r="AWT38" s="427"/>
      <c r="AWU38" s="427"/>
      <c r="AWV38" s="427"/>
      <c r="AWW38" s="427"/>
      <c r="AWX38" s="427"/>
      <c r="AWY38" s="427"/>
      <c r="AWZ38" s="427"/>
      <c r="AXA38" s="427"/>
      <c r="AXB38" s="427"/>
      <c r="AXC38" s="427"/>
      <c r="AXD38" s="427"/>
      <c r="AXE38" s="427"/>
      <c r="AXF38" s="427"/>
      <c r="AXG38" s="427"/>
      <c r="AXH38" s="427"/>
      <c r="AXI38" s="427"/>
      <c r="AXJ38" s="427"/>
      <c r="AXK38" s="427"/>
      <c r="AXL38" s="427"/>
      <c r="AXM38" s="427"/>
      <c r="AXN38" s="427"/>
      <c r="AXO38" s="427"/>
      <c r="AXP38" s="427"/>
      <c r="AXQ38" s="427"/>
      <c r="AXR38" s="427"/>
      <c r="AXS38" s="427"/>
      <c r="AXT38" s="427"/>
      <c r="AXU38" s="427"/>
      <c r="AXV38" s="427"/>
      <c r="AXW38" s="427"/>
      <c r="AXX38" s="427"/>
      <c r="AXY38" s="427"/>
      <c r="AXZ38" s="427"/>
      <c r="AYA38" s="427"/>
      <c r="AYB38" s="427"/>
      <c r="AYC38" s="427"/>
      <c r="AYD38" s="427"/>
      <c r="AYE38" s="427"/>
      <c r="AYF38" s="427"/>
      <c r="AYG38" s="427"/>
      <c r="AYH38" s="427"/>
      <c r="AYI38" s="427"/>
      <c r="AYJ38" s="427"/>
      <c r="AYK38" s="427"/>
      <c r="AYL38" s="427"/>
      <c r="AYM38" s="427"/>
      <c r="AYN38" s="427"/>
      <c r="AYO38" s="427"/>
      <c r="AYP38" s="427"/>
      <c r="AYQ38" s="427"/>
      <c r="AYR38" s="427"/>
      <c r="AYS38" s="427"/>
      <c r="AYT38" s="427"/>
      <c r="AYU38" s="427"/>
      <c r="AYV38" s="427"/>
      <c r="AYW38" s="427"/>
      <c r="AYX38" s="427"/>
      <c r="AYY38" s="427"/>
      <c r="AYZ38" s="427"/>
      <c r="AZA38" s="427"/>
      <c r="AZB38" s="427"/>
      <c r="AZC38" s="427"/>
      <c r="AZD38" s="427"/>
      <c r="AZE38" s="427"/>
      <c r="AZF38" s="427"/>
      <c r="AZG38" s="427"/>
      <c r="AZH38" s="427"/>
      <c r="AZI38" s="427"/>
      <c r="AZJ38" s="427"/>
      <c r="AZK38" s="427"/>
      <c r="AZL38" s="427"/>
      <c r="AZM38" s="427"/>
      <c r="AZN38" s="427"/>
      <c r="AZO38" s="427"/>
      <c r="AZP38" s="427"/>
      <c r="AZQ38" s="427"/>
      <c r="AZR38" s="427"/>
      <c r="AZS38" s="427"/>
      <c r="AZT38" s="427"/>
      <c r="AZU38" s="427"/>
      <c r="AZV38" s="427"/>
      <c r="AZW38" s="427"/>
      <c r="AZX38" s="427"/>
      <c r="AZY38" s="427"/>
      <c r="AZZ38" s="427"/>
      <c r="BAA38" s="427"/>
      <c r="BAB38" s="427"/>
      <c r="BAC38" s="427"/>
      <c r="BAD38" s="427"/>
      <c r="BAE38" s="427"/>
      <c r="BAF38" s="427"/>
      <c r="BAG38" s="427"/>
      <c r="BAH38" s="427"/>
      <c r="BAI38" s="427"/>
      <c r="BAJ38" s="427"/>
      <c r="BAK38" s="427"/>
      <c r="BAL38" s="427"/>
      <c r="BAM38" s="427"/>
      <c r="BAN38" s="427"/>
      <c r="BAO38" s="427"/>
      <c r="BAP38" s="427"/>
      <c r="BAQ38" s="427"/>
      <c r="BAR38" s="427"/>
      <c r="BAS38" s="427"/>
      <c r="BAT38" s="427"/>
      <c r="BAU38" s="427"/>
      <c r="BAV38" s="427"/>
      <c r="BAW38" s="427"/>
      <c r="BAX38" s="427"/>
      <c r="BAY38" s="427"/>
      <c r="BAZ38" s="427"/>
      <c r="BBA38" s="427"/>
      <c r="BBB38" s="427"/>
      <c r="BBC38" s="427"/>
      <c r="BBD38" s="427"/>
      <c r="BBE38" s="427"/>
      <c r="BBF38" s="427"/>
      <c r="BBG38" s="427"/>
      <c r="BBH38" s="427"/>
      <c r="BBI38" s="427"/>
      <c r="BBJ38" s="427"/>
      <c r="BBK38" s="427"/>
      <c r="BBL38" s="427"/>
      <c r="BBM38" s="427"/>
      <c r="BBN38" s="427"/>
      <c r="BBO38" s="427"/>
      <c r="BBP38" s="427"/>
      <c r="BBQ38" s="427"/>
      <c r="BBR38" s="427"/>
      <c r="BBS38" s="427"/>
      <c r="BBT38" s="427"/>
      <c r="BBU38" s="427"/>
      <c r="BBV38" s="427"/>
      <c r="BBW38" s="427"/>
      <c r="BBX38" s="427"/>
      <c r="BBY38" s="427"/>
      <c r="BBZ38" s="427"/>
      <c r="BCA38" s="427"/>
      <c r="BCB38" s="427"/>
      <c r="BCC38" s="427"/>
      <c r="BCD38" s="427"/>
      <c r="BCE38" s="427"/>
      <c r="BCF38" s="427"/>
      <c r="BCG38" s="427"/>
      <c r="BCH38" s="427"/>
      <c r="BCI38" s="427"/>
      <c r="BCJ38" s="427"/>
      <c r="BCK38" s="427"/>
      <c r="BCL38" s="427"/>
      <c r="BCM38" s="427"/>
      <c r="BCN38" s="427"/>
      <c r="BCO38" s="427"/>
      <c r="BCP38" s="427"/>
      <c r="BCQ38" s="427"/>
      <c r="BCR38" s="427"/>
      <c r="BCS38" s="427"/>
      <c r="BCT38" s="427"/>
      <c r="BCU38" s="427"/>
      <c r="BCV38" s="427"/>
      <c r="BCW38" s="427"/>
      <c r="BCX38" s="427"/>
      <c r="BCY38" s="427"/>
      <c r="BCZ38" s="427"/>
      <c r="BDA38" s="427"/>
      <c r="BDB38" s="427"/>
      <c r="BDC38" s="427"/>
      <c r="BDD38" s="427"/>
      <c r="BDE38" s="427"/>
      <c r="BDF38" s="427"/>
      <c r="BDG38" s="427"/>
      <c r="BDH38" s="427"/>
      <c r="BDI38" s="427"/>
      <c r="BDJ38" s="427"/>
      <c r="BDK38" s="427"/>
      <c r="BDL38" s="427"/>
      <c r="BDM38" s="427"/>
      <c r="BDN38" s="427"/>
      <c r="BDO38" s="427"/>
      <c r="BDP38" s="427"/>
      <c r="BDQ38" s="427"/>
      <c r="BDR38" s="427"/>
      <c r="BDS38" s="427"/>
      <c r="BDT38" s="427"/>
      <c r="BDU38" s="427"/>
      <c r="BDV38" s="427"/>
      <c r="BDW38" s="427"/>
      <c r="BDX38" s="427"/>
      <c r="BDY38" s="427"/>
      <c r="BDZ38" s="427"/>
      <c r="BEA38" s="427"/>
      <c r="BEB38" s="427"/>
      <c r="BEC38" s="427"/>
      <c r="BED38" s="427"/>
      <c r="BEE38" s="427"/>
      <c r="BEF38" s="427"/>
      <c r="BEG38" s="427"/>
      <c r="BEH38" s="427"/>
      <c r="BEI38" s="427"/>
      <c r="BEJ38" s="427"/>
      <c r="BEK38" s="427"/>
      <c r="BEL38" s="427"/>
      <c r="BEM38" s="427"/>
      <c r="BEN38" s="427"/>
      <c r="BEO38" s="427"/>
      <c r="BEP38" s="427"/>
      <c r="BEQ38" s="427"/>
      <c r="BER38" s="427"/>
      <c r="BES38" s="427"/>
      <c r="BET38" s="427"/>
      <c r="BEU38" s="427"/>
      <c r="BEV38" s="427"/>
      <c r="BEW38" s="427"/>
      <c r="BEX38" s="427"/>
      <c r="BEY38" s="427"/>
      <c r="BEZ38" s="427"/>
      <c r="BFA38" s="427"/>
      <c r="BFB38" s="427"/>
      <c r="BFC38" s="427"/>
      <c r="BFD38" s="427"/>
      <c r="BFE38" s="427"/>
      <c r="BFF38" s="427"/>
      <c r="BFG38" s="427"/>
      <c r="BFH38" s="427"/>
      <c r="BFI38" s="427"/>
      <c r="BFJ38" s="427"/>
      <c r="BFK38" s="427"/>
      <c r="BFL38" s="427"/>
      <c r="BFM38" s="427"/>
      <c r="BFN38" s="427"/>
      <c r="BFO38" s="427"/>
      <c r="BFP38" s="427"/>
      <c r="BFQ38" s="427"/>
      <c r="BFR38" s="427"/>
      <c r="BFS38" s="427"/>
      <c r="BFT38" s="427"/>
      <c r="BFU38" s="427"/>
      <c r="BFV38" s="427"/>
      <c r="BFW38" s="427"/>
      <c r="BFX38" s="427"/>
      <c r="BFY38" s="427"/>
      <c r="BFZ38" s="427"/>
      <c r="BGA38" s="427"/>
      <c r="BGB38" s="427"/>
      <c r="BGC38" s="427"/>
      <c r="BGD38" s="427"/>
      <c r="BGE38" s="427"/>
      <c r="BGF38" s="427"/>
      <c r="BGG38" s="427"/>
      <c r="BGH38" s="427"/>
      <c r="BGI38" s="427"/>
      <c r="BGJ38" s="427"/>
      <c r="BGK38" s="427"/>
      <c r="BGL38" s="427"/>
      <c r="BGM38" s="427"/>
      <c r="BGN38" s="427"/>
      <c r="BGO38" s="427"/>
      <c r="BGP38" s="427"/>
      <c r="BGQ38" s="427"/>
      <c r="BGR38" s="427"/>
      <c r="BGS38" s="427"/>
      <c r="BGT38" s="427"/>
      <c r="BGU38" s="427"/>
      <c r="BGV38" s="427"/>
      <c r="BGW38" s="427"/>
      <c r="BGX38" s="427"/>
      <c r="BGY38" s="427"/>
      <c r="BGZ38" s="427"/>
      <c r="BHA38" s="427"/>
      <c r="BHB38" s="427"/>
      <c r="BHC38" s="427"/>
      <c r="BHD38" s="427"/>
      <c r="BHE38" s="427"/>
      <c r="BHF38" s="427"/>
      <c r="BHG38" s="427"/>
      <c r="BHH38" s="427"/>
      <c r="BHI38" s="427"/>
      <c r="BHJ38" s="427"/>
      <c r="BHK38" s="427"/>
      <c r="BHL38" s="427"/>
      <c r="BHM38" s="427"/>
      <c r="BHN38" s="427"/>
      <c r="BHO38" s="427"/>
      <c r="BHP38" s="427"/>
      <c r="BHQ38" s="427"/>
      <c r="BHR38" s="427"/>
      <c r="BHS38" s="427"/>
      <c r="BHT38" s="427"/>
      <c r="BHU38" s="427"/>
      <c r="BHV38" s="427"/>
      <c r="BHW38" s="427"/>
      <c r="BHX38" s="427"/>
      <c r="BHY38" s="427"/>
      <c r="BHZ38" s="427"/>
      <c r="BIA38" s="427"/>
      <c r="BIB38" s="427"/>
      <c r="BIC38" s="427"/>
      <c r="BID38" s="427"/>
      <c r="BIE38" s="427"/>
      <c r="BIF38" s="427"/>
      <c r="BIG38" s="427"/>
      <c r="BIH38" s="427"/>
      <c r="BII38" s="427"/>
      <c r="BIJ38" s="427"/>
      <c r="BIK38" s="427"/>
      <c r="BIL38" s="427"/>
      <c r="BIM38" s="427"/>
      <c r="BIN38" s="427"/>
      <c r="BIO38" s="427"/>
      <c r="BIP38" s="427"/>
      <c r="BIQ38" s="427"/>
      <c r="BIR38" s="427"/>
      <c r="BIS38" s="427"/>
      <c r="BIT38" s="427"/>
      <c r="BIU38" s="427"/>
      <c r="BIV38" s="427"/>
      <c r="BIW38" s="427"/>
      <c r="BIX38" s="427"/>
      <c r="BIY38" s="427"/>
      <c r="BIZ38" s="427"/>
      <c r="BJA38" s="427"/>
      <c r="BJB38" s="427"/>
      <c r="BJC38" s="427"/>
      <c r="BJD38" s="427"/>
      <c r="BJE38" s="427"/>
      <c r="BJF38" s="427"/>
      <c r="BJG38" s="427"/>
      <c r="BJH38" s="427"/>
      <c r="BJI38" s="427"/>
      <c r="BJJ38" s="427"/>
      <c r="BJK38" s="427"/>
      <c r="BJL38" s="427"/>
      <c r="BJM38" s="427"/>
      <c r="BJN38" s="427"/>
      <c r="BJO38" s="427"/>
      <c r="BJP38" s="427"/>
      <c r="BJQ38" s="427"/>
      <c r="BJR38" s="427"/>
      <c r="BJS38" s="427"/>
      <c r="BJT38" s="427"/>
      <c r="BJU38" s="427"/>
      <c r="BJV38" s="427"/>
      <c r="BJW38" s="427"/>
      <c r="BJX38" s="427"/>
      <c r="BJY38" s="427"/>
      <c r="BJZ38" s="427"/>
      <c r="BKA38" s="427"/>
      <c r="BKB38" s="427"/>
      <c r="BKC38" s="427"/>
      <c r="BKD38" s="427"/>
      <c r="BKE38" s="427"/>
      <c r="BKF38" s="427"/>
      <c r="BKG38" s="427"/>
      <c r="BKH38" s="427"/>
      <c r="BKI38" s="427"/>
      <c r="BKJ38" s="427"/>
      <c r="BKK38" s="427"/>
      <c r="BKL38" s="427"/>
      <c r="BKM38" s="427"/>
      <c r="BKN38" s="427"/>
      <c r="BKO38" s="427"/>
      <c r="BKP38" s="427"/>
      <c r="BKQ38" s="427"/>
      <c r="BKR38" s="427"/>
      <c r="BKS38" s="427"/>
      <c r="BKT38" s="427"/>
      <c r="BKU38" s="427"/>
      <c r="BKV38" s="427"/>
      <c r="BKW38" s="427"/>
      <c r="BKX38" s="427"/>
      <c r="BKY38" s="427"/>
      <c r="BKZ38" s="427"/>
      <c r="BLA38" s="427"/>
      <c r="BLB38" s="427"/>
      <c r="BLC38" s="427"/>
      <c r="BLD38" s="427"/>
      <c r="BLE38" s="427"/>
      <c r="BLF38" s="427"/>
      <c r="BLG38" s="427"/>
      <c r="BLH38" s="427"/>
      <c r="BLI38" s="427"/>
      <c r="BLJ38" s="427"/>
      <c r="BLK38" s="427"/>
      <c r="BLL38" s="427"/>
      <c r="BLM38" s="427"/>
      <c r="BLN38" s="427"/>
      <c r="BLO38" s="427"/>
      <c r="BLP38" s="427"/>
      <c r="BLQ38" s="427"/>
      <c r="BLR38" s="427"/>
      <c r="BLS38" s="427"/>
      <c r="BLT38" s="427"/>
      <c r="BLU38" s="427"/>
      <c r="BLV38" s="427"/>
      <c r="BLW38" s="427"/>
      <c r="BLX38" s="427"/>
      <c r="BLY38" s="427"/>
      <c r="BLZ38" s="427"/>
      <c r="BMA38" s="427"/>
      <c r="BMB38" s="427"/>
      <c r="BMC38" s="427"/>
      <c r="BMD38" s="427"/>
      <c r="BME38" s="427"/>
      <c r="BMF38" s="427"/>
      <c r="BMG38" s="427"/>
      <c r="BMH38" s="427"/>
      <c r="BMI38" s="427"/>
      <c r="BMJ38" s="427"/>
      <c r="BMK38" s="427"/>
      <c r="BML38" s="427"/>
      <c r="BMM38" s="427"/>
      <c r="BMN38" s="427"/>
      <c r="BMO38" s="427"/>
      <c r="BMP38" s="427"/>
      <c r="BMQ38" s="427"/>
      <c r="BMR38" s="427"/>
      <c r="BMS38" s="427"/>
      <c r="BMT38" s="427"/>
      <c r="BMU38" s="427"/>
      <c r="BMV38" s="427"/>
      <c r="BMW38" s="427"/>
      <c r="BMX38" s="427"/>
      <c r="BMY38" s="427"/>
      <c r="BMZ38" s="427"/>
      <c r="BNA38" s="427"/>
      <c r="BNB38" s="427"/>
      <c r="BNC38" s="427"/>
      <c r="BND38" s="427"/>
      <c r="BNE38" s="427"/>
      <c r="BNF38" s="427"/>
      <c r="BNG38" s="427"/>
      <c r="BNH38" s="427"/>
      <c r="BNI38" s="427"/>
      <c r="BNJ38" s="427"/>
      <c r="BNK38" s="427"/>
      <c r="BNL38" s="427"/>
      <c r="BNM38" s="427"/>
      <c r="BNN38" s="427"/>
      <c r="BNO38" s="427"/>
      <c r="BNP38" s="427"/>
      <c r="BNQ38" s="427"/>
      <c r="BNR38" s="427"/>
      <c r="BNS38" s="427"/>
      <c r="BNT38" s="427"/>
      <c r="BNU38" s="427"/>
      <c r="BNV38" s="427"/>
      <c r="BNW38" s="427"/>
      <c r="BNX38" s="427"/>
      <c r="BNY38" s="427"/>
      <c r="BNZ38" s="427"/>
      <c r="BOA38" s="427"/>
      <c r="BOB38" s="427"/>
      <c r="BOC38" s="427"/>
      <c r="BOD38" s="427"/>
      <c r="BOE38" s="427"/>
      <c r="BOF38" s="427"/>
      <c r="BOG38" s="427"/>
      <c r="BOH38" s="427"/>
      <c r="BOI38" s="427"/>
      <c r="BOJ38" s="427"/>
      <c r="BOK38" s="427"/>
      <c r="BOL38" s="427"/>
      <c r="BOM38" s="427"/>
      <c r="BON38" s="427"/>
      <c r="BOO38" s="427"/>
      <c r="BOP38" s="427"/>
      <c r="BOQ38" s="427"/>
      <c r="BOR38" s="427"/>
      <c r="BOS38" s="427"/>
      <c r="BOT38" s="427"/>
      <c r="BOU38" s="427"/>
      <c r="BOV38" s="427"/>
      <c r="BOW38" s="427"/>
      <c r="BOX38" s="427"/>
      <c r="BOY38" s="427"/>
      <c r="BOZ38" s="427"/>
      <c r="BPA38" s="427"/>
      <c r="BPB38" s="427"/>
      <c r="BPC38" s="427"/>
      <c r="BPD38" s="427"/>
      <c r="BPE38" s="427"/>
      <c r="BPF38" s="427"/>
      <c r="BPG38" s="427"/>
      <c r="BPH38" s="427"/>
      <c r="BPI38" s="427"/>
      <c r="BPJ38" s="427"/>
      <c r="BPK38" s="427"/>
      <c r="BPL38" s="427"/>
      <c r="BPM38" s="427"/>
      <c r="BPN38" s="427"/>
      <c r="BPO38" s="427"/>
      <c r="BPP38" s="427"/>
      <c r="BPQ38" s="427"/>
      <c r="BPR38" s="427"/>
      <c r="BPS38" s="427"/>
      <c r="BPT38" s="427"/>
      <c r="BPU38" s="427"/>
      <c r="BPV38" s="427"/>
      <c r="BPW38" s="427"/>
      <c r="BPX38" s="427"/>
      <c r="BPY38" s="427"/>
      <c r="BPZ38" s="427"/>
      <c r="BQA38" s="427"/>
      <c r="BQB38" s="427"/>
      <c r="BQC38" s="427"/>
      <c r="BQD38" s="427"/>
      <c r="BQE38" s="427"/>
      <c r="BQF38" s="427"/>
      <c r="BQG38" s="427"/>
      <c r="BQH38" s="427"/>
      <c r="BQI38" s="427"/>
      <c r="BQJ38" s="427"/>
      <c r="BQK38" s="427"/>
      <c r="BQL38" s="427"/>
      <c r="BQM38" s="427"/>
      <c r="BQN38" s="427"/>
      <c r="BQO38" s="427"/>
      <c r="BQP38" s="427"/>
      <c r="BQQ38" s="427"/>
      <c r="BQR38" s="427"/>
      <c r="BQS38" s="427"/>
      <c r="BQT38" s="427"/>
      <c r="BQU38" s="427"/>
      <c r="BQV38" s="427"/>
      <c r="BQW38" s="427"/>
      <c r="BQX38" s="427"/>
      <c r="BQY38" s="427"/>
      <c r="BQZ38" s="427"/>
      <c r="BRA38" s="427"/>
      <c r="BRB38" s="427"/>
      <c r="BRC38" s="427"/>
      <c r="BRD38" s="427"/>
      <c r="BRE38" s="427"/>
      <c r="BRF38" s="427"/>
      <c r="BRG38" s="427"/>
      <c r="BRH38" s="427"/>
      <c r="BRI38" s="427"/>
      <c r="BRJ38" s="427"/>
      <c r="BRK38" s="427"/>
      <c r="BRL38" s="427"/>
      <c r="BRM38" s="427"/>
      <c r="BRN38" s="427"/>
      <c r="BRO38" s="427"/>
      <c r="BRP38" s="427"/>
      <c r="BRQ38" s="427"/>
      <c r="BRR38" s="427"/>
      <c r="BRS38" s="427"/>
      <c r="BRT38" s="427"/>
      <c r="BRU38" s="427"/>
      <c r="BRV38" s="427"/>
      <c r="BRW38" s="427"/>
      <c r="BRX38" s="427"/>
      <c r="BRY38" s="427"/>
      <c r="BRZ38" s="427"/>
      <c r="BSA38" s="427"/>
      <c r="BSB38" s="427"/>
      <c r="BSC38" s="427"/>
      <c r="BSD38" s="427"/>
      <c r="BSE38" s="427"/>
      <c r="BSF38" s="427"/>
      <c r="BSG38" s="427"/>
      <c r="BSH38" s="427"/>
      <c r="BSI38" s="427"/>
      <c r="BSJ38" s="427"/>
      <c r="BSK38" s="427"/>
      <c r="BSL38" s="427"/>
      <c r="BSM38" s="427"/>
      <c r="BSN38" s="427"/>
      <c r="BSO38" s="427"/>
      <c r="BSP38" s="427"/>
      <c r="BSQ38" s="427"/>
      <c r="BSR38" s="427"/>
      <c r="BSS38" s="427"/>
      <c r="BST38" s="427"/>
      <c r="BSU38" s="427"/>
      <c r="BSV38" s="427"/>
      <c r="BSW38" s="427"/>
      <c r="BSX38" s="427"/>
      <c r="BSY38" s="427"/>
      <c r="BSZ38" s="427"/>
      <c r="BTA38" s="427"/>
      <c r="BTB38" s="427"/>
      <c r="BTC38" s="427"/>
      <c r="BTD38" s="427"/>
      <c r="BTE38" s="427"/>
      <c r="BTF38" s="427"/>
      <c r="BTG38" s="427"/>
      <c r="BTH38" s="427"/>
      <c r="BTI38" s="427"/>
      <c r="BTJ38" s="427"/>
      <c r="BTK38" s="427"/>
      <c r="BTL38" s="427"/>
      <c r="BTM38" s="427"/>
      <c r="BTN38" s="427"/>
      <c r="BTO38" s="427"/>
      <c r="BTP38" s="427"/>
      <c r="BTQ38" s="427"/>
      <c r="BTR38" s="427"/>
      <c r="BTS38" s="427"/>
      <c r="BTT38" s="427"/>
      <c r="BTU38" s="427"/>
      <c r="BTV38" s="427"/>
      <c r="BTW38" s="427"/>
      <c r="BTX38" s="427"/>
      <c r="BTY38" s="427"/>
      <c r="BTZ38" s="427"/>
      <c r="BUA38" s="427"/>
      <c r="BUB38" s="427"/>
      <c r="BUC38" s="427"/>
      <c r="BUD38" s="427"/>
      <c r="BUE38" s="427"/>
      <c r="BUF38" s="427"/>
      <c r="BUG38" s="427"/>
      <c r="BUH38" s="427"/>
      <c r="BUI38" s="427"/>
      <c r="BUJ38" s="427"/>
      <c r="BUK38" s="427"/>
      <c r="BUL38" s="427"/>
      <c r="BUM38" s="427"/>
      <c r="BUN38" s="427"/>
      <c r="BUO38" s="427"/>
      <c r="BUP38" s="427"/>
      <c r="BUQ38" s="427"/>
      <c r="BUR38" s="427"/>
      <c r="BUS38" s="427"/>
      <c r="BUT38" s="427"/>
      <c r="BUU38" s="427"/>
      <c r="BUV38" s="427"/>
      <c r="BUW38" s="427"/>
      <c r="BUX38" s="427"/>
      <c r="BUY38" s="427"/>
      <c r="BUZ38" s="427"/>
      <c r="BVA38" s="427"/>
      <c r="BVB38" s="427"/>
      <c r="BVC38" s="427"/>
      <c r="BVD38" s="427"/>
      <c r="BVE38" s="427"/>
      <c r="BVF38" s="427"/>
      <c r="BVG38" s="427"/>
      <c r="BVH38" s="427"/>
      <c r="BVI38" s="427"/>
      <c r="BVJ38" s="427"/>
      <c r="BVK38" s="427"/>
      <c r="BVL38" s="427"/>
      <c r="BVM38" s="427"/>
      <c r="BVN38" s="427"/>
      <c r="BVO38" s="427"/>
      <c r="BVP38" s="427"/>
      <c r="BVQ38" s="427"/>
      <c r="BVR38" s="427"/>
      <c r="BVS38" s="427"/>
      <c r="BVT38" s="427"/>
      <c r="BVU38" s="427"/>
      <c r="BVV38" s="427"/>
      <c r="BVW38" s="427"/>
      <c r="BVX38" s="427"/>
      <c r="BVY38" s="427"/>
      <c r="BVZ38" s="427"/>
      <c r="BWA38" s="427"/>
      <c r="BWB38" s="427"/>
      <c r="BWC38" s="427"/>
      <c r="BWD38" s="427"/>
      <c r="BWE38" s="427"/>
      <c r="BWF38" s="427"/>
      <c r="BWG38" s="427"/>
      <c r="BWH38" s="427"/>
      <c r="BWI38" s="427"/>
      <c r="BWJ38" s="427"/>
      <c r="BWK38" s="427"/>
      <c r="BWL38" s="427"/>
      <c r="BWM38" s="427"/>
      <c r="BWN38" s="427"/>
      <c r="BWO38" s="427"/>
      <c r="BWP38" s="427"/>
      <c r="BWQ38" s="427"/>
      <c r="BWR38" s="427"/>
      <c r="BWS38" s="427"/>
      <c r="BWT38" s="427"/>
      <c r="BWU38" s="427"/>
      <c r="BWV38" s="427"/>
      <c r="BWW38" s="427"/>
      <c r="BWX38" s="427"/>
      <c r="BWY38" s="427"/>
      <c r="BWZ38" s="427"/>
      <c r="BXA38" s="427"/>
      <c r="BXB38" s="427"/>
      <c r="BXC38" s="427"/>
      <c r="BXD38" s="427"/>
      <c r="BXE38" s="427"/>
      <c r="BXF38" s="427"/>
      <c r="BXG38" s="427"/>
      <c r="BXH38" s="427"/>
      <c r="BXI38" s="427"/>
      <c r="BXJ38" s="427"/>
      <c r="BXK38" s="427"/>
      <c r="BXL38" s="427"/>
      <c r="BXM38" s="427"/>
      <c r="BXN38" s="427"/>
      <c r="BXO38" s="427"/>
      <c r="BXP38" s="427"/>
      <c r="BXQ38" s="427"/>
      <c r="BXR38" s="427"/>
      <c r="BXS38" s="427"/>
      <c r="BXT38" s="427"/>
      <c r="BXU38" s="427"/>
      <c r="BXV38" s="427"/>
      <c r="BXW38" s="427"/>
      <c r="BXX38" s="427"/>
      <c r="BXY38" s="427"/>
      <c r="BXZ38" s="427"/>
      <c r="BYA38" s="427"/>
      <c r="BYB38" s="427"/>
      <c r="BYC38" s="427"/>
      <c r="BYD38" s="427"/>
      <c r="BYE38" s="427"/>
      <c r="BYF38" s="427"/>
      <c r="BYG38" s="427"/>
      <c r="BYH38" s="427"/>
      <c r="BYI38" s="427"/>
      <c r="BYJ38" s="427"/>
      <c r="BYK38" s="427"/>
      <c r="BYL38" s="427"/>
      <c r="BYM38" s="427"/>
      <c r="BYN38" s="427"/>
      <c r="BYO38" s="427"/>
      <c r="BYP38" s="427"/>
      <c r="BYQ38" s="427"/>
      <c r="BYR38" s="427"/>
      <c r="BYS38" s="427"/>
      <c r="BYT38" s="427"/>
      <c r="BYU38" s="427"/>
      <c r="BYV38" s="427"/>
      <c r="BYW38" s="427"/>
      <c r="BYX38" s="427"/>
      <c r="BYY38" s="427"/>
      <c r="BYZ38" s="427"/>
      <c r="BZA38" s="427"/>
      <c r="BZB38" s="427"/>
      <c r="BZC38" s="427"/>
      <c r="BZD38" s="427"/>
      <c r="BZE38" s="427"/>
      <c r="BZF38" s="427"/>
      <c r="BZG38" s="427"/>
      <c r="BZH38" s="427"/>
      <c r="BZI38" s="427"/>
      <c r="BZJ38" s="427"/>
      <c r="BZK38" s="427"/>
      <c r="BZL38" s="427"/>
      <c r="BZM38" s="427"/>
      <c r="BZN38" s="427"/>
      <c r="BZO38" s="427"/>
      <c r="BZP38" s="427"/>
      <c r="BZQ38" s="427"/>
      <c r="BZR38" s="427"/>
      <c r="BZS38" s="427"/>
      <c r="BZT38" s="427"/>
      <c r="BZU38" s="427"/>
      <c r="BZV38" s="427"/>
      <c r="BZW38" s="427"/>
      <c r="BZX38" s="427"/>
      <c r="BZY38" s="427"/>
      <c r="BZZ38" s="427"/>
      <c r="CAA38" s="427"/>
      <c r="CAB38" s="427"/>
      <c r="CAC38" s="427"/>
      <c r="CAD38" s="427"/>
      <c r="CAE38" s="427"/>
      <c r="CAF38" s="427"/>
      <c r="CAG38" s="427"/>
      <c r="CAH38" s="427"/>
      <c r="CAI38" s="427"/>
      <c r="CAJ38" s="427"/>
      <c r="CAK38" s="427"/>
      <c r="CAL38" s="427"/>
      <c r="CAM38" s="427"/>
      <c r="CAN38" s="427"/>
      <c r="CAO38" s="427"/>
      <c r="CAP38" s="427"/>
      <c r="CAQ38" s="427"/>
      <c r="CAR38" s="427"/>
      <c r="CAS38" s="427"/>
      <c r="CAT38" s="427"/>
      <c r="CAU38" s="427"/>
      <c r="CAV38" s="427"/>
      <c r="CAW38" s="427"/>
      <c r="CAX38" s="427"/>
      <c r="CAY38" s="427"/>
      <c r="CAZ38" s="427"/>
      <c r="CBA38" s="427"/>
      <c r="CBB38" s="427"/>
      <c r="CBC38" s="427"/>
      <c r="CBD38" s="427"/>
      <c r="CBE38" s="427"/>
      <c r="CBF38" s="427"/>
      <c r="CBG38" s="427"/>
      <c r="CBH38" s="427"/>
      <c r="CBI38" s="427"/>
      <c r="CBJ38" s="427"/>
      <c r="CBK38" s="427"/>
      <c r="CBL38" s="427"/>
      <c r="CBM38" s="427"/>
      <c r="CBN38" s="427"/>
      <c r="CBO38" s="427"/>
      <c r="CBP38" s="427"/>
      <c r="CBQ38" s="427"/>
      <c r="CBR38" s="427"/>
      <c r="CBS38" s="427"/>
      <c r="CBT38" s="427"/>
      <c r="CBU38" s="427"/>
      <c r="CBV38" s="427"/>
      <c r="CBW38" s="427"/>
      <c r="CBX38" s="427"/>
      <c r="CBY38" s="427"/>
      <c r="CBZ38" s="427"/>
      <c r="CCA38" s="427"/>
      <c r="CCB38" s="427"/>
      <c r="CCC38" s="427"/>
      <c r="CCD38" s="427"/>
      <c r="CCE38" s="427"/>
      <c r="CCF38" s="427"/>
      <c r="CCG38" s="427"/>
      <c r="CCH38" s="427"/>
      <c r="CCI38" s="427"/>
      <c r="CCJ38" s="427"/>
      <c r="CCK38" s="427"/>
      <c r="CCL38" s="427"/>
      <c r="CCM38" s="427"/>
      <c r="CCN38" s="427"/>
      <c r="CCO38" s="427"/>
      <c r="CCP38" s="427"/>
      <c r="CCQ38" s="427"/>
      <c r="CCR38" s="427"/>
      <c r="CCS38" s="427"/>
      <c r="CCT38" s="427"/>
      <c r="CCU38" s="427"/>
      <c r="CCV38" s="427"/>
      <c r="CCW38" s="427"/>
      <c r="CCX38" s="427"/>
      <c r="CCY38" s="427"/>
      <c r="CCZ38" s="427"/>
      <c r="CDA38" s="427"/>
      <c r="CDB38" s="427"/>
      <c r="CDC38" s="427"/>
      <c r="CDD38" s="427"/>
      <c r="CDE38" s="427"/>
      <c r="CDF38" s="427"/>
      <c r="CDG38" s="427"/>
      <c r="CDH38" s="427"/>
      <c r="CDI38" s="427"/>
      <c r="CDJ38" s="427"/>
      <c r="CDK38" s="427"/>
      <c r="CDL38" s="427"/>
      <c r="CDM38" s="427"/>
      <c r="CDN38" s="427"/>
      <c r="CDO38" s="427"/>
      <c r="CDP38" s="427"/>
      <c r="CDQ38" s="427"/>
      <c r="CDR38" s="427"/>
      <c r="CDS38" s="427"/>
      <c r="CDT38" s="427"/>
      <c r="CDU38" s="427"/>
      <c r="CDV38" s="427"/>
      <c r="CDW38" s="427"/>
      <c r="CDX38" s="427"/>
      <c r="CDY38" s="427"/>
      <c r="CDZ38" s="427"/>
      <c r="CEA38" s="427"/>
      <c r="CEB38" s="427"/>
      <c r="CEC38" s="427"/>
      <c r="CED38" s="427"/>
      <c r="CEE38" s="427"/>
      <c r="CEF38" s="427"/>
      <c r="CEG38" s="427"/>
      <c r="CEH38" s="427"/>
      <c r="CEI38" s="427"/>
      <c r="CEJ38" s="427"/>
      <c r="CEK38" s="427"/>
      <c r="CEL38" s="427"/>
      <c r="CEM38" s="427"/>
      <c r="CEN38" s="427"/>
      <c r="CEO38" s="427"/>
      <c r="CEP38" s="427"/>
      <c r="CEQ38" s="427"/>
      <c r="CER38" s="427"/>
      <c r="CES38" s="427"/>
      <c r="CET38" s="427"/>
      <c r="CEU38" s="427"/>
      <c r="CEV38" s="427"/>
      <c r="CEW38" s="427"/>
      <c r="CEX38" s="427"/>
      <c r="CEY38" s="427"/>
      <c r="CEZ38" s="427"/>
      <c r="CFA38" s="427"/>
      <c r="CFB38" s="427"/>
      <c r="CFC38" s="427"/>
      <c r="CFD38" s="427"/>
      <c r="CFE38" s="427"/>
      <c r="CFF38" s="427"/>
      <c r="CFG38" s="427"/>
      <c r="CFH38" s="427"/>
      <c r="CFI38" s="427"/>
      <c r="CFJ38" s="427"/>
      <c r="CFK38" s="427"/>
      <c r="CFL38" s="427"/>
      <c r="CFM38" s="427"/>
      <c r="CFN38" s="427"/>
      <c r="CFO38" s="427"/>
      <c r="CFP38" s="427"/>
      <c r="CFQ38" s="427"/>
      <c r="CFR38" s="427"/>
      <c r="CFS38" s="427"/>
      <c r="CFT38" s="427"/>
      <c r="CFU38" s="427"/>
      <c r="CFV38" s="427"/>
      <c r="CFW38" s="427"/>
      <c r="CFX38" s="427"/>
      <c r="CFY38" s="427"/>
      <c r="CFZ38" s="427"/>
      <c r="CGA38" s="427"/>
      <c r="CGB38" s="427"/>
      <c r="CGC38" s="427"/>
      <c r="CGD38" s="427"/>
      <c r="CGE38" s="427"/>
      <c r="CGF38" s="427"/>
      <c r="CGG38" s="427"/>
      <c r="CGH38" s="427"/>
      <c r="CGI38" s="427"/>
      <c r="CGJ38" s="427"/>
      <c r="CGK38" s="427"/>
      <c r="CGL38" s="427"/>
      <c r="CGM38" s="427"/>
      <c r="CGN38" s="427"/>
      <c r="CGO38" s="427"/>
      <c r="CGP38" s="427"/>
      <c r="CGQ38" s="427"/>
      <c r="CGR38" s="427"/>
      <c r="CGS38" s="427"/>
      <c r="CGT38" s="427"/>
      <c r="CGU38" s="427"/>
      <c r="CGV38" s="427"/>
      <c r="CGW38" s="427"/>
      <c r="CGX38" s="427"/>
      <c r="CGY38" s="427"/>
      <c r="CGZ38" s="427"/>
      <c r="CHA38" s="427"/>
      <c r="CHB38" s="427"/>
      <c r="CHC38" s="427"/>
      <c r="CHD38" s="427"/>
      <c r="CHE38" s="427"/>
      <c r="CHF38" s="427"/>
      <c r="CHG38" s="427"/>
      <c r="CHH38" s="427"/>
      <c r="CHI38" s="427"/>
      <c r="CHJ38" s="427"/>
      <c r="CHK38" s="427"/>
      <c r="CHL38" s="427"/>
      <c r="CHM38" s="427"/>
      <c r="CHN38" s="427"/>
      <c r="CHO38" s="427"/>
      <c r="CHP38" s="427"/>
      <c r="CHQ38" s="427"/>
      <c r="CHR38" s="427"/>
      <c r="CHS38" s="427"/>
      <c r="CHT38" s="427"/>
      <c r="CHU38" s="427"/>
      <c r="CHV38" s="427"/>
      <c r="CHW38" s="427"/>
      <c r="CHX38" s="427"/>
      <c r="CHY38" s="427"/>
      <c r="CHZ38" s="427"/>
      <c r="CIA38" s="427"/>
      <c r="CIB38" s="427"/>
      <c r="CIC38" s="427"/>
      <c r="CID38" s="427"/>
      <c r="CIE38" s="427"/>
      <c r="CIF38" s="427"/>
      <c r="CIG38" s="427"/>
      <c r="CIH38" s="427"/>
      <c r="CII38" s="427"/>
      <c r="CIJ38" s="427"/>
      <c r="CIK38" s="427"/>
      <c r="CIL38" s="427"/>
      <c r="CIM38" s="427"/>
      <c r="CIN38" s="427"/>
      <c r="CIO38" s="427"/>
      <c r="CIP38" s="427"/>
      <c r="CIQ38" s="427"/>
      <c r="CIR38" s="427"/>
      <c r="CIS38" s="427"/>
      <c r="CIT38" s="427"/>
      <c r="CIU38" s="427"/>
      <c r="CIV38" s="427"/>
      <c r="CIW38" s="427"/>
      <c r="CIX38" s="427"/>
      <c r="CIY38" s="427"/>
      <c r="CIZ38" s="427"/>
      <c r="CJA38" s="427"/>
      <c r="CJB38" s="427"/>
      <c r="CJC38" s="427"/>
      <c r="CJD38" s="427"/>
      <c r="CJE38" s="427"/>
      <c r="CJF38" s="427"/>
      <c r="CJG38" s="427"/>
      <c r="CJH38" s="427"/>
      <c r="CJI38" s="427"/>
      <c r="CJJ38" s="427"/>
      <c r="CJK38" s="427"/>
      <c r="CJL38" s="427"/>
      <c r="CJM38" s="427"/>
      <c r="CJN38" s="427"/>
      <c r="CJO38" s="427"/>
      <c r="CJP38" s="427"/>
      <c r="CJQ38" s="427"/>
      <c r="CJR38" s="427"/>
      <c r="CJS38" s="427"/>
      <c r="CJT38" s="427"/>
      <c r="CJU38" s="427"/>
      <c r="CJV38" s="427"/>
      <c r="CJW38" s="427"/>
      <c r="CJX38" s="427"/>
      <c r="CJY38" s="427"/>
      <c r="CJZ38" s="427"/>
      <c r="CKA38" s="427"/>
      <c r="CKB38" s="427"/>
      <c r="CKC38" s="427"/>
      <c r="CKD38" s="427"/>
      <c r="CKE38" s="427"/>
      <c r="CKF38" s="427"/>
      <c r="CKG38" s="427"/>
      <c r="CKH38" s="427"/>
      <c r="CKI38" s="427"/>
      <c r="CKJ38" s="427"/>
      <c r="CKK38" s="427"/>
      <c r="CKL38" s="427"/>
      <c r="CKM38" s="427"/>
      <c r="CKN38" s="427"/>
      <c r="CKO38" s="427"/>
      <c r="CKP38" s="427"/>
      <c r="CKQ38" s="427"/>
      <c r="CKR38" s="427"/>
      <c r="CKS38" s="427"/>
      <c r="CKT38" s="427"/>
      <c r="CKU38" s="427"/>
      <c r="CKV38" s="427"/>
      <c r="CKW38" s="427"/>
      <c r="CKX38" s="427"/>
      <c r="CKY38" s="427"/>
      <c r="CKZ38" s="427"/>
      <c r="CLA38" s="427"/>
      <c r="CLB38" s="427"/>
      <c r="CLC38" s="427"/>
      <c r="CLD38" s="427"/>
      <c r="CLE38" s="427"/>
      <c r="CLF38" s="427"/>
      <c r="CLG38" s="427"/>
      <c r="CLH38" s="427"/>
      <c r="CLI38" s="427"/>
      <c r="CLJ38" s="427"/>
      <c r="CLK38" s="427"/>
      <c r="CLL38" s="427"/>
      <c r="CLM38" s="427"/>
      <c r="CLN38" s="427"/>
      <c r="CLO38" s="427"/>
      <c r="CLP38" s="427"/>
      <c r="CLQ38" s="427"/>
      <c r="CLR38" s="427"/>
      <c r="CLS38" s="427"/>
      <c r="CLT38" s="427"/>
      <c r="CLU38" s="427"/>
      <c r="CLV38" s="427"/>
      <c r="CLW38" s="427"/>
      <c r="CLX38" s="427"/>
      <c r="CLY38" s="427"/>
      <c r="CLZ38" s="427"/>
      <c r="CMA38" s="427"/>
      <c r="CMB38" s="427"/>
      <c r="CMC38" s="427"/>
      <c r="CMD38" s="427"/>
      <c r="CME38" s="427"/>
      <c r="CMF38" s="427"/>
      <c r="CMG38" s="427"/>
      <c r="CMH38" s="427"/>
      <c r="CMI38" s="427"/>
      <c r="CMJ38" s="427"/>
      <c r="CMK38" s="427"/>
      <c r="CML38" s="427"/>
      <c r="CMM38" s="427"/>
      <c r="CMN38" s="427"/>
      <c r="CMO38" s="427"/>
      <c r="CMP38" s="427"/>
      <c r="CMQ38" s="427"/>
      <c r="CMR38" s="427"/>
      <c r="CMS38" s="427"/>
      <c r="CMT38" s="427"/>
      <c r="CMU38" s="427"/>
      <c r="CMV38" s="427"/>
      <c r="CMW38" s="427"/>
      <c r="CMX38" s="427"/>
      <c r="CMY38" s="427"/>
      <c r="CMZ38" s="427"/>
      <c r="CNA38" s="427"/>
      <c r="CNB38" s="427"/>
      <c r="CNC38" s="427"/>
      <c r="CND38" s="427"/>
      <c r="CNE38" s="427"/>
      <c r="CNF38" s="427"/>
      <c r="CNG38" s="427"/>
      <c r="CNH38" s="427"/>
      <c r="CNI38" s="427"/>
      <c r="CNJ38" s="427"/>
      <c r="CNK38" s="427"/>
      <c r="CNL38" s="427"/>
      <c r="CNM38" s="427"/>
      <c r="CNN38" s="427"/>
      <c r="CNO38" s="427"/>
      <c r="CNP38" s="427"/>
      <c r="CNQ38" s="427"/>
      <c r="CNR38" s="427"/>
      <c r="CNS38" s="427"/>
      <c r="CNT38" s="427"/>
      <c r="CNU38" s="427"/>
      <c r="CNV38" s="427"/>
      <c r="CNW38" s="427"/>
      <c r="CNX38" s="427"/>
      <c r="CNY38" s="427"/>
      <c r="CNZ38" s="427"/>
      <c r="COA38" s="427"/>
      <c r="COB38" s="427"/>
      <c r="COC38" s="427"/>
      <c r="COD38" s="427"/>
      <c r="COE38" s="427"/>
      <c r="COF38" s="427"/>
      <c r="COG38" s="427"/>
      <c r="COH38" s="427"/>
      <c r="COI38" s="427"/>
      <c r="COJ38" s="427"/>
      <c r="COK38" s="427"/>
      <c r="COL38" s="427"/>
      <c r="COM38" s="427"/>
      <c r="CON38" s="427"/>
      <c r="COO38" s="427"/>
      <c r="COP38" s="427"/>
      <c r="COQ38" s="427"/>
      <c r="COR38" s="427"/>
      <c r="COS38" s="427"/>
      <c r="COT38" s="427"/>
      <c r="COU38" s="427"/>
      <c r="COV38" s="427"/>
      <c r="COW38" s="427"/>
      <c r="COX38" s="427"/>
      <c r="COY38" s="427"/>
      <c r="COZ38" s="427"/>
      <c r="CPA38" s="427"/>
      <c r="CPB38" s="427"/>
      <c r="CPC38" s="427"/>
      <c r="CPD38" s="427"/>
      <c r="CPE38" s="427"/>
      <c r="CPF38" s="427"/>
      <c r="CPG38" s="427"/>
      <c r="CPH38" s="427"/>
      <c r="CPI38" s="427"/>
      <c r="CPJ38" s="427"/>
      <c r="CPK38" s="427"/>
      <c r="CPL38" s="427"/>
      <c r="CPM38" s="427"/>
      <c r="CPN38" s="427"/>
      <c r="CPO38" s="427"/>
      <c r="CPP38" s="427"/>
      <c r="CPQ38" s="427"/>
      <c r="CPR38" s="427"/>
      <c r="CPS38" s="427"/>
      <c r="CPT38" s="427"/>
      <c r="CPU38" s="427"/>
      <c r="CPV38" s="427"/>
      <c r="CPW38" s="427"/>
      <c r="CPX38" s="427"/>
      <c r="CPY38" s="427"/>
      <c r="CPZ38" s="427"/>
      <c r="CQA38" s="427"/>
      <c r="CQB38" s="427"/>
      <c r="CQC38" s="427"/>
      <c r="CQD38" s="427"/>
      <c r="CQE38" s="427"/>
      <c r="CQF38" s="427"/>
      <c r="CQG38" s="427"/>
      <c r="CQH38" s="427"/>
      <c r="CQI38" s="427"/>
      <c r="CQJ38" s="427"/>
      <c r="CQK38" s="427"/>
      <c r="CQL38" s="427"/>
      <c r="CQM38" s="427"/>
      <c r="CQN38" s="427"/>
      <c r="CQO38" s="427"/>
      <c r="CQP38" s="427"/>
      <c r="CQQ38" s="427"/>
      <c r="CQR38" s="427"/>
      <c r="CQS38" s="427"/>
      <c r="CQT38" s="427"/>
      <c r="CQU38" s="427"/>
      <c r="CQV38" s="427"/>
      <c r="CQW38" s="427"/>
      <c r="CQX38" s="427"/>
      <c r="CQY38" s="427"/>
      <c r="CQZ38" s="427"/>
      <c r="CRA38" s="427"/>
      <c r="CRB38" s="427"/>
      <c r="CRC38" s="427"/>
      <c r="CRD38" s="427"/>
      <c r="CRE38" s="427"/>
      <c r="CRF38" s="427"/>
      <c r="CRG38" s="427"/>
      <c r="CRH38" s="427"/>
      <c r="CRI38" s="427"/>
      <c r="CRJ38" s="427"/>
      <c r="CRK38" s="427"/>
      <c r="CRL38" s="427"/>
      <c r="CRM38" s="427"/>
      <c r="CRN38" s="427"/>
      <c r="CRO38" s="427"/>
      <c r="CRP38" s="427"/>
      <c r="CRQ38" s="427"/>
      <c r="CRR38" s="427"/>
      <c r="CRS38" s="427"/>
      <c r="CRT38" s="427"/>
      <c r="CRU38" s="427"/>
      <c r="CRV38" s="427"/>
      <c r="CRW38" s="427"/>
      <c r="CRX38" s="427"/>
      <c r="CRY38" s="427"/>
      <c r="CRZ38" s="427"/>
      <c r="CSA38" s="427"/>
      <c r="CSB38" s="427"/>
      <c r="CSC38" s="427"/>
      <c r="CSD38" s="427"/>
      <c r="CSE38" s="427"/>
      <c r="CSF38" s="427"/>
      <c r="CSG38" s="427"/>
      <c r="CSH38" s="427"/>
      <c r="CSI38" s="427"/>
      <c r="CSJ38" s="427"/>
      <c r="CSK38" s="427"/>
      <c r="CSL38" s="427"/>
      <c r="CSM38" s="427"/>
      <c r="CSN38" s="427"/>
      <c r="CSO38" s="427"/>
      <c r="CSP38" s="427"/>
      <c r="CSQ38" s="427"/>
      <c r="CSR38" s="427"/>
      <c r="CSS38" s="427"/>
      <c r="CST38" s="427"/>
      <c r="CSU38" s="427"/>
      <c r="CSV38" s="427"/>
      <c r="CSW38" s="427"/>
      <c r="CSX38" s="427"/>
      <c r="CSY38" s="427"/>
      <c r="CSZ38" s="427"/>
      <c r="CTA38" s="427"/>
      <c r="CTB38" s="427"/>
      <c r="CTC38" s="427"/>
      <c r="CTD38" s="427"/>
      <c r="CTE38" s="427"/>
      <c r="CTF38" s="427"/>
      <c r="CTG38" s="427"/>
      <c r="CTH38" s="427"/>
      <c r="CTI38" s="427"/>
      <c r="CTJ38" s="427"/>
      <c r="CTK38" s="427"/>
      <c r="CTL38" s="427"/>
      <c r="CTM38" s="427"/>
      <c r="CTN38" s="427"/>
      <c r="CTO38" s="427"/>
      <c r="CTP38" s="427"/>
      <c r="CTQ38" s="427"/>
      <c r="CTR38" s="427"/>
      <c r="CTS38" s="427"/>
      <c r="CTT38" s="427"/>
      <c r="CTU38" s="427"/>
      <c r="CTV38" s="427"/>
      <c r="CTW38" s="427"/>
      <c r="CTX38" s="427"/>
      <c r="CTY38" s="427"/>
      <c r="CTZ38" s="427"/>
      <c r="CUA38" s="427"/>
      <c r="CUB38" s="427"/>
      <c r="CUC38" s="427"/>
      <c r="CUD38" s="427"/>
      <c r="CUE38" s="427"/>
      <c r="CUF38" s="427"/>
      <c r="CUG38" s="427"/>
      <c r="CUH38" s="427"/>
      <c r="CUI38" s="427"/>
      <c r="CUJ38" s="427"/>
      <c r="CUK38" s="427"/>
      <c r="CUL38" s="427"/>
      <c r="CUM38" s="427"/>
      <c r="CUN38" s="427"/>
      <c r="CUO38" s="427"/>
      <c r="CUP38" s="427"/>
      <c r="CUQ38" s="427"/>
      <c r="CUR38" s="427"/>
      <c r="CUS38" s="427"/>
      <c r="CUT38" s="427"/>
      <c r="CUU38" s="427"/>
      <c r="CUV38" s="427"/>
      <c r="CUW38" s="427"/>
      <c r="CUX38" s="427"/>
      <c r="CUY38" s="427"/>
      <c r="CUZ38" s="427"/>
      <c r="CVA38" s="427"/>
      <c r="CVB38" s="427"/>
      <c r="CVC38" s="427"/>
      <c r="CVD38" s="427"/>
      <c r="CVE38" s="427"/>
      <c r="CVF38" s="427"/>
      <c r="CVG38" s="427"/>
      <c r="CVH38" s="427"/>
      <c r="CVI38" s="427"/>
      <c r="CVJ38" s="427"/>
      <c r="CVK38" s="427"/>
      <c r="CVL38" s="427"/>
      <c r="CVM38" s="427"/>
      <c r="CVN38" s="427"/>
      <c r="CVO38" s="427"/>
      <c r="CVP38" s="427"/>
      <c r="CVQ38" s="427"/>
      <c r="CVR38" s="427"/>
      <c r="CVS38" s="427"/>
      <c r="CVT38" s="427"/>
      <c r="CVU38" s="427"/>
      <c r="CVV38" s="427"/>
      <c r="CVW38" s="427"/>
      <c r="CVX38" s="427"/>
      <c r="CVY38" s="427"/>
      <c r="CVZ38" s="427"/>
      <c r="CWA38" s="427"/>
      <c r="CWB38" s="427"/>
      <c r="CWC38" s="427"/>
      <c r="CWD38" s="427"/>
      <c r="CWE38" s="427"/>
      <c r="CWF38" s="427"/>
      <c r="CWG38" s="427"/>
      <c r="CWH38" s="427"/>
      <c r="CWI38" s="427"/>
      <c r="CWJ38" s="427"/>
      <c r="CWK38" s="427"/>
      <c r="CWL38" s="427"/>
      <c r="CWM38" s="427"/>
      <c r="CWN38" s="427"/>
      <c r="CWO38" s="427"/>
      <c r="CWP38" s="427"/>
      <c r="CWQ38" s="427"/>
      <c r="CWR38" s="427"/>
      <c r="CWS38" s="427"/>
      <c r="CWT38" s="427"/>
      <c r="CWU38" s="427"/>
      <c r="CWV38" s="427"/>
      <c r="CWW38" s="427"/>
      <c r="CWX38" s="427"/>
      <c r="CWY38" s="427"/>
      <c r="CWZ38" s="427"/>
      <c r="CXA38" s="427"/>
      <c r="CXB38" s="427"/>
      <c r="CXC38" s="427"/>
      <c r="CXD38" s="427"/>
      <c r="CXE38" s="427"/>
      <c r="CXF38" s="427"/>
      <c r="CXG38" s="427"/>
      <c r="CXH38" s="427"/>
      <c r="CXI38" s="427"/>
      <c r="CXJ38" s="427"/>
      <c r="CXK38" s="427"/>
      <c r="CXL38" s="427"/>
      <c r="CXM38" s="427"/>
      <c r="CXN38" s="427"/>
      <c r="CXO38" s="427"/>
      <c r="CXP38" s="427"/>
      <c r="CXQ38" s="427"/>
      <c r="CXR38" s="427"/>
      <c r="CXS38" s="427"/>
      <c r="CXT38" s="427"/>
      <c r="CXU38" s="427"/>
      <c r="CXV38" s="427"/>
      <c r="CXW38" s="427"/>
      <c r="CXX38" s="427"/>
      <c r="CXY38" s="427"/>
      <c r="CXZ38" s="427"/>
      <c r="CYA38" s="427"/>
      <c r="CYB38" s="427"/>
      <c r="CYC38" s="427"/>
      <c r="CYD38" s="427"/>
      <c r="CYE38" s="427"/>
      <c r="CYF38" s="427"/>
      <c r="CYG38" s="427"/>
      <c r="CYH38" s="427"/>
      <c r="CYI38" s="427"/>
      <c r="CYJ38" s="427"/>
      <c r="CYK38" s="427"/>
      <c r="CYL38" s="427"/>
      <c r="CYM38" s="427"/>
      <c r="CYN38" s="427"/>
      <c r="CYO38" s="427"/>
      <c r="CYP38" s="427"/>
      <c r="CYQ38" s="427"/>
      <c r="CYR38" s="427"/>
      <c r="CYS38" s="427"/>
      <c r="CYT38" s="427"/>
      <c r="CYU38" s="427"/>
      <c r="CYV38" s="427"/>
      <c r="CYW38" s="427"/>
      <c r="CYX38" s="427"/>
      <c r="CYY38" s="427"/>
      <c r="CYZ38" s="427"/>
      <c r="CZA38" s="427"/>
      <c r="CZB38" s="427"/>
      <c r="CZC38" s="427"/>
      <c r="CZD38" s="427"/>
      <c r="CZE38" s="427"/>
      <c r="CZF38" s="427"/>
      <c r="CZG38" s="427"/>
      <c r="CZH38" s="427"/>
      <c r="CZI38" s="427"/>
      <c r="CZJ38" s="427"/>
      <c r="CZK38" s="427"/>
      <c r="CZL38" s="427"/>
      <c r="CZM38" s="427"/>
      <c r="CZN38" s="427"/>
      <c r="CZO38" s="427"/>
      <c r="CZP38" s="427"/>
      <c r="CZQ38" s="427"/>
      <c r="CZR38" s="427"/>
      <c r="CZS38" s="427"/>
      <c r="CZT38" s="427"/>
      <c r="CZU38" s="427"/>
      <c r="CZV38" s="427"/>
      <c r="CZW38" s="427"/>
      <c r="CZX38" s="427"/>
      <c r="CZY38" s="427"/>
      <c r="CZZ38" s="427"/>
      <c r="DAA38" s="427"/>
      <c r="DAB38" s="427"/>
      <c r="DAC38" s="427"/>
      <c r="DAD38" s="427"/>
      <c r="DAE38" s="427"/>
      <c r="DAF38" s="427"/>
      <c r="DAG38" s="427"/>
      <c r="DAH38" s="427"/>
      <c r="DAI38" s="427"/>
      <c r="DAJ38" s="427"/>
      <c r="DAK38" s="427"/>
      <c r="DAL38" s="427"/>
      <c r="DAM38" s="427"/>
      <c r="DAN38" s="427"/>
      <c r="DAO38" s="427"/>
      <c r="DAP38" s="427"/>
      <c r="DAQ38" s="427"/>
      <c r="DAR38" s="427"/>
      <c r="DAS38" s="427"/>
      <c r="DAT38" s="427"/>
      <c r="DAU38" s="427"/>
      <c r="DAV38" s="427"/>
      <c r="DAW38" s="427"/>
      <c r="DAX38" s="427"/>
      <c r="DAY38" s="427"/>
      <c r="DAZ38" s="427"/>
      <c r="DBA38" s="427"/>
      <c r="DBB38" s="427"/>
      <c r="DBC38" s="427"/>
      <c r="DBD38" s="427"/>
      <c r="DBE38" s="427"/>
      <c r="DBF38" s="427"/>
      <c r="DBG38" s="427"/>
      <c r="DBH38" s="427"/>
      <c r="DBI38" s="427"/>
      <c r="DBJ38" s="427"/>
      <c r="DBK38" s="427"/>
      <c r="DBL38" s="427"/>
      <c r="DBM38" s="427"/>
      <c r="DBN38" s="427"/>
      <c r="DBO38" s="427"/>
      <c r="DBP38" s="427"/>
      <c r="DBQ38" s="427"/>
      <c r="DBR38" s="427"/>
      <c r="DBS38" s="427"/>
      <c r="DBT38" s="427"/>
      <c r="DBU38" s="427"/>
      <c r="DBV38" s="427"/>
      <c r="DBW38" s="427"/>
      <c r="DBX38" s="427"/>
      <c r="DBY38" s="427"/>
      <c r="DBZ38" s="427"/>
      <c r="DCA38" s="427"/>
      <c r="DCB38" s="427"/>
      <c r="DCC38" s="427"/>
      <c r="DCD38" s="427"/>
      <c r="DCE38" s="427"/>
      <c r="DCF38" s="427"/>
      <c r="DCG38" s="427"/>
      <c r="DCH38" s="427"/>
      <c r="DCI38" s="427"/>
      <c r="DCJ38" s="427"/>
      <c r="DCK38" s="427"/>
      <c r="DCL38" s="427"/>
      <c r="DCM38" s="427"/>
      <c r="DCN38" s="427"/>
      <c r="DCO38" s="427"/>
      <c r="DCP38" s="427"/>
      <c r="DCQ38" s="427"/>
      <c r="DCR38" s="427"/>
      <c r="DCS38" s="427"/>
      <c r="DCT38" s="427"/>
      <c r="DCU38" s="427"/>
      <c r="DCV38" s="427"/>
      <c r="DCW38" s="427"/>
      <c r="DCX38" s="427"/>
      <c r="DCY38" s="427"/>
      <c r="DCZ38" s="427"/>
      <c r="DDA38" s="427"/>
      <c r="DDB38" s="427"/>
      <c r="DDC38" s="427"/>
      <c r="DDD38" s="427"/>
      <c r="DDE38" s="427"/>
      <c r="DDF38" s="427"/>
      <c r="DDG38" s="427"/>
      <c r="DDH38" s="427"/>
      <c r="DDI38" s="427"/>
      <c r="DDJ38" s="427"/>
      <c r="DDK38" s="427"/>
      <c r="DDL38" s="427"/>
      <c r="DDM38" s="427"/>
      <c r="DDN38" s="427"/>
      <c r="DDO38" s="427"/>
      <c r="DDP38" s="427"/>
      <c r="DDQ38" s="427"/>
      <c r="DDR38" s="427"/>
      <c r="DDS38" s="427"/>
      <c r="DDT38" s="427"/>
      <c r="DDU38" s="427"/>
      <c r="DDV38" s="427"/>
      <c r="DDW38" s="427"/>
      <c r="DDX38" s="427"/>
      <c r="DDY38" s="427"/>
      <c r="DDZ38" s="427"/>
      <c r="DEA38" s="427"/>
      <c r="DEB38" s="427"/>
      <c r="DEC38" s="427"/>
      <c r="DED38" s="427"/>
      <c r="DEE38" s="427"/>
      <c r="DEF38" s="427"/>
      <c r="DEG38" s="427"/>
      <c r="DEH38" s="427"/>
      <c r="DEI38" s="427"/>
      <c r="DEJ38" s="427"/>
      <c r="DEK38" s="427"/>
      <c r="DEL38" s="427"/>
      <c r="DEM38" s="427"/>
      <c r="DEN38" s="427"/>
      <c r="DEO38" s="427"/>
      <c r="DEP38" s="427"/>
      <c r="DEQ38" s="427"/>
      <c r="DER38" s="427"/>
      <c r="DES38" s="427"/>
      <c r="DET38" s="427"/>
      <c r="DEU38" s="427"/>
      <c r="DEV38" s="427"/>
      <c r="DEW38" s="427"/>
      <c r="DEX38" s="427"/>
      <c r="DEY38" s="427"/>
      <c r="DEZ38" s="427"/>
      <c r="DFA38" s="427"/>
      <c r="DFB38" s="427"/>
      <c r="DFC38" s="427"/>
      <c r="DFD38" s="427"/>
      <c r="DFE38" s="427"/>
      <c r="DFF38" s="427"/>
      <c r="DFG38" s="427"/>
      <c r="DFH38" s="427"/>
      <c r="DFI38" s="427"/>
      <c r="DFJ38" s="427"/>
      <c r="DFK38" s="427"/>
      <c r="DFL38" s="427"/>
      <c r="DFM38" s="427"/>
      <c r="DFN38" s="427"/>
      <c r="DFO38" s="427"/>
      <c r="DFP38" s="427"/>
      <c r="DFQ38" s="427"/>
      <c r="DFR38" s="427"/>
      <c r="DFS38" s="427"/>
      <c r="DFT38" s="427"/>
      <c r="DFU38" s="427"/>
      <c r="DFV38" s="427"/>
      <c r="DFW38" s="427"/>
      <c r="DFX38" s="427"/>
      <c r="DFY38" s="427"/>
      <c r="DFZ38" s="427"/>
      <c r="DGA38" s="427"/>
      <c r="DGB38" s="427"/>
      <c r="DGC38" s="427"/>
      <c r="DGD38" s="427"/>
      <c r="DGE38" s="427"/>
      <c r="DGF38" s="427"/>
      <c r="DGG38" s="427"/>
      <c r="DGH38" s="427"/>
      <c r="DGI38" s="427"/>
      <c r="DGJ38" s="427"/>
      <c r="DGK38" s="427"/>
      <c r="DGL38" s="427"/>
      <c r="DGM38" s="427"/>
      <c r="DGN38" s="427"/>
      <c r="DGO38" s="427"/>
      <c r="DGP38" s="427"/>
      <c r="DGQ38" s="427"/>
      <c r="DGR38" s="427"/>
      <c r="DGS38" s="427"/>
      <c r="DGT38" s="427"/>
      <c r="DGU38" s="427"/>
      <c r="DGV38" s="427"/>
      <c r="DGW38" s="427"/>
      <c r="DGX38" s="427"/>
      <c r="DGY38" s="427"/>
      <c r="DGZ38" s="427"/>
      <c r="DHA38" s="427"/>
      <c r="DHB38" s="427"/>
      <c r="DHC38" s="427"/>
      <c r="DHD38" s="427"/>
      <c r="DHE38" s="427"/>
      <c r="DHF38" s="427"/>
      <c r="DHG38" s="427"/>
      <c r="DHH38" s="427"/>
      <c r="DHI38" s="427"/>
      <c r="DHJ38" s="427"/>
      <c r="DHK38" s="427"/>
      <c r="DHL38" s="427"/>
      <c r="DHM38" s="427"/>
      <c r="DHN38" s="427"/>
      <c r="DHO38" s="427"/>
      <c r="DHP38" s="427"/>
      <c r="DHQ38" s="427"/>
      <c r="DHR38" s="427"/>
      <c r="DHS38" s="427"/>
      <c r="DHT38" s="427"/>
      <c r="DHU38" s="427"/>
      <c r="DHV38" s="427"/>
      <c r="DHW38" s="427"/>
      <c r="DHX38" s="427"/>
      <c r="DHY38" s="427"/>
      <c r="DHZ38" s="427"/>
      <c r="DIA38" s="427"/>
      <c r="DIB38" s="427"/>
      <c r="DIC38" s="427"/>
      <c r="DID38" s="427"/>
      <c r="DIE38" s="427"/>
      <c r="DIF38" s="427"/>
      <c r="DIG38" s="427"/>
      <c r="DIH38" s="427"/>
      <c r="DII38" s="427"/>
      <c r="DIJ38" s="427"/>
      <c r="DIK38" s="427"/>
      <c r="DIL38" s="427"/>
      <c r="DIM38" s="427"/>
      <c r="DIN38" s="427"/>
      <c r="DIO38" s="427"/>
      <c r="DIP38" s="427"/>
      <c r="DIQ38" s="427"/>
      <c r="DIR38" s="427"/>
      <c r="DIS38" s="427"/>
      <c r="DIT38" s="427"/>
      <c r="DIU38" s="427"/>
      <c r="DIV38" s="427"/>
      <c r="DIW38" s="427"/>
      <c r="DIX38" s="427"/>
      <c r="DIY38" s="427"/>
      <c r="DIZ38" s="427"/>
      <c r="DJA38" s="427"/>
      <c r="DJB38" s="427"/>
      <c r="DJC38" s="427"/>
      <c r="DJD38" s="427"/>
      <c r="DJE38" s="427"/>
      <c r="DJF38" s="427"/>
      <c r="DJG38" s="427"/>
      <c r="DJH38" s="427"/>
      <c r="DJI38" s="427"/>
      <c r="DJJ38" s="427"/>
      <c r="DJK38" s="427"/>
      <c r="DJL38" s="427"/>
      <c r="DJM38" s="427"/>
      <c r="DJN38" s="427"/>
      <c r="DJO38" s="427"/>
      <c r="DJP38" s="427"/>
      <c r="DJQ38" s="427"/>
      <c r="DJR38" s="427"/>
      <c r="DJS38" s="427"/>
      <c r="DJT38" s="427"/>
      <c r="DJU38" s="427"/>
      <c r="DJV38" s="427"/>
      <c r="DJW38" s="427"/>
      <c r="DJX38" s="427"/>
      <c r="DJY38" s="427"/>
      <c r="DJZ38" s="427"/>
      <c r="DKA38" s="427"/>
      <c r="DKB38" s="427"/>
      <c r="DKC38" s="427"/>
      <c r="DKD38" s="427"/>
      <c r="DKE38" s="427"/>
      <c r="DKF38" s="427"/>
      <c r="DKG38" s="427"/>
      <c r="DKH38" s="427"/>
      <c r="DKI38" s="427"/>
      <c r="DKJ38" s="427"/>
      <c r="DKK38" s="427"/>
      <c r="DKL38" s="427"/>
      <c r="DKM38" s="427"/>
      <c r="DKN38" s="427"/>
      <c r="DKO38" s="427"/>
      <c r="DKP38" s="427"/>
      <c r="DKQ38" s="427"/>
      <c r="DKR38" s="427"/>
      <c r="DKS38" s="427"/>
      <c r="DKT38" s="427"/>
      <c r="DKU38" s="427"/>
      <c r="DKV38" s="427"/>
      <c r="DKW38" s="427"/>
      <c r="DKX38" s="427"/>
      <c r="DKY38" s="427"/>
      <c r="DKZ38" s="427"/>
      <c r="DLA38" s="427"/>
      <c r="DLB38" s="427"/>
      <c r="DLC38" s="427"/>
      <c r="DLD38" s="427"/>
      <c r="DLE38" s="427"/>
      <c r="DLF38" s="427"/>
      <c r="DLG38" s="427"/>
      <c r="DLH38" s="427"/>
      <c r="DLI38" s="427"/>
      <c r="DLJ38" s="427"/>
      <c r="DLK38" s="427"/>
      <c r="DLL38" s="427"/>
      <c r="DLM38" s="427"/>
      <c r="DLN38" s="427"/>
      <c r="DLO38" s="427"/>
      <c r="DLP38" s="427"/>
      <c r="DLQ38" s="427"/>
      <c r="DLR38" s="427"/>
      <c r="DLS38" s="427"/>
      <c r="DLT38" s="427"/>
      <c r="DLU38" s="427"/>
      <c r="DLV38" s="427"/>
      <c r="DLW38" s="427"/>
      <c r="DLX38" s="427"/>
      <c r="DLY38" s="427"/>
      <c r="DLZ38" s="427"/>
      <c r="DMA38" s="427"/>
      <c r="DMB38" s="427"/>
      <c r="DMC38" s="427"/>
      <c r="DMD38" s="427"/>
      <c r="DME38" s="427"/>
      <c r="DMF38" s="427"/>
      <c r="DMG38" s="427"/>
      <c r="DMH38" s="427"/>
      <c r="DMI38" s="427"/>
      <c r="DMJ38" s="427"/>
      <c r="DMK38" s="427"/>
      <c r="DML38" s="427"/>
      <c r="DMM38" s="427"/>
      <c r="DMN38" s="427"/>
      <c r="DMO38" s="427"/>
      <c r="DMP38" s="427"/>
      <c r="DMQ38" s="427"/>
      <c r="DMR38" s="427"/>
      <c r="DMS38" s="427"/>
      <c r="DMT38" s="427"/>
      <c r="DMU38" s="427"/>
      <c r="DMV38" s="427"/>
      <c r="DMW38" s="427"/>
      <c r="DMX38" s="427"/>
      <c r="DMY38" s="427"/>
      <c r="DMZ38" s="427"/>
      <c r="DNA38" s="427"/>
      <c r="DNB38" s="427"/>
      <c r="DNC38" s="427"/>
      <c r="DND38" s="427"/>
      <c r="DNE38" s="427"/>
      <c r="DNF38" s="427"/>
      <c r="DNG38" s="427"/>
      <c r="DNH38" s="427"/>
      <c r="DNI38" s="427"/>
      <c r="DNJ38" s="427"/>
      <c r="DNK38" s="427"/>
      <c r="DNL38" s="427"/>
      <c r="DNM38" s="427"/>
      <c r="DNN38" s="427"/>
      <c r="DNO38" s="427"/>
      <c r="DNP38" s="427"/>
      <c r="DNQ38" s="427"/>
      <c r="DNR38" s="427"/>
      <c r="DNS38" s="427"/>
      <c r="DNT38" s="427"/>
      <c r="DNU38" s="427"/>
      <c r="DNV38" s="427"/>
      <c r="DNW38" s="427"/>
      <c r="DNX38" s="427"/>
      <c r="DNY38" s="427"/>
      <c r="DNZ38" s="427"/>
      <c r="DOA38" s="427"/>
      <c r="DOB38" s="427"/>
      <c r="DOC38" s="427"/>
      <c r="DOD38" s="427"/>
      <c r="DOE38" s="427"/>
      <c r="DOF38" s="427"/>
      <c r="DOG38" s="427"/>
      <c r="DOH38" s="427"/>
      <c r="DOI38" s="427"/>
      <c r="DOJ38" s="427"/>
      <c r="DOK38" s="427"/>
      <c r="DOL38" s="427"/>
      <c r="DOM38" s="427"/>
      <c r="DON38" s="427"/>
      <c r="DOO38" s="427"/>
      <c r="DOP38" s="427"/>
      <c r="DOQ38" s="427"/>
      <c r="DOR38" s="427"/>
      <c r="DOS38" s="427"/>
      <c r="DOT38" s="427"/>
      <c r="DOU38" s="427"/>
      <c r="DOV38" s="427"/>
      <c r="DOW38" s="427"/>
      <c r="DOX38" s="427"/>
      <c r="DOY38" s="427"/>
      <c r="DOZ38" s="427"/>
      <c r="DPA38" s="427"/>
      <c r="DPB38" s="427"/>
      <c r="DPC38" s="427"/>
      <c r="DPD38" s="427"/>
      <c r="DPE38" s="427"/>
      <c r="DPF38" s="427"/>
      <c r="DPG38" s="427"/>
      <c r="DPH38" s="427"/>
      <c r="DPI38" s="427"/>
      <c r="DPJ38" s="427"/>
      <c r="DPK38" s="427"/>
      <c r="DPL38" s="427"/>
      <c r="DPM38" s="427"/>
      <c r="DPN38" s="427"/>
      <c r="DPO38" s="427"/>
      <c r="DPP38" s="427"/>
      <c r="DPQ38" s="427"/>
      <c r="DPR38" s="427"/>
      <c r="DPS38" s="427"/>
      <c r="DPT38" s="427"/>
      <c r="DPU38" s="427"/>
      <c r="DPV38" s="427"/>
      <c r="DPW38" s="427"/>
      <c r="DPX38" s="427"/>
      <c r="DPY38" s="427"/>
      <c r="DPZ38" s="427"/>
      <c r="DQA38" s="427"/>
      <c r="DQB38" s="427"/>
      <c r="DQC38" s="427"/>
      <c r="DQD38" s="427"/>
      <c r="DQE38" s="427"/>
      <c r="DQF38" s="427"/>
      <c r="DQG38" s="427"/>
      <c r="DQH38" s="427"/>
      <c r="DQI38" s="427"/>
      <c r="DQJ38" s="427"/>
      <c r="DQK38" s="427"/>
      <c r="DQL38" s="427"/>
      <c r="DQM38" s="427"/>
      <c r="DQN38" s="427"/>
      <c r="DQO38" s="427"/>
      <c r="DQP38" s="427"/>
      <c r="DQQ38" s="427"/>
      <c r="DQR38" s="427"/>
      <c r="DQS38" s="427"/>
      <c r="DQT38" s="427"/>
      <c r="DQU38" s="427"/>
      <c r="DQV38" s="427"/>
      <c r="DQW38" s="427"/>
      <c r="DQX38" s="427"/>
      <c r="DQY38" s="427"/>
      <c r="DQZ38" s="427"/>
      <c r="DRA38" s="427"/>
      <c r="DRB38" s="427"/>
      <c r="DRC38" s="427"/>
      <c r="DRD38" s="427"/>
      <c r="DRE38" s="427"/>
      <c r="DRF38" s="427"/>
      <c r="DRG38" s="427"/>
      <c r="DRH38" s="427"/>
      <c r="DRI38" s="427"/>
      <c r="DRJ38" s="427"/>
      <c r="DRK38" s="427"/>
      <c r="DRL38" s="427"/>
      <c r="DRM38" s="427"/>
      <c r="DRN38" s="427"/>
      <c r="DRO38" s="427"/>
      <c r="DRP38" s="427"/>
      <c r="DRQ38" s="427"/>
      <c r="DRR38" s="427"/>
      <c r="DRS38" s="427"/>
      <c r="DRT38" s="427"/>
      <c r="DRU38" s="427"/>
      <c r="DRV38" s="427"/>
      <c r="DRW38" s="427"/>
      <c r="DRX38" s="427"/>
      <c r="DRY38" s="427"/>
      <c r="DRZ38" s="427"/>
      <c r="DSA38" s="427"/>
      <c r="DSB38" s="427"/>
      <c r="DSC38" s="427"/>
      <c r="DSD38" s="427"/>
      <c r="DSE38" s="427"/>
      <c r="DSF38" s="427"/>
      <c r="DSG38" s="427"/>
      <c r="DSH38" s="427"/>
      <c r="DSI38" s="427"/>
      <c r="DSJ38" s="427"/>
      <c r="DSK38" s="427"/>
      <c r="DSL38" s="427"/>
      <c r="DSM38" s="427"/>
      <c r="DSN38" s="427"/>
      <c r="DSO38" s="427"/>
      <c r="DSP38" s="427"/>
      <c r="DSQ38" s="427"/>
      <c r="DSR38" s="427"/>
      <c r="DSS38" s="427"/>
      <c r="DST38" s="427"/>
      <c r="DSU38" s="427"/>
      <c r="DSV38" s="427"/>
      <c r="DSW38" s="427"/>
      <c r="DSX38" s="427"/>
      <c r="DSY38" s="427"/>
      <c r="DSZ38" s="427"/>
      <c r="DTA38" s="427"/>
      <c r="DTB38" s="427"/>
      <c r="DTC38" s="427"/>
      <c r="DTD38" s="427"/>
      <c r="DTE38" s="427"/>
      <c r="DTF38" s="427"/>
      <c r="DTG38" s="427"/>
      <c r="DTH38" s="427"/>
      <c r="DTI38" s="427"/>
      <c r="DTJ38" s="427"/>
      <c r="DTK38" s="427"/>
      <c r="DTL38" s="427"/>
      <c r="DTM38" s="427"/>
      <c r="DTN38" s="427"/>
      <c r="DTO38" s="427"/>
      <c r="DTP38" s="427"/>
      <c r="DTQ38" s="427"/>
      <c r="DTR38" s="427"/>
      <c r="DTS38" s="427"/>
      <c r="DTT38" s="427"/>
      <c r="DTU38" s="427"/>
      <c r="DTV38" s="427"/>
      <c r="DTW38" s="427"/>
      <c r="DTX38" s="427"/>
      <c r="DTY38" s="427"/>
      <c r="DTZ38" s="427"/>
      <c r="DUA38" s="427"/>
      <c r="DUB38" s="427"/>
      <c r="DUC38" s="427"/>
      <c r="DUD38" s="427"/>
      <c r="DUE38" s="427"/>
      <c r="DUF38" s="427"/>
      <c r="DUG38" s="427"/>
      <c r="DUH38" s="427"/>
      <c r="DUI38" s="427"/>
      <c r="DUJ38" s="427"/>
      <c r="DUK38" s="427"/>
      <c r="DUL38" s="427"/>
      <c r="DUM38" s="427"/>
      <c r="DUN38" s="427"/>
      <c r="DUO38" s="427"/>
      <c r="DUP38" s="427"/>
      <c r="DUQ38" s="427"/>
      <c r="DUR38" s="427"/>
      <c r="DUS38" s="427"/>
      <c r="DUT38" s="427"/>
      <c r="DUU38" s="427"/>
      <c r="DUV38" s="427"/>
      <c r="DUW38" s="427"/>
      <c r="DUX38" s="427"/>
      <c r="DUY38" s="427"/>
      <c r="DUZ38" s="427"/>
      <c r="DVA38" s="427"/>
      <c r="DVB38" s="427"/>
      <c r="DVC38" s="427"/>
      <c r="DVD38" s="427"/>
      <c r="DVE38" s="427"/>
      <c r="DVF38" s="427"/>
      <c r="DVG38" s="427"/>
      <c r="DVH38" s="427"/>
      <c r="DVI38" s="427"/>
      <c r="DVJ38" s="427"/>
      <c r="DVK38" s="427"/>
      <c r="DVL38" s="427"/>
      <c r="DVM38" s="427"/>
      <c r="DVN38" s="427"/>
      <c r="DVO38" s="427"/>
      <c r="DVP38" s="427"/>
      <c r="DVQ38" s="427"/>
      <c r="DVR38" s="427"/>
      <c r="DVS38" s="427"/>
      <c r="DVT38" s="427"/>
      <c r="DVU38" s="427"/>
      <c r="DVV38" s="427"/>
      <c r="DVW38" s="427"/>
      <c r="DVX38" s="427"/>
      <c r="DVY38" s="427"/>
      <c r="DVZ38" s="427"/>
      <c r="DWA38" s="427"/>
      <c r="DWB38" s="427"/>
      <c r="DWC38" s="427"/>
      <c r="DWD38" s="427"/>
      <c r="DWE38" s="427"/>
      <c r="DWF38" s="427"/>
      <c r="DWG38" s="427"/>
      <c r="DWH38" s="427"/>
      <c r="DWI38" s="427"/>
      <c r="DWJ38" s="427"/>
      <c r="DWK38" s="427"/>
      <c r="DWL38" s="427"/>
      <c r="DWM38" s="427"/>
      <c r="DWN38" s="427"/>
      <c r="DWO38" s="427"/>
      <c r="DWP38" s="427"/>
      <c r="DWQ38" s="427"/>
      <c r="DWR38" s="427"/>
      <c r="DWS38" s="427"/>
      <c r="DWT38" s="427"/>
      <c r="DWU38" s="427"/>
      <c r="DWV38" s="427"/>
      <c r="DWW38" s="427"/>
      <c r="DWX38" s="427"/>
      <c r="DWY38" s="427"/>
      <c r="DWZ38" s="427"/>
      <c r="DXA38" s="427"/>
      <c r="DXB38" s="427"/>
      <c r="DXC38" s="427"/>
      <c r="DXD38" s="427"/>
      <c r="DXE38" s="427"/>
      <c r="DXF38" s="427"/>
      <c r="DXG38" s="427"/>
      <c r="DXH38" s="427"/>
      <c r="DXI38" s="427"/>
      <c r="DXJ38" s="427"/>
      <c r="DXK38" s="427"/>
      <c r="DXL38" s="427"/>
      <c r="DXM38" s="427"/>
      <c r="DXN38" s="427"/>
      <c r="DXO38" s="427"/>
      <c r="DXP38" s="427"/>
      <c r="DXQ38" s="427"/>
      <c r="DXR38" s="427"/>
      <c r="DXS38" s="427"/>
      <c r="DXT38" s="427"/>
      <c r="DXU38" s="427"/>
      <c r="DXV38" s="427"/>
      <c r="DXW38" s="427"/>
      <c r="DXX38" s="427"/>
      <c r="DXY38" s="427"/>
      <c r="DXZ38" s="427"/>
      <c r="DYA38" s="427"/>
      <c r="DYB38" s="427"/>
      <c r="DYC38" s="427"/>
      <c r="DYD38" s="427"/>
      <c r="DYE38" s="427"/>
      <c r="DYF38" s="427"/>
      <c r="DYG38" s="427"/>
      <c r="DYH38" s="427"/>
      <c r="DYI38" s="427"/>
      <c r="DYJ38" s="427"/>
      <c r="DYK38" s="427"/>
      <c r="DYL38" s="427"/>
      <c r="DYM38" s="427"/>
      <c r="DYN38" s="427"/>
      <c r="DYO38" s="427"/>
      <c r="DYP38" s="427"/>
      <c r="DYQ38" s="427"/>
      <c r="DYR38" s="427"/>
      <c r="DYS38" s="427"/>
      <c r="DYT38" s="427"/>
      <c r="DYU38" s="427"/>
      <c r="DYV38" s="427"/>
      <c r="DYW38" s="427"/>
      <c r="DYX38" s="427"/>
      <c r="DYY38" s="427"/>
      <c r="DYZ38" s="427"/>
      <c r="DZA38" s="427"/>
      <c r="DZB38" s="427"/>
      <c r="DZC38" s="427"/>
      <c r="DZD38" s="427"/>
      <c r="DZE38" s="427"/>
      <c r="DZF38" s="427"/>
      <c r="DZG38" s="427"/>
      <c r="DZH38" s="427"/>
      <c r="DZI38" s="427"/>
      <c r="DZJ38" s="427"/>
      <c r="DZK38" s="427"/>
      <c r="DZL38" s="427"/>
      <c r="DZM38" s="427"/>
      <c r="DZN38" s="427"/>
      <c r="DZO38" s="427"/>
      <c r="DZP38" s="427"/>
      <c r="DZQ38" s="427"/>
      <c r="DZR38" s="427"/>
      <c r="DZS38" s="427"/>
      <c r="DZT38" s="427"/>
      <c r="DZU38" s="427"/>
      <c r="DZV38" s="427"/>
      <c r="DZW38" s="427"/>
      <c r="DZX38" s="427"/>
      <c r="DZY38" s="427"/>
      <c r="DZZ38" s="427"/>
      <c r="EAA38" s="427"/>
      <c r="EAB38" s="427"/>
      <c r="EAC38" s="427"/>
      <c r="EAD38" s="427"/>
      <c r="EAE38" s="427"/>
      <c r="EAF38" s="427"/>
      <c r="EAG38" s="427"/>
      <c r="EAH38" s="427"/>
      <c r="EAI38" s="427"/>
      <c r="EAJ38" s="427"/>
      <c r="EAK38" s="427"/>
      <c r="EAL38" s="427"/>
      <c r="EAM38" s="427"/>
      <c r="EAN38" s="427"/>
      <c r="EAO38" s="427"/>
      <c r="EAP38" s="427"/>
      <c r="EAQ38" s="427"/>
      <c r="EAR38" s="427"/>
      <c r="EAS38" s="427"/>
      <c r="EAT38" s="427"/>
      <c r="EAU38" s="427"/>
      <c r="EAV38" s="427"/>
      <c r="EAW38" s="427"/>
      <c r="EAX38" s="427"/>
      <c r="EAY38" s="427"/>
      <c r="EAZ38" s="427"/>
      <c r="EBA38" s="427"/>
      <c r="EBB38" s="427"/>
      <c r="EBC38" s="427"/>
      <c r="EBD38" s="427"/>
      <c r="EBE38" s="427"/>
      <c r="EBF38" s="427"/>
      <c r="EBG38" s="427"/>
      <c r="EBH38" s="427"/>
      <c r="EBI38" s="427"/>
      <c r="EBJ38" s="427"/>
      <c r="EBK38" s="427"/>
      <c r="EBL38" s="427"/>
      <c r="EBM38" s="427"/>
      <c r="EBN38" s="427"/>
      <c r="EBO38" s="427"/>
      <c r="EBP38" s="427"/>
      <c r="EBQ38" s="427"/>
      <c r="EBR38" s="427"/>
      <c r="EBS38" s="427"/>
      <c r="EBT38" s="427"/>
      <c r="EBU38" s="427"/>
      <c r="EBV38" s="427"/>
      <c r="EBW38" s="427"/>
      <c r="EBX38" s="427"/>
      <c r="EBY38" s="427"/>
      <c r="EBZ38" s="427"/>
      <c r="ECA38" s="427"/>
      <c r="ECB38" s="427"/>
      <c r="ECC38" s="427"/>
      <c r="ECD38" s="427"/>
      <c r="ECE38" s="427"/>
      <c r="ECF38" s="427"/>
      <c r="ECG38" s="427"/>
      <c r="ECH38" s="427"/>
      <c r="ECI38" s="427"/>
      <c r="ECJ38" s="427"/>
      <c r="ECK38" s="427"/>
      <c r="ECL38" s="427"/>
      <c r="ECM38" s="427"/>
      <c r="ECN38" s="427"/>
      <c r="ECO38" s="427"/>
      <c r="ECP38" s="427"/>
      <c r="ECQ38" s="427"/>
      <c r="ECR38" s="427"/>
      <c r="ECS38" s="427"/>
      <c r="ECT38" s="427"/>
      <c r="ECU38" s="427"/>
      <c r="ECV38" s="427"/>
      <c r="ECW38" s="427"/>
      <c r="ECX38" s="427"/>
      <c r="ECY38" s="427"/>
      <c r="ECZ38" s="427"/>
      <c r="EDA38" s="427"/>
      <c r="EDB38" s="427"/>
      <c r="EDC38" s="427"/>
      <c r="EDD38" s="427"/>
      <c r="EDE38" s="427"/>
      <c r="EDF38" s="427"/>
      <c r="EDG38" s="427"/>
      <c r="EDH38" s="427"/>
      <c r="EDI38" s="427"/>
      <c r="EDJ38" s="427"/>
      <c r="EDK38" s="427"/>
      <c r="EDL38" s="427"/>
      <c r="EDM38" s="427"/>
      <c r="EDN38" s="427"/>
      <c r="EDO38" s="427"/>
      <c r="EDP38" s="427"/>
      <c r="EDQ38" s="427"/>
      <c r="EDR38" s="427"/>
      <c r="EDS38" s="427"/>
      <c r="EDT38" s="427"/>
      <c r="EDU38" s="427"/>
      <c r="EDV38" s="427"/>
      <c r="EDW38" s="427"/>
      <c r="EDX38" s="427"/>
      <c r="EDY38" s="427"/>
      <c r="EDZ38" s="427"/>
      <c r="EEA38" s="427"/>
      <c r="EEB38" s="427"/>
      <c r="EEC38" s="427"/>
      <c r="EED38" s="427"/>
      <c r="EEE38" s="427"/>
      <c r="EEF38" s="427"/>
      <c r="EEG38" s="427"/>
      <c r="EEH38" s="427"/>
      <c r="EEI38" s="427"/>
      <c r="EEJ38" s="427"/>
      <c r="EEK38" s="427"/>
      <c r="EEL38" s="427"/>
      <c r="EEM38" s="427"/>
      <c r="EEN38" s="427"/>
      <c r="EEO38" s="427"/>
      <c r="EEP38" s="427"/>
      <c r="EEQ38" s="427"/>
      <c r="EER38" s="427"/>
      <c r="EES38" s="427"/>
      <c r="EET38" s="427"/>
      <c r="EEU38" s="427"/>
      <c r="EEV38" s="427"/>
      <c r="EEW38" s="427"/>
      <c r="EEX38" s="427"/>
      <c r="EEY38" s="427"/>
      <c r="EEZ38" s="427"/>
      <c r="EFA38" s="427"/>
      <c r="EFB38" s="427"/>
      <c r="EFC38" s="427"/>
      <c r="EFD38" s="427"/>
      <c r="EFE38" s="427"/>
      <c r="EFF38" s="427"/>
      <c r="EFG38" s="427"/>
      <c r="EFH38" s="427"/>
      <c r="EFI38" s="427"/>
      <c r="EFJ38" s="427"/>
      <c r="EFK38" s="427"/>
      <c r="EFL38" s="427"/>
      <c r="EFM38" s="427"/>
      <c r="EFN38" s="427"/>
      <c r="EFO38" s="427"/>
      <c r="EFP38" s="427"/>
      <c r="EFQ38" s="427"/>
      <c r="EFR38" s="427"/>
      <c r="EFS38" s="427"/>
      <c r="EFT38" s="427"/>
      <c r="EFU38" s="427"/>
      <c r="EFV38" s="427"/>
      <c r="EFW38" s="427"/>
      <c r="EFX38" s="427"/>
      <c r="EFY38" s="427"/>
      <c r="EFZ38" s="427"/>
      <c r="EGA38" s="427"/>
      <c r="EGB38" s="427"/>
      <c r="EGC38" s="427"/>
      <c r="EGD38" s="427"/>
      <c r="EGE38" s="427"/>
      <c r="EGF38" s="427"/>
      <c r="EGG38" s="427"/>
      <c r="EGH38" s="427"/>
      <c r="EGI38" s="427"/>
      <c r="EGJ38" s="427"/>
      <c r="EGK38" s="427"/>
      <c r="EGL38" s="427"/>
      <c r="EGM38" s="427"/>
      <c r="EGN38" s="427"/>
      <c r="EGO38" s="427"/>
      <c r="EGP38" s="427"/>
      <c r="EGQ38" s="427"/>
      <c r="EGR38" s="427"/>
      <c r="EGS38" s="427"/>
      <c r="EGT38" s="427"/>
      <c r="EGU38" s="427"/>
      <c r="EGV38" s="427"/>
      <c r="EGW38" s="427"/>
      <c r="EGX38" s="427"/>
      <c r="EGY38" s="427"/>
      <c r="EGZ38" s="427"/>
      <c r="EHA38" s="427"/>
      <c r="EHB38" s="427"/>
      <c r="EHC38" s="427"/>
      <c r="EHD38" s="427"/>
      <c r="EHE38" s="427"/>
      <c r="EHF38" s="427"/>
      <c r="EHG38" s="427"/>
      <c r="EHH38" s="427"/>
      <c r="EHI38" s="427"/>
      <c r="EHJ38" s="427"/>
      <c r="EHK38" s="427"/>
      <c r="EHL38" s="427"/>
      <c r="EHM38" s="427"/>
      <c r="EHN38" s="427"/>
      <c r="EHO38" s="427"/>
      <c r="EHP38" s="427"/>
      <c r="EHQ38" s="427"/>
      <c r="EHR38" s="427"/>
      <c r="EHS38" s="427"/>
      <c r="EHT38" s="427"/>
      <c r="EHU38" s="427"/>
      <c r="EHV38" s="427"/>
      <c r="EHW38" s="427"/>
      <c r="EHX38" s="427"/>
      <c r="EHY38" s="427"/>
      <c r="EHZ38" s="427"/>
      <c r="EIA38" s="427"/>
      <c r="EIB38" s="427"/>
      <c r="EIC38" s="427"/>
      <c r="EID38" s="427"/>
      <c r="EIE38" s="427"/>
      <c r="EIF38" s="427"/>
      <c r="EIG38" s="427"/>
      <c r="EIH38" s="427"/>
      <c r="EII38" s="427"/>
      <c r="EIJ38" s="427"/>
      <c r="EIK38" s="427"/>
      <c r="EIL38" s="427"/>
      <c r="EIM38" s="427"/>
      <c r="EIN38" s="427"/>
      <c r="EIO38" s="427"/>
      <c r="EIP38" s="427"/>
      <c r="EIQ38" s="427"/>
      <c r="EIR38" s="427"/>
      <c r="EIS38" s="427"/>
      <c r="EIT38" s="427"/>
      <c r="EIU38" s="427"/>
      <c r="EIV38" s="427"/>
      <c r="EIW38" s="427"/>
      <c r="EIX38" s="427"/>
      <c r="EIY38" s="427"/>
      <c r="EIZ38" s="427"/>
      <c r="EJA38" s="427"/>
      <c r="EJB38" s="427"/>
      <c r="EJC38" s="427"/>
      <c r="EJD38" s="427"/>
      <c r="EJE38" s="427"/>
      <c r="EJF38" s="427"/>
      <c r="EJG38" s="427"/>
      <c r="EJH38" s="427"/>
      <c r="EJI38" s="427"/>
      <c r="EJJ38" s="427"/>
      <c r="EJK38" s="427"/>
      <c r="EJL38" s="427"/>
      <c r="EJM38" s="427"/>
      <c r="EJN38" s="427"/>
      <c r="EJO38" s="427"/>
      <c r="EJP38" s="427"/>
      <c r="EJQ38" s="427"/>
      <c r="EJR38" s="427"/>
      <c r="EJS38" s="427"/>
      <c r="EJT38" s="427"/>
      <c r="EJU38" s="427"/>
      <c r="EJV38" s="427"/>
      <c r="EJW38" s="427"/>
      <c r="EJX38" s="427"/>
      <c r="EJY38" s="427"/>
      <c r="EJZ38" s="427"/>
      <c r="EKA38" s="427"/>
      <c r="EKB38" s="427"/>
      <c r="EKC38" s="427"/>
      <c r="EKD38" s="427"/>
      <c r="EKE38" s="427"/>
      <c r="EKF38" s="427"/>
      <c r="EKG38" s="427"/>
      <c r="EKH38" s="427"/>
      <c r="EKI38" s="427"/>
      <c r="EKJ38" s="427"/>
      <c r="EKK38" s="427"/>
      <c r="EKL38" s="427"/>
      <c r="EKM38" s="427"/>
      <c r="EKN38" s="427"/>
      <c r="EKO38" s="427"/>
      <c r="EKP38" s="427"/>
      <c r="EKQ38" s="427"/>
      <c r="EKR38" s="427"/>
      <c r="EKS38" s="427"/>
      <c r="EKT38" s="427"/>
      <c r="EKU38" s="427"/>
      <c r="EKV38" s="427"/>
      <c r="EKW38" s="427"/>
      <c r="EKX38" s="427"/>
      <c r="EKY38" s="427"/>
      <c r="EKZ38" s="427"/>
      <c r="ELA38" s="427"/>
      <c r="ELB38" s="427"/>
      <c r="ELC38" s="427"/>
      <c r="ELD38" s="427"/>
      <c r="ELE38" s="427"/>
      <c r="ELF38" s="427"/>
      <c r="ELG38" s="427"/>
      <c r="ELH38" s="427"/>
      <c r="ELI38" s="427"/>
      <c r="ELJ38" s="427"/>
      <c r="ELK38" s="427"/>
      <c r="ELL38" s="427"/>
      <c r="ELM38" s="427"/>
      <c r="ELN38" s="427"/>
      <c r="ELO38" s="427"/>
      <c r="ELP38" s="427"/>
      <c r="ELQ38" s="427"/>
      <c r="ELR38" s="427"/>
      <c r="ELS38" s="427"/>
      <c r="ELT38" s="427"/>
      <c r="ELU38" s="427"/>
      <c r="ELV38" s="427"/>
      <c r="ELW38" s="427"/>
      <c r="ELX38" s="427"/>
      <c r="ELY38" s="427"/>
      <c r="ELZ38" s="427"/>
      <c r="EMA38" s="427"/>
      <c r="EMB38" s="427"/>
      <c r="EMC38" s="427"/>
      <c r="EMD38" s="427"/>
      <c r="EME38" s="427"/>
      <c r="EMF38" s="427"/>
      <c r="EMG38" s="427"/>
      <c r="EMH38" s="427"/>
      <c r="EMI38" s="427"/>
      <c r="EMJ38" s="427"/>
      <c r="EMK38" s="427"/>
      <c r="EML38" s="427"/>
      <c r="EMM38" s="427"/>
      <c r="EMN38" s="427"/>
      <c r="EMO38" s="427"/>
      <c r="EMP38" s="427"/>
      <c r="EMQ38" s="427"/>
      <c r="EMR38" s="427"/>
      <c r="EMS38" s="427"/>
      <c r="EMT38" s="427"/>
      <c r="EMU38" s="427"/>
      <c r="EMV38" s="427"/>
      <c r="EMW38" s="427"/>
      <c r="EMX38" s="427"/>
      <c r="EMY38" s="427"/>
      <c r="EMZ38" s="427"/>
      <c r="ENA38" s="427"/>
      <c r="ENB38" s="427"/>
      <c r="ENC38" s="427"/>
      <c r="END38" s="427"/>
      <c r="ENE38" s="427"/>
      <c r="ENF38" s="427"/>
      <c r="ENG38" s="427"/>
      <c r="ENH38" s="427"/>
      <c r="ENI38" s="427"/>
      <c r="ENJ38" s="427"/>
      <c r="ENK38" s="427"/>
      <c r="ENL38" s="427"/>
      <c r="ENM38" s="427"/>
      <c r="ENN38" s="427"/>
      <c r="ENO38" s="427"/>
      <c r="ENP38" s="427"/>
      <c r="ENQ38" s="427"/>
      <c r="ENR38" s="427"/>
      <c r="ENS38" s="427"/>
      <c r="ENT38" s="427"/>
      <c r="ENU38" s="427"/>
      <c r="ENV38" s="427"/>
      <c r="ENW38" s="427"/>
      <c r="ENX38" s="427"/>
      <c r="ENY38" s="427"/>
      <c r="ENZ38" s="427"/>
      <c r="EOA38" s="427"/>
      <c r="EOB38" s="427"/>
      <c r="EOC38" s="427"/>
      <c r="EOD38" s="427"/>
      <c r="EOE38" s="427"/>
      <c r="EOF38" s="427"/>
      <c r="EOG38" s="427"/>
      <c r="EOH38" s="427"/>
      <c r="EOI38" s="427"/>
      <c r="EOJ38" s="427"/>
      <c r="EOK38" s="427"/>
      <c r="EOL38" s="427"/>
      <c r="EOM38" s="427"/>
      <c r="EON38" s="427"/>
      <c r="EOO38" s="427"/>
      <c r="EOP38" s="427"/>
      <c r="EOQ38" s="427"/>
      <c r="EOR38" s="427"/>
      <c r="EOS38" s="427"/>
      <c r="EOT38" s="427"/>
      <c r="EOU38" s="427"/>
      <c r="EOV38" s="427"/>
      <c r="EOW38" s="427"/>
      <c r="EOX38" s="427"/>
      <c r="EOY38" s="427"/>
      <c r="EOZ38" s="427"/>
      <c r="EPA38" s="427"/>
      <c r="EPB38" s="427"/>
      <c r="EPC38" s="427"/>
      <c r="EPD38" s="427"/>
      <c r="EPE38" s="427"/>
      <c r="EPF38" s="427"/>
      <c r="EPG38" s="427"/>
      <c r="EPH38" s="427"/>
      <c r="EPI38" s="427"/>
      <c r="EPJ38" s="427"/>
      <c r="EPK38" s="427"/>
      <c r="EPL38" s="427"/>
      <c r="EPM38" s="427"/>
      <c r="EPN38" s="427"/>
      <c r="EPO38" s="427"/>
      <c r="EPP38" s="427"/>
      <c r="EPQ38" s="427"/>
      <c r="EPR38" s="427"/>
      <c r="EPS38" s="427"/>
      <c r="EPT38" s="427"/>
      <c r="EPU38" s="427"/>
      <c r="EPV38" s="427"/>
      <c r="EPW38" s="427"/>
      <c r="EPX38" s="427"/>
      <c r="EPY38" s="427"/>
      <c r="EPZ38" s="427"/>
      <c r="EQA38" s="427"/>
      <c r="EQB38" s="427"/>
      <c r="EQC38" s="427"/>
      <c r="EQD38" s="427"/>
      <c r="EQE38" s="427"/>
      <c r="EQF38" s="427"/>
      <c r="EQG38" s="427"/>
      <c r="EQH38" s="427"/>
      <c r="EQI38" s="427"/>
      <c r="EQJ38" s="427"/>
      <c r="EQK38" s="427"/>
      <c r="EQL38" s="427"/>
      <c r="EQM38" s="427"/>
      <c r="EQN38" s="427"/>
      <c r="EQO38" s="427"/>
      <c r="EQP38" s="427"/>
      <c r="EQQ38" s="427"/>
      <c r="EQR38" s="427"/>
      <c r="EQS38" s="427"/>
      <c r="EQT38" s="427"/>
      <c r="EQU38" s="427"/>
      <c r="EQV38" s="427"/>
      <c r="EQW38" s="427"/>
      <c r="EQX38" s="427"/>
      <c r="EQY38" s="427"/>
      <c r="EQZ38" s="427"/>
      <c r="ERA38" s="427"/>
      <c r="ERB38" s="427"/>
      <c r="ERC38" s="427"/>
      <c r="ERD38" s="427"/>
      <c r="ERE38" s="427"/>
      <c r="ERF38" s="427"/>
      <c r="ERG38" s="427"/>
      <c r="ERH38" s="427"/>
      <c r="ERI38" s="427"/>
      <c r="ERJ38" s="427"/>
      <c r="ERK38" s="427"/>
      <c r="ERL38" s="427"/>
      <c r="ERM38" s="427"/>
      <c r="ERN38" s="427"/>
      <c r="ERO38" s="427"/>
      <c r="ERP38" s="427"/>
      <c r="ERQ38" s="427"/>
      <c r="ERR38" s="427"/>
      <c r="ERS38" s="427"/>
      <c r="ERT38" s="427"/>
      <c r="ERU38" s="427"/>
      <c r="ERV38" s="427"/>
      <c r="ERW38" s="427"/>
      <c r="ERX38" s="427"/>
      <c r="ERY38" s="427"/>
      <c r="ERZ38" s="427"/>
      <c r="ESA38" s="427"/>
      <c r="ESB38" s="427"/>
      <c r="ESC38" s="427"/>
      <c r="ESD38" s="427"/>
      <c r="ESE38" s="427"/>
      <c r="ESF38" s="427"/>
      <c r="ESG38" s="427"/>
      <c r="ESH38" s="427"/>
      <c r="ESI38" s="427"/>
      <c r="ESJ38" s="427"/>
      <c r="ESK38" s="427"/>
      <c r="ESL38" s="427"/>
      <c r="ESM38" s="427"/>
      <c r="ESN38" s="427"/>
      <c r="ESO38" s="427"/>
      <c r="ESP38" s="427"/>
      <c r="ESQ38" s="427"/>
      <c r="ESR38" s="427"/>
      <c r="ESS38" s="427"/>
      <c r="EST38" s="427"/>
      <c r="ESU38" s="427"/>
      <c r="ESV38" s="427"/>
      <c r="ESW38" s="427"/>
      <c r="ESX38" s="427"/>
      <c r="ESY38" s="427"/>
      <c r="ESZ38" s="427"/>
      <c r="ETA38" s="427"/>
      <c r="ETB38" s="427"/>
      <c r="ETC38" s="427"/>
      <c r="ETD38" s="427"/>
      <c r="ETE38" s="427"/>
      <c r="ETF38" s="427"/>
      <c r="ETG38" s="427"/>
      <c r="ETH38" s="427"/>
      <c r="ETI38" s="427"/>
      <c r="ETJ38" s="427"/>
      <c r="ETK38" s="427"/>
      <c r="ETL38" s="427"/>
      <c r="ETM38" s="427"/>
      <c r="ETN38" s="427"/>
      <c r="ETO38" s="427"/>
      <c r="ETP38" s="427"/>
      <c r="ETQ38" s="427"/>
      <c r="ETR38" s="427"/>
      <c r="ETS38" s="427"/>
      <c r="ETT38" s="427"/>
      <c r="ETU38" s="427"/>
      <c r="ETV38" s="427"/>
      <c r="ETW38" s="427"/>
      <c r="ETX38" s="427"/>
      <c r="ETY38" s="427"/>
      <c r="ETZ38" s="427"/>
      <c r="EUA38" s="427"/>
      <c r="EUB38" s="427"/>
      <c r="EUC38" s="427"/>
      <c r="EUD38" s="427"/>
      <c r="EUE38" s="427"/>
      <c r="EUF38" s="427"/>
      <c r="EUG38" s="427"/>
      <c r="EUH38" s="427"/>
      <c r="EUI38" s="427"/>
      <c r="EUJ38" s="427"/>
      <c r="EUK38" s="427"/>
      <c r="EUL38" s="427"/>
      <c r="EUM38" s="427"/>
      <c r="EUN38" s="427"/>
      <c r="EUO38" s="427"/>
      <c r="EUP38" s="427"/>
      <c r="EUQ38" s="427"/>
      <c r="EUR38" s="427"/>
      <c r="EUS38" s="427"/>
      <c r="EUT38" s="427"/>
      <c r="EUU38" s="427"/>
      <c r="EUV38" s="427"/>
      <c r="EUW38" s="427"/>
      <c r="EUX38" s="427"/>
      <c r="EUY38" s="427"/>
      <c r="EUZ38" s="427"/>
      <c r="EVA38" s="427"/>
      <c r="EVB38" s="427"/>
      <c r="EVC38" s="427"/>
      <c r="EVD38" s="427"/>
      <c r="EVE38" s="427"/>
      <c r="EVF38" s="427"/>
      <c r="EVG38" s="427"/>
      <c r="EVH38" s="427"/>
      <c r="EVI38" s="427"/>
      <c r="EVJ38" s="427"/>
      <c r="EVK38" s="427"/>
      <c r="EVL38" s="427"/>
      <c r="EVM38" s="427"/>
      <c r="EVN38" s="427"/>
      <c r="EVO38" s="427"/>
      <c r="EVP38" s="427"/>
      <c r="EVQ38" s="427"/>
      <c r="EVR38" s="427"/>
      <c r="EVS38" s="427"/>
      <c r="EVT38" s="427"/>
      <c r="EVU38" s="427"/>
      <c r="EVV38" s="427"/>
      <c r="EVW38" s="427"/>
      <c r="EVX38" s="427"/>
      <c r="EVY38" s="427"/>
      <c r="EVZ38" s="427"/>
      <c r="EWA38" s="427"/>
      <c r="EWB38" s="427"/>
      <c r="EWC38" s="427"/>
      <c r="EWD38" s="427"/>
      <c r="EWE38" s="427"/>
      <c r="EWF38" s="427"/>
      <c r="EWG38" s="427"/>
      <c r="EWH38" s="427"/>
      <c r="EWI38" s="427"/>
      <c r="EWJ38" s="427"/>
      <c r="EWK38" s="427"/>
      <c r="EWL38" s="427"/>
      <c r="EWM38" s="427"/>
      <c r="EWN38" s="427"/>
      <c r="EWO38" s="427"/>
      <c r="EWP38" s="427"/>
      <c r="EWQ38" s="427"/>
      <c r="EWR38" s="427"/>
      <c r="EWS38" s="427"/>
      <c r="EWT38" s="427"/>
      <c r="EWU38" s="427"/>
      <c r="EWV38" s="427"/>
      <c r="EWW38" s="427"/>
      <c r="EWX38" s="427"/>
      <c r="EWY38" s="427"/>
      <c r="EWZ38" s="427"/>
      <c r="EXA38" s="427"/>
      <c r="EXB38" s="427"/>
      <c r="EXC38" s="427"/>
      <c r="EXD38" s="427"/>
      <c r="EXE38" s="427"/>
      <c r="EXF38" s="427"/>
      <c r="EXG38" s="427"/>
      <c r="EXH38" s="427"/>
      <c r="EXI38" s="427"/>
      <c r="EXJ38" s="427"/>
      <c r="EXK38" s="427"/>
      <c r="EXL38" s="427"/>
      <c r="EXM38" s="427"/>
      <c r="EXN38" s="427"/>
      <c r="EXO38" s="427"/>
      <c r="EXP38" s="427"/>
      <c r="EXQ38" s="427"/>
      <c r="EXR38" s="427"/>
      <c r="EXS38" s="427"/>
      <c r="EXT38" s="427"/>
      <c r="EXU38" s="427"/>
      <c r="EXV38" s="427"/>
      <c r="EXW38" s="427"/>
      <c r="EXX38" s="427"/>
      <c r="EXY38" s="427"/>
      <c r="EXZ38" s="427"/>
      <c r="EYA38" s="427"/>
      <c r="EYB38" s="427"/>
      <c r="EYC38" s="427"/>
      <c r="EYD38" s="427"/>
      <c r="EYE38" s="427"/>
      <c r="EYF38" s="427"/>
      <c r="EYG38" s="427"/>
      <c r="EYH38" s="427"/>
      <c r="EYI38" s="427"/>
      <c r="EYJ38" s="427"/>
      <c r="EYK38" s="427"/>
      <c r="EYL38" s="427"/>
      <c r="EYM38" s="427"/>
      <c r="EYN38" s="427"/>
      <c r="EYO38" s="427"/>
      <c r="EYP38" s="427"/>
      <c r="EYQ38" s="427"/>
      <c r="EYR38" s="427"/>
      <c r="EYS38" s="427"/>
      <c r="EYT38" s="427"/>
      <c r="EYU38" s="427"/>
      <c r="EYV38" s="427"/>
      <c r="EYW38" s="427"/>
      <c r="EYX38" s="427"/>
      <c r="EYY38" s="427"/>
      <c r="EYZ38" s="427"/>
      <c r="EZA38" s="427"/>
      <c r="EZB38" s="427"/>
      <c r="EZC38" s="427"/>
      <c r="EZD38" s="427"/>
      <c r="EZE38" s="427"/>
      <c r="EZF38" s="427"/>
      <c r="EZG38" s="427"/>
      <c r="EZH38" s="427"/>
      <c r="EZI38" s="427"/>
      <c r="EZJ38" s="427"/>
      <c r="EZK38" s="427"/>
      <c r="EZL38" s="427"/>
      <c r="EZM38" s="427"/>
      <c r="EZN38" s="427"/>
      <c r="EZO38" s="427"/>
      <c r="EZP38" s="427"/>
      <c r="EZQ38" s="427"/>
      <c r="EZR38" s="427"/>
      <c r="EZS38" s="427"/>
      <c r="EZT38" s="427"/>
      <c r="EZU38" s="427"/>
      <c r="EZV38" s="427"/>
      <c r="EZW38" s="427"/>
      <c r="EZX38" s="427"/>
      <c r="EZY38" s="427"/>
      <c r="EZZ38" s="427"/>
      <c r="FAA38" s="427"/>
      <c r="FAB38" s="427"/>
      <c r="FAC38" s="427"/>
      <c r="FAD38" s="427"/>
      <c r="FAE38" s="427"/>
      <c r="FAF38" s="427"/>
      <c r="FAG38" s="427"/>
      <c r="FAH38" s="427"/>
      <c r="FAI38" s="427"/>
      <c r="FAJ38" s="427"/>
      <c r="FAK38" s="427"/>
      <c r="FAL38" s="427"/>
      <c r="FAM38" s="427"/>
      <c r="FAN38" s="427"/>
      <c r="FAO38" s="427"/>
      <c r="FAP38" s="427"/>
      <c r="FAQ38" s="427"/>
      <c r="FAR38" s="427"/>
      <c r="FAS38" s="427"/>
      <c r="FAT38" s="427"/>
      <c r="FAU38" s="427"/>
      <c r="FAV38" s="427"/>
      <c r="FAW38" s="427"/>
      <c r="FAX38" s="427"/>
      <c r="FAY38" s="427"/>
      <c r="FAZ38" s="427"/>
      <c r="FBA38" s="427"/>
      <c r="FBB38" s="427"/>
      <c r="FBC38" s="427"/>
      <c r="FBD38" s="427"/>
      <c r="FBE38" s="427"/>
      <c r="FBF38" s="427"/>
      <c r="FBG38" s="427"/>
      <c r="FBH38" s="427"/>
      <c r="FBI38" s="427"/>
      <c r="FBJ38" s="427"/>
      <c r="FBK38" s="427"/>
      <c r="FBL38" s="427"/>
      <c r="FBM38" s="427"/>
      <c r="FBN38" s="427"/>
      <c r="FBO38" s="427"/>
      <c r="FBP38" s="427"/>
      <c r="FBQ38" s="427"/>
      <c r="FBR38" s="427"/>
      <c r="FBS38" s="427"/>
      <c r="FBT38" s="427"/>
      <c r="FBU38" s="427"/>
      <c r="FBV38" s="427"/>
      <c r="FBW38" s="427"/>
      <c r="FBX38" s="427"/>
      <c r="FBY38" s="427"/>
      <c r="FBZ38" s="427"/>
      <c r="FCA38" s="427"/>
      <c r="FCB38" s="427"/>
      <c r="FCC38" s="427"/>
      <c r="FCD38" s="427"/>
      <c r="FCE38" s="427"/>
      <c r="FCF38" s="427"/>
      <c r="FCG38" s="427"/>
      <c r="FCH38" s="427"/>
      <c r="FCI38" s="427"/>
      <c r="FCJ38" s="427"/>
      <c r="FCK38" s="427"/>
      <c r="FCL38" s="427"/>
      <c r="FCM38" s="427"/>
      <c r="FCN38" s="427"/>
      <c r="FCO38" s="427"/>
      <c r="FCP38" s="427"/>
      <c r="FCQ38" s="427"/>
      <c r="FCR38" s="427"/>
      <c r="FCS38" s="427"/>
      <c r="FCT38" s="427"/>
      <c r="FCU38" s="427"/>
      <c r="FCV38" s="427"/>
      <c r="FCW38" s="427"/>
      <c r="FCX38" s="427"/>
      <c r="FCY38" s="427"/>
      <c r="FCZ38" s="427"/>
      <c r="FDA38" s="427"/>
      <c r="FDB38" s="427"/>
      <c r="FDC38" s="427"/>
      <c r="FDD38" s="427"/>
      <c r="FDE38" s="427"/>
      <c r="FDF38" s="427"/>
      <c r="FDG38" s="427"/>
      <c r="FDH38" s="427"/>
      <c r="FDI38" s="427"/>
      <c r="FDJ38" s="427"/>
      <c r="FDK38" s="427"/>
      <c r="FDL38" s="427"/>
      <c r="FDM38" s="427"/>
      <c r="FDN38" s="427"/>
      <c r="FDO38" s="427"/>
      <c r="FDP38" s="427"/>
      <c r="FDQ38" s="427"/>
      <c r="FDR38" s="427"/>
      <c r="FDS38" s="427"/>
      <c r="FDT38" s="427"/>
      <c r="FDU38" s="427"/>
      <c r="FDV38" s="427"/>
      <c r="FDW38" s="427"/>
      <c r="FDX38" s="427"/>
      <c r="FDY38" s="427"/>
      <c r="FDZ38" s="427"/>
      <c r="FEA38" s="427"/>
      <c r="FEB38" s="427"/>
      <c r="FEC38" s="427"/>
      <c r="FED38" s="427"/>
      <c r="FEE38" s="427"/>
      <c r="FEF38" s="427"/>
      <c r="FEG38" s="427"/>
      <c r="FEH38" s="427"/>
      <c r="FEI38" s="427"/>
      <c r="FEJ38" s="427"/>
      <c r="FEK38" s="427"/>
      <c r="FEL38" s="427"/>
      <c r="FEM38" s="427"/>
      <c r="FEN38" s="427"/>
      <c r="FEO38" s="427"/>
      <c r="FEP38" s="427"/>
      <c r="FEQ38" s="427"/>
      <c r="FER38" s="427"/>
      <c r="FES38" s="427"/>
      <c r="FET38" s="427"/>
      <c r="FEU38" s="427"/>
      <c r="FEV38" s="427"/>
      <c r="FEW38" s="427"/>
      <c r="FEX38" s="427"/>
      <c r="FEY38" s="427"/>
      <c r="FEZ38" s="427"/>
      <c r="FFA38" s="427"/>
      <c r="FFB38" s="427"/>
      <c r="FFC38" s="427"/>
      <c r="FFD38" s="427"/>
      <c r="FFE38" s="427"/>
      <c r="FFF38" s="427"/>
      <c r="FFG38" s="427"/>
      <c r="FFH38" s="427"/>
      <c r="FFI38" s="427"/>
      <c r="FFJ38" s="427"/>
      <c r="FFK38" s="427"/>
      <c r="FFL38" s="427"/>
      <c r="FFM38" s="427"/>
      <c r="FFN38" s="427"/>
      <c r="FFO38" s="427"/>
      <c r="FFP38" s="427"/>
      <c r="FFQ38" s="427"/>
      <c r="FFR38" s="427"/>
      <c r="FFS38" s="427"/>
      <c r="FFT38" s="427"/>
      <c r="FFU38" s="427"/>
      <c r="FFV38" s="427"/>
      <c r="FFW38" s="427"/>
      <c r="FFX38" s="427"/>
      <c r="FFY38" s="427"/>
      <c r="FFZ38" s="427"/>
      <c r="FGA38" s="427"/>
      <c r="FGB38" s="427"/>
      <c r="FGC38" s="427"/>
      <c r="FGD38" s="427"/>
      <c r="FGE38" s="427"/>
      <c r="FGF38" s="427"/>
      <c r="FGG38" s="427"/>
      <c r="FGH38" s="427"/>
      <c r="FGI38" s="427"/>
      <c r="FGJ38" s="427"/>
      <c r="FGK38" s="427"/>
      <c r="FGL38" s="427"/>
      <c r="FGM38" s="427"/>
      <c r="FGN38" s="427"/>
      <c r="FGO38" s="427"/>
      <c r="FGP38" s="427"/>
      <c r="FGQ38" s="427"/>
      <c r="FGR38" s="427"/>
      <c r="FGS38" s="427"/>
      <c r="FGT38" s="427"/>
      <c r="FGU38" s="427"/>
      <c r="FGV38" s="427"/>
      <c r="FGW38" s="427"/>
      <c r="FGX38" s="427"/>
      <c r="FGY38" s="427"/>
      <c r="FGZ38" s="427"/>
      <c r="FHA38" s="427"/>
      <c r="FHB38" s="427"/>
      <c r="FHC38" s="427"/>
      <c r="FHD38" s="427"/>
      <c r="FHE38" s="427"/>
      <c r="FHF38" s="427"/>
      <c r="FHG38" s="427"/>
      <c r="FHH38" s="427"/>
      <c r="FHI38" s="427"/>
      <c r="FHJ38" s="427"/>
      <c r="FHK38" s="427"/>
      <c r="FHL38" s="427"/>
      <c r="FHM38" s="427"/>
      <c r="FHN38" s="427"/>
      <c r="FHO38" s="427"/>
      <c r="FHP38" s="427"/>
      <c r="FHQ38" s="427"/>
      <c r="FHR38" s="427"/>
      <c r="FHS38" s="427"/>
      <c r="FHT38" s="427"/>
      <c r="FHU38" s="427"/>
      <c r="FHV38" s="427"/>
      <c r="FHW38" s="427"/>
      <c r="FHX38" s="427"/>
      <c r="FHY38" s="427"/>
      <c r="FHZ38" s="427"/>
      <c r="FIA38" s="427"/>
      <c r="FIB38" s="427"/>
      <c r="FIC38" s="427"/>
      <c r="FID38" s="427"/>
      <c r="FIE38" s="427"/>
      <c r="FIF38" s="427"/>
      <c r="FIG38" s="427"/>
      <c r="FIH38" s="427"/>
      <c r="FII38" s="427"/>
      <c r="FIJ38" s="427"/>
      <c r="FIK38" s="427"/>
      <c r="FIL38" s="427"/>
      <c r="FIM38" s="427"/>
      <c r="FIN38" s="427"/>
      <c r="FIO38" s="427"/>
      <c r="FIP38" s="427"/>
      <c r="FIQ38" s="427"/>
      <c r="FIR38" s="427"/>
      <c r="FIS38" s="427"/>
      <c r="FIT38" s="427"/>
      <c r="FIU38" s="427"/>
      <c r="FIV38" s="427"/>
      <c r="FIW38" s="427"/>
      <c r="FIX38" s="427"/>
      <c r="FIY38" s="427"/>
      <c r="FIZ38" s="427"/>
      <c r="FJA38" s="427"/>
      <c r="FJB38" s="427"/>
      <c r="FJC38" s="427"/>
      <c r="FJD38" s="427"/>
      <c r="FJE38" s="427"/>
      <c r="FJF38" s="427"/>
      <c r="FJG38" s="427"/>
      <c r="FJH38" s="427"/>
      <c r="FJI38" s="427"/>
      <c r="FJJ38" s="427"/>
      <c r="FJK38" s="427"/>
      <c r="FJL38" s="427"/>
      <c r="FJM38" s="427"/>
      <c r="FJN38" s="427"/>
      <c r="FJO38" s="427"/>
      <c r="FJP38" s="427"/>
      <c r="FJQ38" s="427"/>
      <c r="FJR38" s="427"/>
      <c r="FJS38" s="427"/>
      <c r="FJT38" s="427"/>
      <c r="FJU38" s="427"/>
      <c r="FJV38" s="427"/>
      <c r="FJW38" s="427"/>
      <c r="FJX38" s="427"/>
      <c r="FJY38" s="427"/>
      <c r="FJZ38" s="427"/>
      <c r="FKA38" s="427"/>
      <c r="FKB38" s="427"/>
      <c r="FKC38" s="427"/>
      <c r="FKD38" s="427"/>
      <c r="FKE38" s="427"/>
      <c r="FKF38" s="427"/>
      <c r="FKG38" s="427"/>
      <c r="FKH38" s="427"/>
      <c r="FKI38" s="427"/>
      <c r="FKJ38" s="427"/>
      <c r="FKK38" s="427"/>
      <c r="FKL38" s="427"/>
      <c r="FKM38" s="427"/>
      <c r="FKN38" s="427"/>
      <c r="FKO38" s="427"/>
      <c r="FKP38" s="427"/>
      <c r="FKQ38" s="427"/>
      <c r="FKR38" s="427"/>
      <c r="FKS38" s="427"/>
      <c r="FKT38" s="427"/>
      <c r="FKU38" s="427"/>
      <c r="FKV38" s="427"/>
      <c r="FKW38" s="427"/>
      <c r="FKX38" s="427"/>
      <c r="FKY38" s="427"/>
      <c r="FKZ38" s="427"/>
      <c r="FLA38" s="427"/>
      <c r="FLB38" s="427"/>
      <c r="FLC38" s="427"/>
      <c r="FLD38" s="427"/>
      <c r="FLE38" s="427"/>
      <c r="FLF38" s="427"/>
      <c r="FLG38" s="427"/>
      <c r="FLH38" s="427"/>
      <c r="FLI38" s="427"/>
      <c r="FLJ38" s="427"/>
      <c r="FLK38" s="427"/>
      <c r="FLL38" s="427"/>
      <c r="FLM38" s="427"/>
      <c r="FLN38" s="427"/>
      <c r="FLO38" s="427"/>
      <c r="FLP38" s="427"/>
      <c r="FLQ38" s="427"/>
      <c r="FLR38" s="427"/>
      <c r="FLS38" s="427"/>
      <c r="FLT38" s="427"/>
      <c r="FLU38" s="427"/>
      <c r="FLV38" s="427"/>
      <c r="FLW38" s="427"/>
      <c r="FLX38" s="427"/>
      <c r="FLY38" s="427"/>
      <c r="FLZ38" s="427"/>
      <c r="FMA38" s="427"/>
      <c r="FMB38" s="427"/>
      <c r="FMC38" s="427"/>
      <c r="FMD38" s="427"/>
      <c r="FME38" s="427"/>
      <c r="FMF38" s="427"/>
      <c r="FMG38" s="427"/>
      <c r="FMH38" s="427"/>
      <c r="FMI38" s="427"/>
      <c r="FMJ38" s="427"/>
      <c r="FMK38" s="427"/>
      <c r="FML38" s="427"/>
      <c r="FMM38" s="427"/>
      <c r="FMN38" s="427"/>
      <c r="FMO38" s="427"/>
      <c r="FMP38" s="427"/>
      <c r="FMQ38" s="427"/>
      <c r="FMR38" s="427"/>
      <c r="FMS38" s="427"/>
      <c r="FMT38" s="427"/>
      <c r="FMU38" s="427"/>
      <c r="FMV38" s="427"/>
      <c r="FMW38" s="427"/>
      <c r="FMX38" s="427"/>
      <c r="FMY38" s="427"/>
      <c r="FMZ38" s="427"/>
      <c r="FNA38" s="427"/>
      <c r="FNB38" s="427"/>
      <c r="FNC38" s="427"/>
      <c r="FND38" s="427"/>
      <c r="FNE38" s="427"/>
      <c r="FNF38" s="427"/>
      <c r="FNG38" s="427"/>
      <c r="FNH38" s="427"/>
      <c r="FNI38" s="427"/>
      <c r="FNJ38" s="427"/>
      <c r="FNK38" s="427"/>
      <c r="FNL38" s="427"/>
      <c r="FNM38" s="427"/>
      <c r="FNN38" s="427"/>
      <c r="FNO38" s="427"/>
      <c r="FNP38" s="427"/>
      <c r="FNQ38" s="427"/>
      <c r="FNR38" s="427"/>
      <c r="FNS38" s="427"/>
      <c r="FNT38" s="427"/>
      <c r="FNU38" s="427"/>
      <c r="FNV38" s="427"/>
      <c r="FNW38" s="427"/>
      <c r="FNX38" s="427"/>
      <c r="FNY38" s="427"/>
      <c r="FNZ38" s="427"/>
      <c r="FOA38" s="427"/>
      <c r="FOB38" s="427"/>
      <c r="FOC38" s="427"/>
      <c r="FOD38" s="427"/>
      <c r="FOE38" s="427"/>
      <c r="FOF38" s="427"/>
      <c r="FOG38" s="427"/>
      <c r="FOH38" s="427"/>
      <c r="FOI38" s="427"/>
      <c r="FOJ38" s="427"/>
      <c r="FOK38" s="427"/>
      <c r="FOL38" s="427"/>
      <c r="FOM38" s="427"/>
      <c r="FON38" s="427"/>
      <c r="FOO38" s="427"/>
      <c r="FOP38" s="427"/>
      <c r="FOQ38" s="427"/>
      <c r="FOR38" s="427"/>
      <c r="FOS38" s="427"/>
      <c r="FOT38" s="427"/>
      <c r="FOU38" s="427"/>
      <c r="FOV38" s="427"/>
      <c r="FOW38" s="427"/>
      <c r="FOX38" s="427"/>
      <c r="FOY38" s="427"/>
      <c r="FOZ38" s="427"/>
      <c r="FPA38" s="427"/>
      <c r="FPB38" s="427"/>
      <c r="FPC38" s="427"/>
      <c r="FPD38" s="427"/>
      <c r="FPE38" s="427"/>
      <c r="FPF38" s="427"/>
      <c r="FPG38" s="427"/>
      <c r="FPH38" s="427"/>
      <c r="FPI38" s="427"/>
      <c r="FPJ38" s="427"/>
      <c r="FPK38" s="427"/>
      <c r="FPL38" s="427"/>
      <c r="FPM38" s="427"/>
      <c r="FPN38" s="427"/>
      <c r="FPO38" s="427"/>
      <c r="FPP38" s="427"/>
      <c r="FPQ38" s="427"/>
      <c r="FPR38" s="427"/>
      <c r="FPS38" s="427"/>
      <c r="FPT38" s="427"/>
      <c r="FPU38" s="427"/>
      <c r="FPV38" s="427"/>
      <c r="FPW38" s="427"/>
      <c r="FPX38" s="427"/>
      <c r="FPY38" s="427"/>
      <c r="FPZ38" s="427"/>
      <c r="FQA38" s="427"/>
      <c r="FQB38" s="427"/>
      <c r="FQC38" s="427"/>
      <c r="FQD38" s="427"/>
      <c r="FQE38" s="427"/>
      <c r="FQF38" s="427"/>
      <c r="FQG38" s="427"/>
      <c r="FQH38" s="427"/>
      <c r="FQI38" s="427"/>
      <c r="FQJ38" s="427"/>
      <c r="FQK38" s="427"/>
      <c r="FQL38" s="427"/>
      <c r="FQM38" s="427"/>
      <c r="FQN38" s="427"/>
      <c r="FQO38" s="427"/>
      <c r="FQP38" s="427"/>
      <c r="FQQ38" s="427"/>
      <c r="FQR38" s="427"/>
      <c r="FQS38" s="427"/>
      <c r="FQT38" s="427"/>
      <c r="FQU38" s="427"/>
      <c r="FQV38" s="427"/>
      <c r="FQW38" s="427"/>
      <c r="FQX38" s="427"/>
      <c r="FQY38" s="427"/>
      <c r="FQZ38" s="427"/>
      <c r="FRA38" s="427"/>
      <c r="FRB38" s="427"/>
      <c r="FRC38" s="427"/>
      <c r="FRD38" s="427"/>
      <c r="FRE38" s="427"/>
      <c r="FRF38" s="427"/>
      <c r="FRG38" s="427"/>
      <c r="FRH38" s="427"/>
      <c r="FRI38" s="427"/>
      <c r="FRJ38" s="427"/>
      <c r="FRK38" s="427"/>
      <c r="FRL38" s="427"/>
      <c r="FRM38" s="427"/>
      <c r="FRN38" s="427"/>
      <c r="FRO38" s="427"/>
      <c r="FRP38" s="427"/>
      <c r="FRQ38" s="427"/>
      <c r="FRR38" s="427"/>
      <c r="FRS38" s="427"/>
      <c r="FRT38" s="427"/>
      <c r="FRU38" s="427"/>
      <c r="FRV38" s="427"/>
      <c r="FRW38" s="427"/>
      <c r="FRX38" s="427"/>
      <c r="FRY38" s="427"/>
      <c r="FRZ38" s="427"/>
      <c r="FSA38" s="427"/>
      <c r="FSB38" s="427"/>
      <c r="FSC38" s="427"/>
      <c r="FSD38" s="427"/>
      <c r="FSE38" s="427"/>
      <c r="FSF38" s="427"/>
      <c r="FSG38" s="427"/>
      <c r="FSH38" s="427"/>
      <c r="FSI38" s="427"/>
      <c r="FSJ38" s="427"/>
      <c r="FSK38" s="427"/>
      <c r="FSL38" s="427"/>
      <c r="FSM38" s="427"/>
      <c r="FSN38" s="427"/>
      <c r="FSO38" s="427"/>
      <c r="FSP38" s="427"/>
      <c r="FSQ38" s="427"/>
      <c r="FSR38" s="427"/>
      <c r="FSS38" s="427"/>
      <c r="FST38" s="427"/>
      <c r="FSU38" s="427"/>
      <c r="FSV38" s="427"/>
      <c r="FSW38" s="427"/>
      <c r="FSX38" s="427"/>
      <c r="FSY38" s="427"/>
      <c r="FSZ38" s="427"/>
      <c r="FTA38" s="427"/>
      <c r="FTB38" s="427"/>
      <c r="FTC38" s="427"/>
      <c r="FTD38" s="427"/>
      <c r="FTE38" s="427"/>
      <c r="FTF38" s="427"/>
      <c r="FTG38" s="427"/>
      <c r="FTH38" s="427"/>
      <c r="FTI38" s="427"/>
      <c r="FTJ38" s="427"/>
      <c r="FTK38" s="427"/>
      <c r="FTL38" s="427"/>
      <c r="FTM38" s="427"/>
      <c r="FTN38" s="427"/>
      <c r="FTO38" s="427"/>
      <c r="FTP38" s="427"/>
      <c r="FTQ38" s="427"/>
      <c r="FTR38" s="427"/>
      <c r="FTS38" s="427"/>
      <c r="FTT38" s="427"/>
      <c r="FTU38" s="427"/>
      <c r="FTV38" s="427"/>
      <c r="FTW38" s="427"/>
      <c r="FTX38" s="427"/>
      <c r="FTY38" s="427"/>
      <c r="FTZ38" s="427"/>
      <c r="FUA38" s="427"/>
      <c r="FUB38" s="427"/>
      <c r="FUC38" s="427"/>
      <c r="FUD38" s="427"/>
      <c r="FUE38" s="427"/>
      <c r="FUF38" s="427"/>
      <c r="FUG38" s="427"/>
      <c r="FUH38" s="427"/>
      <c r="FUI38" s="427"/>
      <c r="FUJ38" s="427"/>
      <c r="FUK38" s="427"/>
      <c r="FUL38" s="427"/>
      <c r="FUM38" s="427"/>
      <c r="FUN38" s="427"/>
      <c r="FUO38" s="427"/>
      <c r="FUP38" s="427"/>
      <c r="FUQ38" s="427"/>
      <c r="FUR38" s="427"/>
      <c r="FUS38" s="427"/>
      <c r="FUT38" s="427"/>
      <c r="FUU38" s="427"/>
      <c r="FUV38" s="427"/>
      <c r="FUW38" s="427"/>
      <c r="FUX38" s="427"/>
      <c r="FUY38" s="427"/>
      <c r="FUZ38" s="427"/>
      <c r="FVA38" s="427"/>
      <c r="FVB38" s="427"/>
      <c r="FVC38" s="427"/>
      <c r="FVD38" s="427"/>
      <c r="FVE38" s="427"/>
      <c r="FVF38" s="427"/>
      <c r="FVG38" s="427"/>
      <c r="FVH38" s="427"/>
      <c r="FVI38" s="427"/>
      <c r="FVJ38" s="427"/>
      <c r="FVK38" s="427"/>
      <c r="FVL38" s="427"/>
      <c r="FVM38" s="427"/>
      <c r="FVN38" s="427"/>
      <c r="FVO38" s="427"/>
      <c r="FVP38" s="427"/>
      <c r="FVQ38" s="427"/>
      <c r="FVR38" s="427"/>
      <c r="FVS38" s="427"/>
      <c r="FVT38" s="427"/>
      <c r="FVU38" s="427"/>
      <c r="FVV38" s="427"/>
      <c r="FVW38" s="427"/>
      <c r="FVX38" s="427"/>
      <c r="FVY38" s="427"/>
      <c r="FVZ38" s="427"/>
      <c r="FWA38" s="427"/>
      <c r="FWB38" s="427"/>
      <c r="FWC38" s="427"/>
      <c r="FWD38" s="427"/>
      <c r="FWE38" s="427"/>
      <c r="FWF38" s="427"/>
      <c r="FWG38" s="427"/>
      <c r="FWH38" s="427"/>
      <c r="FWI38" s="427"/>
      <c r="FWJ38" s="427"/>
      <c r="FWK38" s="427"/>
      <c r="FWL38" s="427"/>
      <c r="FWM38" s="427"/>
      <c r="FWN38" s="427"/>
      <c r="FWO38" s="427"/>
      <c r="FWP38" s="427"/>
      <c r="FWQ38" s="427"/>
      <c r="FWR38" s="427"/>
      <c r="FWS38" s="427"/>
      <c r="FWT38" s="427"/>
      <c r="FWU38" s="427"/>
      <c r="FWV38" s="427"/>
      <c r="FWW38" s="427"/>
      <c r="FWX38" s="427"/>
      <c r="FWY38" s="427"/>
      <c r="FWZ38" s="427"/>
      <c r="FXA38" s="427"/>
      <c r="FXB38" s="427"/>
      <c r="FXC38" s="427"/>
      <c r="FXD38" s="427"/>
      <c r="FXE38" s="427"/>
      <c r="FXF38" s="427"/>
      <c r="FXG38" s="427"/>
      <c r="FXH38" s="427"/>
      <c r="FXI38" s="427"/>
      <c r="FXJ38" s="427"/>
      <c r="FXK38" s="427"/>
      <c r="FXL38" s="427"/>
      <c r="FXM38" s="427"/>
      <c r="FXN38" s="427"/>
      <c r="FXO38" s="427"/>
      <c r="FXP38" s="427"/>
      <c r="FXQ38" s="427"/>
      <c r="FXR38" s="427"/>
      <c r="FXS38" s="427"/>
      <c r="FXT38" s="427"/>
      <c r="FXU38" s="427"/>
      <c r="FXV38" s="427"/>
      <c r="FXW38" s="427"/>
      <c r="FXX38" s="427"/>
      <c r="FXY38" s="427"/>
      <c r="FXZ38" s="427"/>
      <c r="FYA38" s="427"/>
      <c r="FYB38" s="427"/>
      <c r="FYC38" s="427"/>
      <c r="FYD38" s="427"/>
      <c r="FYE38" s="427"/>
      <c r="FYF38" s="427"/>
      <c r="FYG38" s="427"/>
      <c r="FYH38" s="427"/>
      <c r="FYI38" s="427"/>
      <c r="FYJ38" s="427"/>
      <c r="FYK38" s="427"/>
      <c r="FYL38" s="427"/>
      <c r="FYM38" s="427"/>
      <c r="FYN38" s="427"/>
      <c r="FYO38" s="427"/>
      <c r="FYP38" s="427"/>
      <c r="FYQ38" s="427"/>
      <c r="FYR38" s="427"/>
      <c r="FYS38" s="427"/>
      <c r="FYT38" s="427"/>
      <c r="FYU38" s="427"/>
      <c r="FYV38" s="427"/>
      <c r="FYW38" s="427"/>
      <c r="FYX38" s="427"/>
      <c r="FYY38" s="427"/>
      <c r="FYZ38" s="427"/>
      <c r="FZA38" s="427"/>
      <c r="FZB38" s="427"/>
      <c r="FZC38" s="427"/>
      <c r="FZD38" s="427"/>
      <c r="FZE38" s="427"/>
      <c r="FZF38" s="427"/>
      <c r="FZG38" s="427"/>
      <c r="FZH38" s="427"/>
      <c r="FZI38" s="427"/>
      <c r="FZJ38" s="427"/>
      <c r="FZK38" s="427"/>
      <c r="FZL38" s="427"/>
      <c r="FZM38" s="427"/>
      <c r="FZN38" s="427"/>
      <c r="FZO38" s="427"/>
      <c r="FZP38" s="427"/>
      <c r="FZQ38" s="427"/>
      <c r="FZR38" s="427"/>
      <c r="FZS38" s="427"/>
      <c r="FZT38" s="427"/>
      <c r="FZU38" s="427"/>
      <c r="FZV38" s="427"/>
      <c r="FZW38" s="427"/>
      <c r="FZX38" s="427"/>
      <c r="FZY38" s="427"/>
      <c r="FZZ38" s="427"/>
      <c r="GAA38" s="427"/>
      <c r="GAB38" s="427"/>
      <c r="GAC38" s="427"/>
      <c r="GAD38" s="427"/>
      <c r="GAE38" s="427"/>
      <c r="GAF38" s="427"/>
      <c r="GAG38" s="427"/>
      <c r="GAH38" s="427"/>
      <c r="GAI38" s="427"/>
      <c r="GAJ38" s="427"/>
      <c r="GAK38" s="427"/>
      <c r="GAL38" s="427"/>
      <c r="GAM38" s="427"/>
      <c r="GAN38" s="427"/>
      <c r="GAO38" s="427"/>
      <c r="GAP38" s="427"/>
      <c r="GAQ38" s="427"/>
      <c r="GAR38" s="427"/>
      <c r="GAS38" s="427"/>
      <c r="GAT38" s="427"/>
      <c r="GAU38" s="427"/>
      <c r="GAV38" s="427"/>
      <c r="GAW38" s="427"/>
      <c r="GAX38" s="427"/>
      <c r="GAY38" s="427"/>
      <c r="GAZ38" s="427"/>
      <c r="GBA38" s="427"/>
      <c r="GBB38" s="427"/>
      <c r="GBC38" s="427"/>
      <c r="GBD38" s="427"/>
      <c r="GBE38" s="427"/>
      <c r="GBF38" s="427"/>
      <c r="GBG38" s="427"/>
      <c r="GBH38" s="427"/>
      <c r="GBI38" s="427"/>
      <c r="GBJ38" s="427"/>
      <c r="GBK38" s="427"/>
      <c r="GBL38" s="427"/>
      <c r="GBM38" s="427"/>
      <c r="GBN38" s="427"/>
      <c r="GBO38" s="427"/>
      <c r="GBP38" s="427"/>
      <c r="GBQ38" s="427"/>
      <c r="GBR38" s="427"/>
      <c r="GBS38" s="427"/>
      <c r="GBT38" s="427"/>
      <c r="GBU38" s="427"/>
      <c r="GBV38" s="427"/>
      <c r="GBW38" s="427"/>
      <c r="GBX38" s="427"/>
      <c r="GBY38" s="427"/>
      <c r="GBZ38" s="427"/>
      <c r="GCA38" s="427"/>
      <c r="GCB38" s="427"/>
      <c r="GCC38" s="427"/>
      <c r="GCD38" s="427"/>
      <c r="GCE38" s="427"/>
      <c r="GCF38" s="427"/>
      <c r="GCG38" s="427"/>
      <c r="GCH38" s="427"/>
      <c r="GCI38" s="427"/>
      <c r="GCJ38" s="427"/>
      <c r="GCK38" s="427"/>
      <c r="GCL38" s="427"/>
      <c r="GCM38" s="427"/>
      <c r="GCN38" s="427"/>
      <c r="GCO38" s="427"/>
      <c r="GCP38" s="427"/>
      <c r="GCQ38" s="427"/>
      <c r="GCR38" s="427"/>
      <c r="GCS38" s="427"/>
      <c r="GCT38" s="427"/>
      <c r="GCU38" s="427"/>
      <c r="GCV38" s="427"/>
      <c r="GCW38" s="427"/>
      <c r="GCX38" s="427"/>
      <c r="GCY38" s="427"/>
      <c r="GCZ38" s="427"/>
      <c r="GDA38" s="427"/>
      <c r="GDB38" s="427"/>
      <c r="GDC38" s="427"/>
      <c r="GDD38" s="427"/>
      <c r="GDE38" s="427"/>
      <c r="GDF38" s="427"/>
      <c r="GDG38" s="427"/>
      <c r="GDH38" s="427"/>
      <c r="GDI38" s="427"/>
      <c r="GDJ38" s="427"/>
      <c r="GDK38" s="427"/>
      <c r="GDL38" s="427"/>
      <c r="GDM38" s="427"/>
      <c r="GDN38" s="427"/>
      <c r="GDO38" s="427"/>
      <c r="GDP38" s="427"/>
      <c r="GDQ38" s="427"/>
      <c r="GDR38" s="427"/>
      <c r="GDS38" s="427"/>
      <c r="GDT38" s="427"/>
      <c r="GDU38" s="427"/>
      <c r="GDV38" s="427"/>
      <c r="GDW38" s="427"/>
      <c r="GDX38" s="427"/>
      <c r="GDY38" s="427"/>
      <c r="GDZ38" s="427"/>
      <c r="GEA38" s="427"/>
      <c r="GEB38" s="427"/>
      <c r="GEC38" s="427"/>
      <c r="GED38" s="427"/>
      <c r="GEE38" s="427"/>
      <c r="GEF38" s="427"/>
      <c r="GEG38" s="427"/>
      <c r="GEH38" s="427"/>
      <c r="GEI38" s="427"/>
      <c r="GEJ38" s="427"/>
      <c r="GEK38" s="427"/>
      <c r="GEL38" s="427"/>
      <c r="GEM38" s="427"/>
      <c r="GEN38" s="427"/>
      <c r="GEO38" s="427"/>
      <c r="GEP38" s="427"/>
      <c r="GEQ38" s="427"/>
      <c r="GER38" s="427"/>
      <c r="GES38" s="427"/>
      <c r="GET38" s="427"/>
      <c r="GEU38" s="427"/>
      <c r="GEV38" s="427"/>
      <c r="GEW38" s="427"/>
      <c r="GEX38" s="427"/>
      <c r="GEY38" s="427"/>
      <c r="GEZ38" s="427"/>
      <c r="GFA38" s="427"/>
      <c r="GFB38" s="427"/>
      <c r="GFC38" s="427"/>
      <c r="GFD38" s="427"/>
      <c r="GFE38" s="427"/>
      <c r="GFF38" s="427"/>
      <c r="GFG38" s="427"/>
      <c r="GFH38" s="427"/>
      <c r="GFI38" s="427"/>
      <c r="GFJ38" s="427"/>
      <c r="GFK38" s="427"/>
      <c r="GFL38" s="427"/>
      <c r="GFM38" s="427"/>
      <c r="GFN38" s="427"/>
      <c r="GFO38" s="427"/>
      <c r="GFP38" s="427"/>
      <c r="GFQ38" s="427"/>
      <c r="GFR38" s="427"/>
      <c r="GFS38" s="427"/>
      <c r="GFT38" s="427"/>
      <c r="GFU38" s="427"/>
      <c r="GFV38" s="427"/>
      <c r="GFW38" s="427"/>
      <c r="GFX38" s="427"/>
      <c r="GFY38" s="427"/>
      <c r="GFZ38" s="427"/>
      <c r="GGA38" s="427"/>
      <c r="GGB38" s="427"/>
      <c r="GGC38" s="427"/>
      <c r="GGD38" s="427"/>
      <c r="GGE38" s="427"/>
      <c r="GGF38" s="427"/>
      <c r="GGG38" s="427"/>
      <c r="GGH38" s="427"/>
      <c r="GGI38" s="427"/>
      <c r="GGJ38" s="427"/>
      <c r="GGK38" s="427"/>
      <c r="GGL38" s="427"/>
      <c r="GGM38" s="427"/>
      <c r="GGN38" s="427"/>
      <c r="GGO38" s="427"/>
      <c r="GGP38" s="427"/>
      <c r="GGQ38" s="427"/>
      <c r="GGR38" s="427"/>
      <c r="GGS38" s="427"/>
      <c r="GGT38" s="427"/>
      <c r="GGU38" s="427"/>
      <c r="GGV38" s="427"/>
      <c r="GGW38" s="427"/>
      <c r="GGX38" s="427"/>
      <c r="GGY38" s="427"/>
      <c r="GGZ38" s="427"/>
      <c r="GHA38" s="427"/>
      <c r="GHB38" s="427"/>
      <c r="GHC38" s="427"/>
      <c r="GHD38" s="427"/>
      <c r="GHE38" s="427"/>
      <c r="GHF38" s="427"/>
      <c r="GHG38" s="427"/>
      <c r="GHH38" s="427"/>
      <c r="GHI38" s="427"/>
      <c r="GHJ38" s="427"/>
      <c r="GHK38" s="427"/>
      <c r="GHL38" s="427"/>
      <c r="GHM38" s="427"/>
      <c r="GHN38" s="427"/>
      <c r="GHO38" s="427"/>
      <c r="GHP38" s="427"/>
      <c r="GHQ38" s="427"/>
      <c r="GHR38" s="427"/>
      <c r="GHS38" s="427"/>
      <c r="GHT38" s="427"/>
      <c r="GHU38" s="427"/>
      <c r="GHV38" s="427"/>
      <c r="GHW38" s="427"/>
      <c r="GHX38" s="427"/>
      <c r="GHY38" s="427"/>
      <c r="GHZ38" s="427"/>
      <c r="GIA38" s="427"/>
      <c r="GIB38" s="427"/>
      <c r="GIC38" s="427"/>
      <c r="GID38" s="427"/>
      <c r="GIE38" s="427"/>
      <c r="GIF38" s="427"/>
      <c r="GIG38" s="427"/>
      <c r="GIH38" s="427"/>
      <c r="GII38" s="427"/>
      <c r="GIJ38" s="427"/>
      <c r="GIK38" s="427"/>
      <c r="GIL38" s="427"/>
      <c r="GIM38" s="427"/>
      <c r="GIN38" s="427"/>
      <c r="GIO38" s="427"/>
      <c r="GIP38" s="427"/>
      <c r="GIQ38" s="427"/>
      <c r="GIR38" s="427"/>
      <c r="GIS38" s="427"/>
      <c r="GIT38" s="427"/>
      <c r="GIU38" s="427"/>
      <c r="GIV38" s="427"/>
      <c r="GIW38" s="427"/>
      <c r="GIX38" s="427"/>
      <c r="GIY38" s="427"/>
      <c r="GIZ38" s="427"/>
      <c r="GJA38" s="427"/>
      <c r="GJB38" s="427"/>
      <c r="GJC38" s="427"/>
      <c r="GJD38" s="427"/>
      <c r="GJE38" s="427"/>
      <c r="GJF38" s="427"/>
      <c r="GJG38" s="427"/>
      <c r="GJH38" s="427"/>
      <c r="GJI38" s="427"/>
      <c r="GJJ38" s="427"/>
      <c r="GJK38" s="427"/>
      <c r="GJL38" s="427"/>
      <c r="GJM38" s="427"/>
      <c r="GJN38" s="427"/>
      <c r="GJO38" s="427"/>
      <c r="GJP38" s="427"/>
      <c r="GJQ38" s="427"/>
      <c r="GJR38" s="427"/>
      <c r="GJS38" s="427"/>
      <c r="GJT38" s="427"/>
      <c r="GJU38" s="427"/>
      <c r="GJV38" s="427"/>
      <c r="GJW38" s="427"/>
      <c r="GJX38" s="427"/>
      <c r="GJY38" s="427"/>
      <c r="GJZ38" s="427"/>
      <c r="GKA38" s="427"/>
      <c r="GKB38" s="427"/>
      <c r="GKC38" s="427"/>
      <c r="GKD38" s="427"/>
      <c r="GKE38" s="427"/>
      <c r="GKF38" s="427"/>
      <c r="GKG38" s="427"/>
      <c r="GKH38" s="427"/>
      <c r="GKI38" s="427"/>
      <c r="GKJ38" s="427"/>
      <c r="GKK38" s="427"/>
      <c r="GKL38" s="427"/>
      <c r="GKM38" s="427"/>
      <c r="GKN38" s="427"/>
      <c r="GKO38" s="427"/>
      <c r="GKP38" s="427"/>
      <c r="GKQ38" s="427"/>
      <c r="GKR38" s="427"/>
      <c r="GKS38" s="427"/>
      <c r="GKT38" s="427"/>
      <c r="GKU38" s="427"/>
      <c r="GKV38" s="427"/>
      <c r="GKW38" s="427"/>
      <c r="GKX38" s="427"/>
      <c r="GKY38" s="427"/>
      <c r="GKZ38" s="427"/>
      <c r="GLA38" s="427"/>
      <c r="GLB38" s="427"/>
      <c r="GLC38" s="427"/>
      <c r="GLD38" s="427"/>
      <c r="GLE38" s="427"/>
      <c r="GLF38" s="427"/>
      <c r="GLG38" s="427"/>
      <c r="GLH38" s="427"/>
      <c r="GLI38" s="427"/>
      <c r="GLJ38" s="427"/>
      <c r="GLK38" s="427"/>
      <c r="GLL38" s="427"/>
      <c r="GLM38" s="427"/>
      <c r="GLN38" s="427"/>
      <c r="GLO38" s="427"/>
      <c r="GLP38" s="427"/>
      <c r="GLQ38" s="427"/>
      <c r="GLR38" s="427"/>
      <c r="GLS38" s="427"/>
      <c r="GLT38" s="427"/>
      <c r="GLU38" s="427"/>
      <c r="GLV38" s="427"/>
      <c r="GLW38" s="427"/>
      <c r="GLX38" s="427"/>
      <c r="GLY38" s="427"/>
      <c r="GLZ38" s="427"/>
      <c r="GMA38" s="427"/>
      <c r="GMB38" s="427"/>
      <c r="GMC38" s="427"/>
      <c r="GMD38" s="427"/>
      <c r="GME38" s="427"/>
      <c r="GMF38" s="427"/>
      <c r="GMG38" s="427"/>
      <c r="GMH38" s="427"/>
      <c r="GMI38" s="427"/>
      <c r="GMJ38" s="427"/>
      <c r="GMK38" s="427"/>
      <c r="GML38" s="427"/>
      <c r="GMM38" s="427"/>
      <c r="GMN38" s="427"/>
      <c r="GMO38" s="427"/>
      <c r="GMP38" s="427"/>
      <c r="GMQ38" s="427"/>
      <c r="GMR38" s="427"/>
      <c r="GMS38" s="427"/>
      <c r="GMT38" s="427"/>
      <c r="GMU38" s="427"/>
      <c r="GMV38" s="427"/>
      <c r="GMW38" s="427"/>
      <c r="GMX38" s="427"/>
      <c r="GMY38" s="427"/>
      <c r="GMZ38" s="427"/>
      <c r="GNA38" s="427"/>
      <c r="GNB38" s="427"/>
      <c r="GNC38" s="427"/>
      <c r="GND38" s="427"/>
      <c r="GNE38" s="427"/>
      <c r="GNF38" s="427"/>
      <c r="GNG38" s="427"/>
      <c r="GNH38" s="427"/>
      <c r="GNI38" s="427"/>
      <c r="GNJ38" s="427"/>
      <c r="GNK38" s="427"/>
      <c r="GNL38" s="427"/>
      <c r="GNM38" s="427"/>
      <c r="GNN38" s="427"/>
      <c r="GNO38" s="427"/>
      <c r="GNP38" s="427"/>
      <c r="GNQ38" s="427"/>
      <c r="GNR38" s="427"/>
      <c r="GNS38" s="427"/>
      <c r="GNT38" s="427"/>
      <c r="GNU38" s="427"/>
      <c r="GNV38" s="427"/>
      <c r="GNW38" s="427"/>
      <c r="GNX38" s="427"/>
      <c r="GNY38" s="427"/>
      <c r="GNZ38" s="427"/>
      <c r="GOA38" s="427"/>
      <c r="GOB38" s="427"/>
      <c r="GOC38" s="427"/>
      <c r="GOD38" s="427"/>
      <c r="GOE38" s="427"/>
      <c r="GOF38" s="427"/>
      <c r="GOG38" s="427"/>
      <c r="GOH38" s="427"/>
      <c r="GOI38" s="427"/>
      <c r="GOJ38" s="427"/>
      <c r="GOK38" s="427"/>
      <c r="GOL38" s="427"/>
      <c r="GOM38" s="427"/>
      <c r="GON38" s="427"/>
      <c r="GOO38" s="427"/>
      <c r="GOP38" s="427"/>
      <c r="GOQ38" s="427"/>
      <c r="GOR38" s="427"/>
      <c r="GOS38" s="427"/>
      <c r="GOT38" s="427"/>
      <c r="GOU38" s="427"/>
      <c r="GOV38" s="427"/>
      <c r="GOW38" s="427"/>
      <c r="GOX38" s="427"/>
      <c r="GOY38" s="427"/>
      <c r="GOZ38" s="427"/>
      <c r="GPA38" s="427"/>
      <c r="GPB38" s="427"/>
      <c r="GPC38" s="427"/>
      <c r="GPD38" s="427"/>
      <c r="GPE38" s="427"/>
      <c r="GPF38" s="427"/>
      <c r="GPG38" s="427"/>
      <c r="GPH38" s="427"/>
      <c r="GPI38" s="427"/>
      <c r="GPJ38" s="427"/>
      <c r="GPK38" s="427"/>
      <c r="GPL38" s="427"/>
      <c r="GPM38" s="427"/>
      <c r="GPN38" s="427"/>
      <c r="GPO38" s="427"/>
      <c r="GPP38" s="427"/>
      <c r="GPQ38" s="427"/>
      <c r="GPR38" s="427"/>
      <c r="GPS38" s="427"/>
      <c r="GPT38" s="427"/>
      <c r="GPU38" s="427"/>
      <c r="GPV38" s="427"/>
      <c r="GPW38" s="427"/>
      <c r="GPX38" s="427"/>
      <c r="GPY38" s="427"/>
      <c r="GPZ38" s="427"/>
      <c r="GQA38" s="427"/>
      <c r="GQB38" s="427"/>
      <c r="GQC38" s="427"/>
      <c r="GQD38" s="427"/>
      <c r="GQE38" s="427"/>
      <c r="GQF38" s="427"/>
      <c r="GQG38" s="427"/>
      <c r="GQH38" s="427"/>
      <c r="GQI38" s="427"/>
      <c r="GQJ38" s="427"/>
      <c r="GQK38" s="427"/>
      <c r="GQL38" s="427"/>
      <c r="GQM38" s="427"/>
      <c r="GQN38" s="427"/>
      <c r="GQO38" s="427"/>
      <c r="GQP38" s="427"/>
      <c r="GQQ38" s="427"/>
      <c r="GQR38" s="427"/>
      <c r="GQS38" s="427"/>
      <c r="GQT38" s="427"/>
      <c r="GQU38" s="427"/>
      <c r="GQV38" s="427"/>
      <c r="GQW38" s="427"/>
      <c r="GQX38" s="427"/>
      <c r="GQY38" s="427"/>
      <c r="GQZ38" s="427"/>
      <c r="GRA38" s="427"/>
      <c r="GRB38" s="427"/>
      <c r="GRC38" s="427"/>
      <c r="GRD38" s="427"/>
      <c r="GRE38" s="427"/>
      <c r="GRF38" s="427"/>
      <c r="GRG38" s="427"/>
      <c r="GRH38" s="427"/>
      <c r="GRI38" s="427"/>
      <c r="GRJ38" s="427"/>
      <c r="GRK38" s="427"/>
      <c r="GRL38" s="427"/>
      <c r="GRM38" s="427"/>
      <c r="GRN38" s="427"/>
      <c r="GRO38" s="427"/>
      <c r="GRP38" s="427"/>
      <c r="GRQ38" s="427"/>
      <c r="GRR38" s="427"/>
      <c r="GRS38" s="427"/>
      <c r="GRT38" s="427"/>
      <c r="GRU38" s="427"/>
      <c r="GRV38" s="427"/>
      <c r="GRW38" s="427"/>
      <c r="GRX38" s="427"/>
      <c r="GRY38" s="427"/>
      <c r="GRZ38" s="427"/>
      <c r="GSA38" s="427"/>
      <c r="GSB38" s="427"/>
      <c r="GSC38" s="427"/>
      <c r="GSD38" s="427"/>
      <c r="GSE38" s="427"/>
      <c r="GSF38" s="427"/>
      <c r="GSG38" s="427"/>
      <c r="GSH38" s="427"/>
      <c r="GSI38" s="427"/>
      <c r="GSJ38" s="427"/>
      <c r="GSK38" s="427"/>
      <c r="GSL38" s="427"/>
      <c r="GSM38" s="427"/>
      <c r="GSN38" s="427"/>
      <c r="GSO38" s="427"/>
      <c r="GSP38" s="427"/>
      <c r="GSQ38" s="427"/>
      <c r="GSR38" s="427"/>
      <c r="GSS38" s="427"/>
      <c r="GST38" s="427"/>
      <c r="GSU38" s="427"/>
      <c r="GSV38" s="427"/>
      <c r="GSW38" s="427"/>
      <c r="GSX38" s="427"/>
      <c r="GSY38" s="427"/>
      <c r="GSZ38" s="427"/>
      <c r="GTA38" s="427"/>
      <c r="GTB38" s="427"/>
      <c r="GTC38" s="427"/>
      <c r="GTD38" s="427"/>
      <c r="GTE38" s="427"/>
      <c r="GTF38" s="427"/>
      <c r="GTG38" s="427"/>
      <c r="GTH38" s="427"/>
      <c r="GTI38" s="427"/>
      <c r="GTJ38" s="427"/>
      <c r="GTK38" s="427"/>
      <c r="GTL38" s="427"/>
      <c r="GTM38" s="427"/>
      <c r="GTN38" s="427"/>
      <c r="GTO38" s="427"/>
      <c r="GTP38" s="427"/>
      <c r="GTQ38" s="427"/>
      <c r="GTR38" s="427"/>
      <c r="GTS38" s="427"/>
      <c r="GTT38" s="427"/>
      <c r="GTU38" s="427"/>
      <c r="GTV38" s="427"/>
      <c r="GTW38" s="427"/>
      <c r="GTX38" s="427"/>
      <c r="GTY38" s="427"/>
      <c r="GTZ38" s="427"/>
      <c r="GUA38" s="427"/>
      <c r="GUB38" s="427"/>
      <c r="GUC38" s="427"/>
      <c r="GUD38" s="427"/>
      <c r="GUE38" s="427"/>
      <c r="GUF38" s="427"/>
      <c r="GUG38" s="427"/>
      <c r="GUH38" s="427"/>
      <c r="GUI38" s="427"/>
      <c r="GUJ38" s="427"/>
      <c r="GUK38" s="427"/>
      <c r="GUL38" s="427"/>
      <c r="GUM38" s="427"/>
      <c r="GUN38" s="427"/>
      <c r="GUO38" s="427"/>
      <c r="GUP38" s="427"/>
      <c r="GUQ38" s="427"/>
      <c r="GUR38" s="427"/>
      <c r="GUS38" s="427"/>
      <c r="GUT38" s="427"/>
      <c r="GUU38" s="427"/>
      <c r="GUV38" s="427"/>
      <c r="GUW38" s="427"/>
      <c r="GUX38" s="427"/>
      <c r="GUY38" s="427"/>
      <c r="GUZ38" s="427"/>
      <c r="GVA38" s="427"/>
      <c r="GVB38" s="427"/>
      <c r="GVC38" s="427"/>
      <c r="GVD38" s="427"/>
      <c r="GVE38" s="427"/>
      <c r="GVF38" s="427"/>
      <c r="GVG38" s="427"/>
      <c r="GVH38" s="427"/>
      <c r="GVI38" s="427"/>
      <c r="GVJ38" s="427"/>
      <c r="GVK38" s="427"/>
      <c r="GVL38" s="427"/>
      <c r="GVM38" s="427"/>
      <c r="GVN38" s="427"/>
      <c r="GVO38" s="427"/>
      <c r="GVP38" s="427"/>
      <c r="GVQ38" s="427"/>
      <c r="GVR38" s="427"/>
      <c r="GVS38" s="427"/>
      <c r="GVT38" s="427"/>
      <c r="GVU38" s="427"/>
      <c r="GVV38" s="427"/>
      <c r="GVW38" s="427"/>
      <c r="GVX38" s="427"/>
      <c r="GVY38" s="427"/>
      <c r="GVZ38" s="427"/>
      <c r="GWA38" s="427"/>
      <c r="GWB38" s="427"/>
      <c r="GWC38" s="427"/>
      <c r="GWD38" s="427"/>
      <c r="GWE38" s="427"/>
      <c r="GWF38" s="427"/>
      <c r="GWG38" s="427"/>
      <c r="GWH38" s="427"/>
      <c r="GWI38" s="427"/>
      <c r="GWJ38" s="427"/>
      <c r="GWK38" s="427"/>
      <c r="GWL38" s="427"/>
      <c r="GWM38" s="427"/>
      <c r="GWN38" s="427"/>
      <c r="GWO38" s="427"/>
      <c r="GWP38" s="427"/>
      <c r="GWQ38" s="427"/>
      <c r="GWR38" s="427"/>
      <c r="GWS38" s="427"/>
      <c r="GWT38" s="427"/>
      <c r="GWU38" s="427"/>
      <c r="GWV38" s="427"/>
      <c r="GWW38" s="427"/>
      <c r="GWX38" s="427"/>
      <c r="GWY38" s="427"/>
      <c r="GWZ38" s="427"/>
      <c r="GXA38" s="427"/>
      <c r="GXB38" s="427"/>
      <c r="GXC38" s="427"/>
      <c r="GXD38" s="427"/>
      <c r="GXE38" s="427"/>
      <c r="GXF38" s="427"/>
      <c r="GXG38" s="427"/>
      <c r="GXH38" s="427"/>
      <c r="GXI38" s="427"/>
      <c r="GXJ38" s="427"/>
      <c r="GXK38" s="427"/>
      <c r="GXL38" s="427"/>
      <c r="GXM38" s="427"/>
      <c r="GXN38" s="427"/>
      <c r="GXO38" s="427"/>
      <c r="GXP38" s="427"/>
      <c r="GXQ38" s="427"/>
      <c r="GXR38" s="427"/>
      <c r="GXS38" s="427"/>
      <c r="GXT38" s="427"/>
      <c r="GXU38" s="427"/>
      <c r="GXV38" s="427"/>
      <c r="GXW38" s="427"/>
      <c r="GXX38" s="427"/>
      <c r="GXY38" s="427"/>
      <c r="GXZ38" s="427"/>
      <c r="GYA38" s="427"/>
      <c r="GYB38" s="427"/>
      <c r="GYC38" s="427"/>
      <c r="GYD38" s="427"/>
      <c r="GYE38" s="427"/>
      <c r="GYF38" s="427"/>
      <c r="GYG38" s="427"/>
      <c r="GYH38" s="427"/>
      <c r="GYI38" s="427"/>
      <c r="GYJ38" s="427"/>
      <c r="GYK38" s="427"/>
      <c r="GYL38" s="427"/>
      <c r="GYM38" s="427"/>
      <c r="GYN38" s="427"/>
      <c r="GYO38" s="427"/>
      <c r="GYP38" s="427"/>
      <c r="GYQ38" s="427"/>
      <c r="GYR38" s="427"/>
      <c r="GYS38" s="427"/>
      <c r="GYT38" s="427"/>
      <c r="GYU38" s="427"/>
      <c r="GYV38" s="427"/>
      <c r="GYW38" s="427"/>
      <c r="GYX38" s="427"/>
      <c r="GYY38" s="427"/>
      <c r="GYZ38" s="427"/>
      <c r="GZA38" s="427"/>
      <c r="GZB38" s="427"/>
      <c r="GZC38" s="427"/>
      <c r="GZD38" s="427"/>
      <c r="GZE38" s="427"/>
      <c r="GZF38" s="427"/>
      <c r="GZG38" s="427"/>
      <c r="GZH38" s="427"/>
      <c r="GZI38" s="427"/>
      <c r="GZJ38" s="427"/>
      <c r="GZK38" s="427"/>
      <c r="GZL38" s="427"/>
      <c r="GZM38" s="427"/>
      <c r="GZN38" s="427"/>
      <c r="GZO38" s="427"/>
      <c r="GZP38" s="427"/>
      <c r="GZQ38" s="427"/>
      <c r="GZR38" s="427"/>
      <c r="GZS38" s="427"/>
      <c r="GZT38" s="427"/>
      <c r="GZU38" s="427"/>
      <c r="GZV38" s="427"/>
      <c r="GZW38" s="427"/>
      <c r="GZX38" s="427"/>
      <c r="GZY38" s="427"/>
      <c r="GZZ38" s="427"/>
      <c r="HAA38" s="427"/>
      <c r="HAB38" s="427"/>
      <c r="HAC38" s="427"/>
      <c r="HAD38" s="427"/>
      <c r="HAE38" s="427"/>
      <c r="HAF38" s="427"/>
      <c r="HAG38" s="427"/>
      <c r="HAH38" s="427"/>
      <c r="HAI38" s="427"/>
      <c r="HAJ38" s="427"/>
      <c r="HAK38" s="427"/>
      <c r="HAL38" s="427"/>
      <c r="HAM38" s="427"/>
      <c r="HAN38" s="427"/>
      <c r="HAO38" s="427"/>
      <c r="HAP38" s="427"/>
      <c r="HAQ38" s="427"/>
      <c r="HAR38" s="427"/>
      <c r="HAS38" s="427"/>
      <c r="HAT38" s="427"/>
      <c r="HAU38" s="427"/>
      <c r="HAV38" s="427"/>
      <c r="HAW38" s="427"/>
      <c r="HAX38" s="427"/>
      <c r="HAY38" s="427"/>
      <c r="HAZ38" s="427"/>
      <c r="HBA38" s="427"/>
      <c r="HBB38" s="427"/>
      <c r="HBC38" s="427"/>
      <c r="HBD38" s="427"/>
      <c r="HBE38" s="427"/>
      <c r="HBF38" s="427"/>
      <c r="HBG38" s="427"/>
      <c r="HBH38" s="427"/>
      <c r="HBI38" s="427"/>
      <c r="HBJ38" s="427"/>
      <c r="HBK38" s="427"/>
      <c r="HBL38" s="427"/>
      <c r="HBM38" s="427"/>
      <c r="HBN38" s="427"/>
      <c r="HBO38" s="427"/>
      <c r="HBP38" s="427"/>
      <c r="HBQ38" s="427"/>
      <c r="HBR38" s="427"/>
      <c r="HBS38" s="427"/>
      <c r="HBT38" s="427"/>
      <c r="HBU38" s="427"/>
      <c r="HBV38" s="427"/>
      <c r="HBW38" s="427"/>
      <c r="HBX38" s="427"/>
      <c r="HBY38" s="427"/>
      <c r="HBZ38" s="427"/>
      <c r="HCA38" s="427"/>
      <c r="HCB38" s="427"/>
      <c r="HCC38" s="427"/>
      <c r="HCD38" s="427"/>
      <c r="HCE38" s="427"/>
      <c r="HCF38" s="427"/>
      <c r="HCG38" s="427"/>
      <c r="HCH38" s="427"/>
      <c r="HCI38" s="427"/>
      <c r="HCJ38" s="427"/>
      <c r="HCK38" s="427"/>
      <c r="HCL38" s="427"/>
      <c r="HCM38" s="427"/>
      <c r="HCN38" s="427"/>
      <c r="HCO38" s="427"/>
      <c r="HCP38" s="427"/>
      <c r="HCQ38" s="427"/>
      <c r="HCR38" s="427"/>
      <c r="HCS38" s="427"/>
      <c r="HCT38" s="427"/>
      <c r="HCU38" s="427"/>
      <c r="HCV38" s="427"/>
      <c r="HCW38" s="427"/>
      <c r="HCX38" s="427"/>
      <c r="HCY38" s="427"/>
      <c r="HCZ38" s="427"/>
      <c r="HDA38" s="427"/>
      <c r="HDB38" s="427"/>
      <c r="HDC38" s="427"/>
      <c r="HDD38" s="427"/>
      <c r="HDE38" s="427"/>
      <c r="HDF38" s="427"/>
      <c r="HDG38" s="427"/>
      <c r="HDH38" s="427"/>
      <c r="HDI38" s="427"/>
      <c r="HDJ38" s="427"/>
      <c r="HDK38" s="427"/>
      <c r="HDL38" s="427"/>
      <c r="HDM38" s="427"/>
      <c r="HDN38" s="427"/>
      <c r="HDO38" s="427"/>
      <c r="HDP38" s="427"/>
      <c r="HDQ38" s="427"/>
      <c r="HDR38" s="427"/>
      <c r="HDS38" s="427"/>
      <c r="HDT38" s="427"/>
      <c r="HDU38" s="427"/>
      <c r="HDV38" s="427"/>
      <c r="HDW38" s="427"/>
      <c r="HDX38" s="427"/>
      <c r="HDY38" s="427"/>
      <c r="HDZ38" s="427"/>
      <c r="HEA38" s="427"/>
      <c r="HEB38" s="427"/>
      <c r="HEC38" s="427"/>
      <c r="HED38" s="427"/>
      <c r="HEE38" s="427"/>
      <c r="HEF38" s="427"/>
      <c r="HEG38" s="427"/>
      <c r="HEH38" s="427"/>
      <c r="HEI38" s="427"/>
      <c r="HEJ38" s="427"/>
      <c r="HEK38" s="427"/>
      <c r="HEL38" s="427"/>
      <c r="HEM38" s="427"/>
      <c r="HEN38" s="427"/>
      <c r="HEO38" s="427"/>
      <c r="HEP38" s="427"/>
      <c r="HEQ38" s="427"/>
      <c r="HER38" s="427"/>
      <c r="HES38" s="427"/>
      <c r="HET38" s="427"/>
      <c r="HEU38" s="427"/>
      <c r="HEV38" s="427"/>
      <c r="HEW38" s="427"/>
      <c r="HEX38" s="427"/>
      <c r="HEY38" s="427"/>
      <c r="HEZ38" s="427"/>
      <c r="HFA38" s="427"/>
      <c r="HFB38" s="427"/>
      <c r="HFC38" s="427"/>
      <c r="HFD38" s="427"/>
      <c r="HFE38" s="427"/>
      <c r="HFF38" s="427"/>
      <c r="HFG38" s="427"/>
      <c r="HFH38" s="427"/>
      <c r="HFI38" s="427"/>
      <c r="HFJ38" s="427"/>
      <c r="HFK38" s="427"/>
      <c r="HFL38" s="427"/>
      <c r="HFM38" s="427"/>
      <c r="HFN38" s="427"/>
      <c r="HFO38" s="427"/>
      <c r="HFP38" s="427"/>
      <c r="HFQ38" s="427"/>
      <c r="HFR38" s="427"/>
      <c r="HFS38" s="427"/>
      <c r="HFT38" s="427"/>
      <c r="HFU38" s="427"/>
      <c r="HFV38" s="427"/>
      <c r="HFW38" s="427"/>
      <c r="HFX38" s="427"/>
      <c r="HFY38" s="427"/>
      <c r="HFZ38" s="427"/>
      <c r="HGA38" s="427"/>
      <c r="HGB38" s="427"/>
      <c r="HGC38" s="427"/>
      <c r="HGD38" s="427"/>
      <c r="HGE38" s="427"/>
      <c r="HGF38" s="427"/>
      <c r="HGG38" s="427"/>
      <c r="HGH38" s="427"/>
      <c r="HGI38" s="427"/>
      <c r="HGJ38" s="427"/>
      <c r="HGK38" s="427"/>
      <c r="HGL38" s="427"/>
      <c r="HGM38" s="427"/>
      <c r="HGN38" s="427"/>
      <c r="HGO38" s="427"/>
      <c r="HGP38" s="427"/>
      <c r="HGQ38" s="427"/>
      <c r="HGR38" s="427"/>
      <c r="HGS38" s="427"/>
      <c r="HGT38" s="427"/>
      <c r="HGU38" s="427"/>
      <c r="HGV38" s="427"/>
      <c r="HGW38" s="427"/>
      <c r="HGX38" s="427"/>
      <c r="HGY38" s="427"/>
      <c r="HGZ38" s="427"/>
      <c r="HHA38" s="427"/>
      <c r="HHB38" s="427"/>
      <c r="HHC38" s="427"/>
      <c r="HHD38" s="427"/>
      <c r="HHE38" s="427"/>
      <c r="HHF38" s="427"/>
      <c r="HHG38" s="427"/>
      <c r="HHH38" s="427"/>
      <c r="HHI38" s="427"/>
      <c r="HHJ38" s="427"/>
      <c r="HHK38" s="427"/>
      <c r="HHL38" s="427"/>
      <c r="HHM38" s="427"/>
      <c r="HHN38" s="427"/>
      <c r="HHO38" s="427"/>
      <c r="HHP38" s="427"/>
      <c r="HHQ38" s="427"/>
      <c r="HHR38" s="427"/>
      <c r="HHS38" s="427"/>
      <c r="HHT38" s="427"/>
      <c r="HHU38" s="427"/>
      <c r="HHV38" s="427"/>
      <c r="HHW38" s="427"/>
      <c r="HHX38" s="427"/>
      <c r="HHY38" s="427"/>
      <c r="HHZ38" s="427"/>
      <c r="HIA38" s="427"/>
      <c r="HIB38" s="427"/>
      <c r="HIC38" s="427"/>
      <c r="HID38" s="427"/>
      <c r="HIE38" s="427"/>
      <c r="HIF38" s="427"/>
      <c r="HIG38" s="427"/>
      <c r="HIH38" s="427"/>
      <c r="HII38" s="427"/>
      <c r="HIJ38" s="427"/>
      <c r="HIK38" s="427"/>
      <c r="HIL38" s="427"/>
      <c r="HIM38" s="427"/>
      <c r="HIN38" s="427"/>
      <c r="HIO38" s="427"/>
      <c r="HIP38" s="427"/>
      <c r="HIQ38" s="427"/>
      <c r="HIR38" s="427"/>
      <c r="HIS38" s="427"/>
      <c r="HIT38" s="427"/>
      <c r="HIU38" s="427"/>
      <c r="HIV38" s="427"/>
      <c r="HIW38" s="427"/>
      <c r="HIX38" s="427"/>
      <c r="HIY38" s="427"/>
      <c r="HIZ38" s="427"/>
      <c r="HJA38" s="427"/>
      <c r="HJB38" s="427"/>
      <c r="HJC38" s="427"/>
      <c r="HJD38" s="427"/>
      <c r="HJE38" s="427"/>
      <c r="HJF38" s="427"/>
      <c r="HJG38" s="427"/>
      <c r="HJH38" s="427"/>
      <c r="HJI38" s="427"/>
      <c r="HJJ38" s="427"/>
      <c r="HJK38" s="427"/>
      <c r="HJL38" s="427"/>
      <c r="HJM38" s="427"/>
      <c r="HJN38" s="427"/>
      <c r="HJO38" s="427"/>
      <c r="HJP38" s="427"/>
      <c r="HJQ38" s="427"/>
      <c r="HJR38" s="427"/>
      <c r="HJS38" s="427"/>
      <c r="HJT38" s="427"/>
      <c r="HJU38" s="427"/>
      <c r="HJV38" s="427"/>
      <c r="HJW38" s="427"/>
      <c r="HJX38" s="427"/>
      <c r="HJY38" s="427"/>
      <c r="HJZ38" s="427"/>
      <c r="HKA38" s="427"/>
      <c r="HKB38" s="427"/>
      <c r="HKC38" s="427"/>
      <c r="HKD38" s="427"/>
      <c r="HKE38" s="427"/>
      <c r="HKF38" s="427"/>
      <c r="HKG38" s="427"/>
      <c r="HKH38" s="427"/>
      <c r="HKI38" s="427"/>
      <c r="HKJ38" s="427"/>
      <c r="HKK38" s="427"/>
      <c r="HKL38" s="427"/>
      <c r="HKM38" s="427"/>
      <c r="HKN38" s="427"/>
      <c r="HKO38" s="427"/>
      <c r="HKP38" s="427"/>
      <c r="HKQ38" s="427"/>
      <c r="HKR38" s="427"/>
      <c r="HKS38" s="427"/>
      <c r="HKT38" s="427"/>
      <c r="HKU38" s="427"/>
      <c r="HKV38" s="427"/>
      <c r="HKW38" s="427"/>
      <c r="HKX38" s="427"/>
      <c r="HKY38" s="427"/>
      <c r="HKZ38" s="427"/>
      <c r="HLA38" s="427"/>
      <c r="HLB38" s="427"/>
      <c r="HLC38" s="427"/>
      <c r="HLD38" s="427"/>
      <c r="HLE38" s="427"/>
      <c r="HLF38" s="427"/>
      <c r="HLG38" s="427"/>
      <c r="HLH38" s="427"/>
      <c r="HLI38" s="427"/>
      <c r="HLJ38" s="427"/>
      <c r="HLK38" s="427"/>
      <c r="HLL38" s="427"/>
      <c r="HLM38" s="427"/>
      <c r="HLN38" s="427"/>
      <c r="HLO38" s="427"/>
      <c r="HLP38" s="427"/>
      <c r="HLQ38" s="427"/>
      <c r="HLR38" s="427"/>
      <c r="HLS38" s="427"/>
      <c r="HLT38" s="427"/>
      <c r="HLU38" s="427"/>
      <c r="HLV38" s="427"/>
      <c r="HLW38" s="427"/>
      <c r="HLX38" s="427"/>
      <c r="HLY38" s="427"/>
      <c r="HLZ38" s="427"/>
      <c r="HMA38" s="427"/>
      <c r="HMB38" s="427"/>
      <c r="HMC38" s="427"/>
      <c r="HMD38" s="427"/>
      <c r="HME38" s="427"/>
      <c r="HMF38" s="427"/>
      <c r="HMG38" s="427"/>
      <c r="HMH38" s="427"/>
      <c r="HMI38" s="427"/>
      <c r="HMJ38" s="427"/>
      <c r="HMK38" s="427"/>
      <c r="HML38" s="427"/>
      <c r="HMM38" s="427"/>
      <c r="HMN38" s="427"/>
      <c r="HMO38" s="427"/>
      <c r="HMP38" s="427"/>
      <c r="HMQ38" s="427"/>
      <c r="HMR38" s="427"/>
      <c r="HMS38" s="427"/>
      <c r="HMT38" s="427"/>
      <c r="HMU38" s="427"/>
      <c r="HMV38" s="427"/>
      <c r="HMW38" s="427"/>
      <c r="HMX38" s="427"/>
      <c r="HMY38" s="427"/>
      <c r="HMZ38" s="427"/>
      <c r="HNA38" s="427"/>
      <c r="HNB38" s="427"/>
      <c r="HNC38" s="427"/>
      <c r="HND38" s="427"/>
      <c r="HNE38" s="427"/>
      <c r="HNF38" s="427"/>
      <c r="HNG38" s="427"/>
      <c r="HNH38" s="427"/>
      <c r="HNI38" s="427"/>
      <c r="HNJ38" s="427"/>
      <c r="HNK38" s="427"/>
      <c r="HNL38" s="427"/>
      <c r="HNM38" s="427"/>
      <c r="HNN38" s="427"/>
      <c r="HNO38" s="427"/>
      <c r="HNP38" s="427"/>
      <c r="HNQ38" s="427"/>
      <c r="HNR38" s="427"/>
      <c r="HNS38" s="427"/>
      <c r="HNT38" s="427"/>
      <c r="HNU38" s="427"/>
      <c r="HNV38" s="427"/>
      <c r="HNW38" s="427"/>
      <c r="HNX38" s="427"/>
      <c r="HNY38" s="427"/>
      <c r="HNZ38" s="427"/>
      <c r="HOA38" s="427"/>
      <c r="HOB38" s="427"/>
      <c r="HOC38" s="427"/>
      <c r="HOD38" s="427"/>
      <c r="HOE38" s="427"/>
      <c r="HOF38" s="427"/>
      <c r="HOG38" s="427"/>
      <c r="HOH38" s="427"/>
      <c r="HOI38" s="427"/>
      <c r="HOJ38" s="427"/>
      <c r="HOK38" s="427"/>
      <c r="HOL38" s="427"/>
      <c r="HOM38" s="427"/>
      <c r="HON38" s="427"/>
      <c r="HOO38" s="427"/>
      <c r="HOP38" s="427"/>
      <c r="HOQ38" s="427"/>
      <c r="HOR38" s="427"/>
      <c r="HOS38" s="427"/>
      <c r="HOT38" s="427"/>
      <c r="HOU38" s="427"/>
      <c r="HOV38" s="427"/>
      <c r="HOW38" s="427"/>
      <c r="HOX38" s="427"/>
      <c r="HOY38" s="427"/>
      <c r="HOZ38" s="427"/>
      <c r="HPA38" s="427"/>
      <c r="HPB38" s="427"/>
      <c r="HPC38" s="427"/>
      <c r="HPD38" s="427"/>
      <c r="HPE38" s="427"/>
      <c r="HPF38" s="427"/>
      <c r="HPG38" s="427"/>
      <c r="HPH38" s="427"/>
      <c r="HPI38" s="427"/>
      <c r="HPJ38" s="427"/>
      <c r="HPK38" s="427"/>
      <c r="HPL38" s="427"/>
      <c r="HPM38" s="427"/>
      <c r="HPN38" s="427"/>
      <c r="HPO38" s="427"/>
      <c r="HPP38" s="427"/>
      <c r="HPQ38" s="427"/>
      <c r="HPR38" s="427"/>
      <c r="HPS38" s="427"/>
      <c r="HPT38" s="427"/>
      <c r="HPU38" s="427"/>
      <c r="HPV38" s="427"/>
      <c r="HPW38" s="427"/>
      <c r="HPX38" s="427"/>
      <c r="HPY38" s="427"/>
      <c r="HPZ38" s="427"/>
      <c r="HQA38" s="427"/>
      <c r="HQB38" s="427"/>
      <c r="HQC38" s="427"/>
      <c r="HQD38" s="427"/>
      <c r="HQE38" s="427"/>
      <c r="HQF38" s="427"/>
      <c r="HQG38" s="427"/>
      <c r="HQH38" s="427"/>
      <c r="HQI38" s="427"/>
      <c r="HQJ38" s="427"/>
      <c r="HQK38" s="427"/>
      <c r="HQL38" s="427"/>
      <c r="HQM38" s="427"/>
      <c r="HQN38" s="427"/>
      <c r="HQO38" s="427"/>
      <c r="HQP38" s="427"/>
      <c r="HQQ38" s="427"/>
      <c r="HQR38" s="427"/>
      <c r="HQS38" s="427"/>
      <c r="HQT38" s="427"/>
      <c r="HQU38" s="427"/>
      <c r="HQV38" s="427"/>
      <c r="HQW38" s="427"/>
      <c r="HQX38" s="427"/>
      <c r="HQY38" s="427"/>
      <c r="HQZ38" s="427"/>
      <c r="HRA38" s="427"/>
      <c r="HRB38" s="427"/>
      <c r="HRC38" s="427"/>
      <c r="HRD38" s="427"/>
      <c r="HRE38" s="427"/>
      <c r="HRF38" s="427"/>
      <c r="HRG38" s="427"/>
      <c r="HRH38" s="427"/>
      <c r="HRI38" s="427"/>
      <c r="HRJ38" s="427"/>
      <c r="HRK38" s="427"/>
      <c r="HRL38" s="427"/>
      <c r="HRM38" s="427"/>
      <c r="HRN38" s="427"/>
      <c r="HRO38" s="427"/>
      <c r="HRP38" s="427"/>
      <c r="HRQ38" s="427"/>
      <c r="HRR38" s="427"/>
      <c r="HRS38" s="427"/>
      <c r="HRT38" s="427"/>
      <c r="HRU38" s="427"/>
      <c r="HRV38" s="427"/>
      <c r="HRW38" s="427"/>
      <c r="HRX38" s="427"/>
      <c r="HRY38" s="427"/>
      <c r="HRZ38" s="427"/>
      <c r="HSA38" s="427"/>
      <c r="HSB38" s="427"/>
      <c r="HSC38" s="427"/>
      <c r="HSD38" s="427"/>
      <c r="HSE38" s="427"/>
      <c r="HSF38" s="427"/>
      <c r="HSG38" s="427"/>
      <c r="HSH38" s="427"/>
      <c r="HSI38" s="427"/>
      <c r="HSJ38" s="427"/>
      <c r="HSK38" s="427"/>
      <c r="HSL38" s="427"/>
      <c r="HSM38" s="427"/>
      <c r="HSN38" s="427"/>
      <c r="HSO38" s="427"/>
      <c r="HSP38" s="427"/>
      <c r="HSQ38" s="427"/>
      <c r="HSR38" s="427"/>
      <c r="HSS38" s="427"/>
      <c r="HST38" s="427"/>
      <c r="HSU38" s="427"/>
      <c r="HSV38" s="427"/>
      <c r="HSW38" s="427"/>
      <c r="HSX38" s="427"/>
      <c r="HSY38" s="427"/>
      <c r="HSZ38" s="427"/>
      <c r="HTA38" s="427"/>
      <c r="HTB38" s="427"/>
      <c r="HTC38" s="427"/>
      <c r="HTD38" s="427"/>
      <c r="HTE38" s="427"/>
      <c r="HTF38" s="427"/>
      <c r="HTG38" s="427"/>
      <c r="HTH38" s="427"/>
      <c r="HTI38" s="427"/>
      <c r="HTJ38" s="427"/>
      <c r="HTK38" s="427"/>
      <c r="HTL38" s="427"/>
      <c r="HTM38" s="427"/>
      <c r="HTN38" s="427"/>
      <c r="HTO38" s="427"/>
      <c r="HTP38" s="427"/>
      <c r="HTQ38" s="427"/>
      <c r="HTR38" s="427"/>
      <c r="HTS38" s="427"/>
      <c r="HTT38" s="427"/>
      <c r="HTU38" s="427"/>
      <c r="HTV38" s="427"/>
      <c r="HTW38" s="427"/>
      <c r="HTX38" s="427"/>
      <c r="HTY38" s="427"/>
      <c r="HTZ38" s="427"/>
      <c r="HUA38" s="427"/>
      <c r="HUB38" s="427"/>
      <c r="HUC38" s="427"/>
      <c r="HUD38" s="427"/>
      <c r="HUE38" s="427"/>
      <c r="HUF38" s="427"/>
      <c r="HUG38" s="427"/>
      <c r="HUH38" s="427"/>
      <c r="HUI38" s="427"/>
      <c r="HUJ38" s="427"/>
      <c r="HUK38" s="427"/>
      <c r="HUL38" s="427"/>
      <c r="HUM38" s="427"/>
      <c r="HUN38" s="427"/>
      <c r="HUO38" s="427"/>
      <c r="HUP38" s="427"/>
      <c r="HUQ38" s="427"/>
      <c r="HUR38" s="427"/>
      <c r="HUS38" s="427"/>
      <c r="HUT38" s="427"/>
      <c r="HUU38" s="427"/>
      <c r="HUV38" s="427"/>
      <c r="HUW38" s="427"/>
      <c r="HUX38" s="427"/>
      <c r="HUY38" s="427"/>
      <c r="HUZ38" s="427"/>
      <c r="HVA38" s="427"/>
      <c r="HVB38" s="427"/>
      <c r="HVC38" s="427"/>
      <c r="HVD38" s="427"/>
      <c r="HVE38" s="427"/>
      <c r="HVF38" s="427"/>
      <c r="HVG38" s="427"/>
      <c r="HVH38" s="427"/>
      <c r="HVI38" s="427"/>
      <c r="HVJ38" s="427"/>
      <c r="HVK38" s="427"/>
      <c r="HVL38" s="427"/>
      <c r="HVM38" s="427"/>
      <c r="HVN38" s="427"/>
      <c r="HVO38" s="427"/>
      <c r="HVP38" s="427"/>
      <c r="HVQ38" s="427"/>
      <c r="HVR38" s="427"/>
      <c r="HVS38" s="427"/>
      <c r="HVT38" s="427"/>
      <c r="HVU38" s="427"/>
      <c r="HVV38" s="427"/>
      <c r="HVW38" s="427"/>
      <c r="HVX38" s="427"/>
      <c r="HVY38" s="427"/>
      <c r="HVZ38" s="427"/>
      <c r="HWA38" s="427"/>
      <c r="HWB38" s="427"/>
      <c r="HWC38" s="427"/>
      <c r="HWD38" s="427"/>
      <c r="HWE38" s="427"/>
      <c r="HWF38" s="427"/>
      <c r="HWG38" s="427"/>
      <c r="HWH38" s="427"/>
      <c r="HWI38" s="427"/>
      <c r="HWJ38" s="427"/>
      <c r="HWK38" s="427"/>
      <c r="HWL38" s="427"/>
      <c r="HWM38" s="427"/>
      <c r="HWN38" s="427"/>
      <c r="HWO38" s="427"/>
      <c r="HWP38" s="427"/>
      <c r="HWQ38" s="427"/>
      <c r="HWR38" s="427"/>
      <c r="HWS38" s="427"/>
      <c r="HWT38" s="427"/>
      <c r="HWU38" s="427"/>
      <c r="HWV38" s="427"/>
      <c r="HWW38" s="427"/>
      <c r="HWX38" s="427"/>
      <c r="HWY38" s="427"/>
      <c r="HWZ38" s="427"/>
      <c r="HXA38" s="427"/>
      <c r="HXB38" s="427"/>
      <c r="HXC38" s="427"/>
      <c r="HXD38" s="427"/>
      <c r="HXE38" s="427"/>
      <c r="HXF38" s="427"/>
      <c r="HXG38" s="427"/>
      <c r="HXH38" s="427"/>
      <c r="HXI38" s="427"/>
      <c r="HXJ38" s="427"/>
      <c r="HXK38" s="427"/>
      <c r="HXL38" s="427"/>
      <c r="HXM38" s="427"/>
      <c r="HXN38" s="427"/>
      <c r="HXO38" s="427"/>
    </row>
    <row r="39" spans="2:6047" s="417" customFormat="1" x14ac:dyDescent="0.25">
      <c r="H39" s="428"/>
      <c r="I39" s="428"/>
      <c r="J39" s="428"/>
      <c r="Q39" s="428"/>
      <c r="R39" s="428"/>
      <c r="S39" s="428"/>
      <c r="Z39" s="428"/>
      <c r="AA39" s="428"/>
      <c r="AB39" s="428"/>
      <c r="AI39" s="428"/>
      <c r="AJ39" s="428"/>
      <c r="AK39" s="428"/>
      <c r="AR39" s="428"/>
      <c r="AS39" s="428"/>
      <c r="AT39" s="428"/>
      <c r="AW39" s="428"/>
      <c r="AZ39" s="428"/>
      <c r="BC39" s="428"/>
      <c r="BF39" s="428"/>
      <c r="BI39" s="428"/>
      <c r="BL39" s="428"/>
      <c r="BO39" s="428"/>
      <c r="BR39" s="428"/>
      <c r="BU39" s="428"/>
      <c r="BX39" s="428"/>
      <c r="EV39" s="427"/>
      <c r="EW39" s="427"/>
      <c r="EX39" s="427"/>
      <c r="EY39" s="427"/>
      <c r="EZ39" s="427"/>
      <c r="FA39" s="427"/>
      <c r="FB39" s="427"/>
      <c r="FC39" s="427"/>
      <c r="FD39" s="427"/>
      <c r="FE39" s="427"/>
      <c r="FF39" s="427"/>
      <c r="FG39" s="427"/>
      <c r="FH39" s="427"/>
      <c r="FI39" s="427"/>
      <c r="FJ39" s="427"/>
      <c r="FK39" s="427"/>
      <c r="FL39" s="427"/>
      <c r="FM39" s="427"/>
      <c r="FN39" s="427"/>
      <c r="FO39" s="427"/>
      <c r="FP39" s="427"/>
      <c r="FQ39" s="427"/>
      <c r="FR39" s="427"/>
      <c r="FS39" s="427"/>
      <c r="FT39" s="427"/>
      <c r="FU39" s="427"/>
      <c r="FV39" s="427"/>
      <c r="FW39" s="427"/>
      <c r="FX39" s="427"/>
      <c r="FY39" s="427"/>
      <c r="FZ39" s="427"/>
      <c r="GA39" s="427"/>
      <c r="GB39" s="427"/>
      <c r="GC39" s="427"/>
      <c r="GD39" s="427"/>
      <c r="GE39" s="427"/>
      <c r="GF39" s="427"/>
      <c r="GG39" s="427"/>
      <c r="GH39" s="427"/>
      <c r="GI39" s="427"/>
      <c r="GJ39" s="427"/>
      <c r="GK39" s="427"/>
      <c r="GL39" s="427"/>
      <c r="GM39" s="427"/>
      <c r="GN39" s="427"/>
      <c r="GO39" s="427"/>
      <c r="GP39" s="427"/>
      <c r="GQ39" s="427"/>
      <c r="GR39" s="427"/>
      <c r="GS39" s="427"/>
      <c r="GT39" s="427"/>
      <c r="GU39" s="427"/>
      <c r="GV39" s="427"/>
      <c r="GW39" s="427"/>
      <c r="GX39" s="427"/>
      <c r="GY39" s="427"/>
      <c r="GZ39" s="427"/>
      <c r="HA39" s="427"/>
      <c r="HB39" s="427"/>
      <c r="HC39" s="427"/>
      <c r="HD39" s="427"/>
      <c r="HE39" s="427"/>
      <c r="HF39" s="427"/>
      <c r="HG39" s="427"/>
      <c r="HH39" s="427"/>
      <c r="HI39" s="427"/>
      <c r="HJ39" s="427"/>
      <c r="HK39" s="427"/>
      <c r="HL39" s="427"/>
      <c r="HM39" s="427"/>
      <c r="HN39" s="427"/>
      <c r="HO39" s="427"/>
      <c r="HP39" s="427"/>
      <c r="HQ39" s="427"/>
      <c r="HR39" s="427"/>
      <c r="HS39" s="427"/>
      <c r="HT39" s="427"/>
      <c r="HU39" s="427"/>
      <c r="HV39" s="427"/>
      <c r="HW39" s="427"/>
      <c r="HX39" s="427"/>
      <c r="HY39" s="427"/>
      <c r="HZ39" s="427"/>
      <c r="IA39" s="427"/>
      <c r="IB39" s="427"/>
      <c r="IC39" s="427"/>
      <c r="ID39" s="427"/>
      <c r="IE39" s="427"/>
      <c r="IF39" s="427"/>
      <c r="IG39" s="427"/>
      <c r="IH39" s="427"/>
      <c r="II39" s="427"/>
      <c r="IJ39" s="427"/>
      <c r="IK39" s="427"/>
      <c r="IL39" s="427"/>
      <c r="IM39" s="427"/>
      <c r="IN39" s="427"/>
      <c r="IO39" s="427"/>
      <c r="IP39" s="427"/>
      <c r="IQ39" s="427"/>
      <c r="IR39" s="427"/>
      <c r="IS39" s="427"/>
      <c r="IT39" s="427"/>
      <c r="IU39" s="427"/>
      <c r="IV39" s="427"/>
      <c r="IW39" s="427"/>
      <c r="IX39" s="427"/>
      <c r="IY39" s="427"/>
      <c r="IZ39" s="427"/>
      <c r="JA39" s="427"/>
      <c r="JB39" s="427"/>
      <c r="JC39" s="427"/>
      <c r="JD39" s="427"/>
      <c r="JE39" s="427"/>
      <c r="JF39" s="427"/>
      <c r="JG39" s="427"/>
      <c r="JH39" s="427"/>
      <c r="JI39" s="427"/>
      <c r="JJ39" s="427"/>
      <c r="JK39" s="427"/>
      <c r="JL39" s="427"/>
      <c r="JM39" s="427"/>
      <c r="JN39" s="427"/>
      <c r="JO39" s="427"/>
      <c r="JP39" s="427"/>
      <c r="JQ39" s="427"/>
      <c r="JR39" s="427"/>
      <c r="JS39" s="427"/>
      <c r="JT39" s="427"/>
      <c r="JU39" s="427"/>
      <c r="JV39" s="427"/>
      <c r="JW39" s="427"/>
      <c r="JX39" s="427"/>
      <c r="JY39" s="427"/>
      <c r="JZ39" s="427"/>
      <c r="KA39" s="427"/>
      <c r="KB39" s="427"/>
      <c r="KC39" s="427"/>
      <c r="KD39" s="427"/>
      <c r="KE39" s="427"/>
      <c r="KF39" s="427"/>
      <c r="KG39" s="427"/>
      <c r="KH39" s="427"/>
      <c r="KI39" s="427"/>
      <c r="KJ39" s="427"/>
      <c r="KK39" s="427"/>
      <c r="KL39" s="427"/>
      <c r="KM39" s="427"/>
      <c r="KN39" s="427"/>
      <c r="KO39" s="427"/>
      <c r="KP39" s="427"/>
      <c r="KQ39" s="427"/>
      <c r="KR39" s="427"/>
      <c r="KS39" s="427"/>
      <c r="KT39" s="427"/>
      <c r="KU39" s="427"/>
      <c r="KV39" s="427"/>
      <c r="KW39" s="427"/>
      <c r="KX39" s="427"/>
      <c r="KY39" s="427"/>
      <c r="KZ39" s="427"/>
      <c r="LA39" s="427"/>
      <c r="LB39" s="427"/>
      <c r="LC39" s="427"/>
      <c r="LD39" s="427"/>
      <c r="LE39" s="427"/>
      <c r="LF39" s="427"/>
      <c r="LG39" s="427"/>
      <c r="LH39" s="427"/>
      <c r="LI39" s="427"/>
      <c r="LJ39" s="427"/>
      <c r="LK39" s="427"/>
      <c r="LL39" s="427"/>
      <c r="LM39" s="427"/>
      <c r="LN39" s="427"/>
      <c r="LO39" s="427"/>
      <c r="LP39" s="427"/>
      <c r="LQ39" s="427"/>
      <c r="LR39" s="427"/>
      <c r="LS39" s="427"/>
      <c r="LT39" s="427"/>
      <c r="LU39" s="427"/>
      <c r="LV39" s="427"/>
      <c r="LW39" s="427"/>
      <c r="LX39" s="427"/>
      <c r="LY39" s="427"/>
      <c r="LZ39" s="427"/>
      <c r="MA39" s="427"/>
      <c r="MB39" s="427"/>
      <c r="MC39" s="427"/>
      <c r="MD39" s="427"/>
      <c r="ME39" s="427"/>
      <c r="MF39" s="427"/>
      <c r="MG39" s="427"/>
      <c r="MH39" s="427"/>
      <c r="MI39" s="427"/>
      <c r="MJ39" s="427"/>
      <c r="MK39" s="427"/>
      <c r="ML39" s="427"/>
      <c r="MM39" s="427"/>
      <c r="MN39" s="427"/>
      <c r="MO39" s="427"/>
      <c r="MP39" s="427"/>
      <c r="MQ39" s="427"/>
      <c r="MR39" s="427"/>
      <c r="MS39" s="427"/>
      <c r="MT39" s="427"/>
      <c r="MU39" s="427"/>
      <c r="MV39" s="427"/>
      <c r="MW39" s="427"/>
      <c r="MX39" s="427"/>
      <c r="MY39" s="427"/>
      <c r="MZ39" s="427"/>
      <c r="NA39" s="427"/>
      <c r="NB39" s="427"/>
      <c r="NC39" s="427"/>
      <c r="ND39" s="427"/>
      <c r="NE39" s="427"/>
      <c r="NF39" s="427"/>
      <c r="NG39" s="427"/>
      <c r="NH39" s="427"/>
      <c r="NI39" s="427"/>
      <c r="NJ39" s="427"/>
      <c r="NK39" s="427"/>
      <c r="NL39" s="427"/>
      <c r="NM39" s="427"/>
      <c r="NN39" s="427"/>
      <c r="NO39" s="427"/>
      <c r="NP39" s="427"/>
      <c r="NQ39" s="427"/>
      <c r="NR39" s="427"/>
      <c r="NS39" s="427"/>
      <c r="NT39" s="427"/>
      <c r="NU39" s="427"/>
      <c r="NV39" s="427"/>
      <c r="NW39" s="427"/>
      <c r="NX39" s="427"/>
      <c r="NY39" s="427"/>
      <c r="NZ39" s="427"/>
      <c r="OA39" s="427"/>
      <c r="OB39" s="427"/>
      <c r="OC39" s="427"/>
      <c r="OD39" s="427"/>
      <c r="OE39" s="427"/>
      <c r="OF39" s="427"/>
      <c r="OG39" s="427"/>
      <c r="OH39" s="427"/>
      <c r="OI39" s="427"/>
      <c r="OJ39" s="427"/>
      <c r="OK39" s="427"/>
      <c r="OL39" s="427"/>
      <c r="OM39" s="427"/>
      <c r="ON39" s="427"/>
      <c r="OO39" s="427"/>
      <c r="OP39" s="427"/>
      <c r="OQ39" s="427"/>
      <c r="OR39" s="427"/>
      <c r="OS39" s="427"/>
      <c r="OT39" s="427"/>
      <c r="OU39" s="427"/>
      <c r="OV39" s="427"/>
      <c r="OW39" s="427"/>
      <c r="OX39" s="427"/>
      <c r="OY39" s="427"/>
      <c r="OZ39" s="427"/>
      <c r="PA39" s="427"/>
      <c r="PB39" s="427"/>
      <c r="PC39" s="427"/>
      <c r="PD39" s="427"/>
      <c r="PE39" s="427"/>
      <c r="PF39" s="427"/>
      <c r="PG39" s="427"/>
      <c r="PH39" s="427"/>
      <c r="PI39" s="427"/>
      <c r="PJ39" s="427"/>
      <c r="PK39" s="427"/>
      <c r="PL39" s="427"/>
      <c r="PM39" s="427"/>
      <c r="PN39" s="427"/>
      <c r="PO39" s="427"/>
      <c r="PP39" s="427"/>
      <c r="PQ39" s="427"/>
      <c r="PR39" s="427"/>
      <c r="PS39" s="427"/>
      <c r="PT39" s="427"/>
      <c r="PU39" s="427"/>
      <c r="PV39" s="427"/>
      <c r="PW39" s="427"/>
      <c r="PX39" s="427"/>
      <c r="PY39" s="427"/>
      <c r="PZ39" s="427"/>
      <c r="QA39" s="427"/>
      <c r="QB39" s="427"/>
      <c r="QC39" s="427"/>
      <c r="QD39" s="427"/>
      <c r="QE39" s="427"/>
      <c r="QF39" s="427"/>
      <c r="QG39" s="427"/>
      <c r="QH39" s="427"/>
      <c r="QI39" s="427"/>
      <c r="QJ39" s="427"/>
      <c r="QK39" s="427"/>
      <c r="QL39" s="427"/>
      <c r="QM39" s="427"/>
      <c r="QN39" s="427"/>
      <c r="QO39" s="427"/>
      <c r="QP39" s="427"/>
      <c r="QQ39" s="427"/>
      <c r="QR39" s="427"/>
      <c r="QS39" s="427"/>
      <c r="QT39" s="427"/>
      <c r="QU39" s="427"/>
      <c r="QV39" s="427"/>
      <c r="QW39" s="427"/>
      <c r="QX39" s="427"/>
      <c r="QY39" s="427"/>
      <c r="QZ39" s="427"/>
      <c r="RA39" s="427"/>
      <c r="RB39" s="427"/>
      <c r="RC39" s="427"/>
      <c r="RD39" s="427"/>
      <c r="RE39" s="427"/>
      <c r="RF39" s="427"/>
      <c r="RG39" s="427"/>
      <c r="RH39" s="427"/>
      <c r="RI39" s="427"/>
      <c r="RJ39" s="427"/>
      <c r="RK39" s="427"/>
      <c r="RL39" s="427"/>
      <c r="RM39" s="427"/>
      <c r="RN39" s="427"/>
      <c r="RO39" s="427"/>
      <c r="RP39" s="427"/>
      <c r="RQ39" s="427"/>
      <c r="RR39" s="427"/>
      <c r="RS39" s="427"/>
      <c r="RT39" s="427"/>
      <c r="RU39" s="427"/>
      <c r="RV39" s="427"/>
      <c r="RW39" s="427"/>
      <c r="RX39" s="427"/>
      <c r="RY39" s="427"/>
      <c r="RZ39" s="427"/>
      <c r="SA39" s="427"/>
      <c r="SB39" s="427"/>
      <c r="SC39" s="427"/>
      <c r="SD39" s="427"/>
      <c r="SE39" s="427"/>
      <c r="SF39" s="427"/>
      <c r="SG39" s="427"/>
      <c r="SH39" s="427"/>
      <c r="SI39" s="427"/>
      <c r="SJ39" s="427"/>
      <c r="SK39" s="427"/>
      <c r="SL39" s="427"/>
      <c r="SM39" s="427"/>
      <c r="SN39" s="427"/>
      <c r="SO39" s="427"/>
      <c r="SP39" s="427"/>
      <c r="SQ39" s="427"/>
      <c r="SR39" s="427"/>
      <c r="SS39" s="427"/>
      <c r="ST39" s="427"/>
      <c r="SU39" s="427"/>
      <c r="SV39" s="427"/>
      <c r="SW39" s="427"/>
      <c r="SX39" s="427"/>
      <c r="SY39" s="427"/>
      <c r="SZ39" s="427"/>
      <c r="TA39" s="427"/>
      <c r="TB39" s="427"/>
      <c r="TC39" s="427"/>
      <c r="TD39" s="427"/>
      <c r="TE39" s="427"/>
      <c r="TF39" s="427"/>
      <c r="TG39" s="427"/>
      <c r="TH39" s="427"/>
      <c r="TI39" s="427"/>
      <c r="TJ39" s="427"/>
      <c r="TK39" s="427"/>
      <c r="TL39" s="427"/>
      <c r="TM39" s="427"/>
      <c r="TN39" s="427"/>
      <c r="TO39" s="427"/>
      <c r="TP39" s="427"/>
      <c r="TQ39" s="427"/>
      <c r="TR39" s="427"/>
      <c r="TS39" s="427"/>
      <c r="TT39" s="427"/>
      <c r="TU39" s="427"/>
      <c r="TV39" s="427"/>
      <c r="TW39" s="427"/>
      <c r="TX39" s="427"/>
      <c r="TY39" s="427"/>
      <c r="TZ39" s="427"/>
      <c r="UA39" s="427"/>
      <c r="UB39" s="427"/>
      <c r="UC39" s="427"/>
      <c r="UD39" s="427"/>
      <c r="UE39" s="427"/>
      <c r="UF39" s="427"/>
      <c r="UG39" s="427"/>
      <c r="UH39" s="427"/>
      <c r="UI39" s="427"/>
      <c r="UJ39" s="427"/>
      <c r="UK39" s="427"/>
      <c r="UL39" s="427"/>
      <c r="UM39" s="427"/>
      <c r="UN39" s="427"/>
      <c r="UO39" s="427"/>
      <c r="UP39" s="427"/>
      <c r="UQ39" s="427"/>
      <c r="UR39" s="427"/>
      <c r="US39" s="427"/>
      <c r="UT39" s="427"/>
      <c r="UU39" s="427"/>
      <c r="UV39" s="427"/>
      <c r="UW39" s="427"/>
      <c r="UX39" s="427"/>
      <c r="UY39" s="427"/>
      <c r="UZ39" s="427"/>
      <c r="VA39" s="427"/>
      <c r="VB39" s="427"/>
      <c r="VC39" s="427"/>
      <c r="VD39" s="427"/>
      <c r="VE39" s="427"/>
      <c r="VF39" s="427"/>
      <c r="VG39" s="427"/>
      <c r="VH39" s="427"/>
      <c r="VI39" s="427"/>
      <c r="VJ39" s="427"/>
      <c r="VK39" s="427"/>
      <c r="VL39" s="427"/>
      <c r="VM39" s="427"/>
      <c r="VN39" s="427"/>
      <c r="VO39" s="427"/>
      <c r="VP39" s="427"/>
      <c r="VQ39" s="427"/>
      <c r="VR39" s="427"/>
      <c r="VS39" s="427"/>
      <c r="VT39" s="427"/>
      <c r="VU39" s="427"/>
      <c r="VV39" s="427"/>
      <c r="VW39" s="427"/>
      <c r="VX39" s="427"/>
      <c r="VY39" s="427"/>
      <c r="VZ39" s="427"/>
      <c r="WA39" s="427"/>
      <c r="WB39" s="427"/>
      <c r="WC39" s="427"/>
      <c r="WD39" s="427"/>
      <c r="WE39" s="427"/>
      <c r="WF39" s="427"/>
      <c r="WG39" s="427"/>
      <c r="WH39" s="427"/>
      <c r="WI39" s="427"/>
      <c r="WJ39" s="427"/>
      <c r="WK39" s="427"/>
      <c r="WL39" s="427"/>
      <c r="WM39" s="427"/>
      <c r="WN39" s="427"/>
      <c r="WO39" s="427"/>
      <c r="WP39" s="427"/>
      <c r="WQ39" s="427"/>
      <c r="WR39" s="427"/>
      <c r="WS39" s="427"/>
      <c r="WT39" s="427"/>
      <c r="WU39" s="427"/>
      <c r="WV39" s="427"/>
      <c r="WW39" s="427"/>
      <c r="WX39" s="427"/>
      <c r="WY39" s="427"/>
      <c r="WZ39" s="427"/>
      <c r="XA39" s="427"/>
      <c r="XB39" s="427"/>
      <c r="XC39" s="427"/>
      <c r="XD39" s="427"/>
      <c r="XE39" s="427"/>
      <c r="XF39" s="427"/>
      <c r="XG39" s="427"/>
      <c r="XH39" s="427"/>
      <c r="XI39" s="427"/>
      <c r="XJ39" s="427"/>
      <c r="XK39" s="427"/>
      <c r="XL39" s="427"/>
      <c r="XM39" s="427"/>
      <c r="XN39" s="427"/>
      <c r="XO39" s="427"/>
      <c r="XP39" s="427"/>
      <c r="XQ39" s="427"/>
      <c r="XR39" s="427"/>
      <c r="XS39" s="427"/>
      <c r="XT39" s="427"/>
      <c r="XU39" s="427"/>
      <c r="XV39" s="427"/>
      <c r="XW39" s="427"/>
      <c r="XX39" s="427"/>
      <c r="XY39" s="427"/>
      <c r="XZ39" s="427"/>
      <c r="YA39" s="427"/>
      <c r="YB39" s="427"/>
      <c r="YC39" s="427"/>
      <c r="YD39" s="427"/>
      <c r="YE39" s="427"/>
      <c r="YF39" s="427"/>
      <c r="YG39" s="427"/>
      <c r="YH39" s="427"/>
      <c r="YI39" s="427"/>
      <c r="YJ39" s="427"/>
      <c r="YK39" s="427"/>
      <c r="YL39" s="427"/>
      <c r="YM39" s="427"/>
      <c r="YN39" s="427"/>
      <c r="YO39" s="427"/>
      <c r="YP39" s="427"/>
      <c r="YQ39" s="427"/>
      <c r="YR39" s="427"/>
      <c r="YS39" s="427"/>
      <c r="YT39" s="427"/>
      <c r="YU39" s="427"/>
      <c r="YV39" s="427"/>
      <c r="YW39" s="427"/>
      <c r="YX39" s="427"/>
      <c r="YY39" s="427"/>
      <c r="YZ39" s="427"/>
      <c r="ZA39" s="427"/>
      <c r="ZB39" s="427"/>
      <c r="ZC39" s="427"/>
      <c r="ZD39" s="427"/>
      <c r="ZE39" s="427"/>
      <c r="ZF39" s="427"/>
      <c r="ZG39" s="427"/>
      <c r="ZH39" s="427"/>
      <c r="ZI39" s="427"/>
      <c r="ZJ39" s="427"/>
      <c r="ZK39" s="427"/>
      <c r="ZL39" s="427"/>
      <c r="ZM39" s="427"/>
      <c r="ZN39" s="427"/>
      <c r="ZO39" s="427"/>
      <c r="ZP39" s="427"/>
      <c r="ZQ39" s="427"/>
      <c r="ZR39" s="427"/>
      <c r="ZS39" s="427"/>
      <c r="ZT39" s="427"/>
      <c r="ZU39" s="427"/>
      <c r="ZV39" s="427"/>
      <c r="ZW39" s="427"/>
      <c r="ZX39" s="427"/>
      <c r="ZY39" s="427"/>
      <c r="ZZ39" s="427"/>
      <c r="AAA39" s="427"/>
      <c r="AAB39" s="427"/>
      <c r="AAC39" s="427"/>
      <c r="AAD39" s="427"/>
      <c r="AAE39" s="427"/>
      <c r="AAF39" s="427"/>
      <c r="AAG39" s="427"/>
      <c r="AAH39" s="427"/>
      <c r="AAI39" s="427"/>
      <c r="AAJ39" s="427"/>
      <c r="AAK39" s="427"/>
      <c r="AAL39" s="427"/>
      <c r="AAM39" s="427"/>
      <c r="AAN39" s="427"/>
      <c r="AAO39" s="427"/>
      <c r="AAP39" s="427"/>
      <c r="AAQ39" s="427"/>
      <c r="AAR39" s="427"/>
      <c r="AAS39" s="427"/>
      <c r="AAT39" s="427"/>
      <c r="AAU39" s="427"/>
      <c r="AAV39" s="427"/>
      <c r="AAW39" s="427"/>
      <c r="AAX39" s="427"/>
      <c r="AAY39" s="427"/>
      <c r="AAZ39" s="427"/>
      <c r="ABA39" s="427"/>
      <c r="ABB39" s="427"/>
      <c r="ABC39" s="427"/>
      <c r="ABD39" s="427"/>
      <c r="ABE39" s="427"/>
      <c r="ABF39" s="427"/>
      <c r="ABG39" s="427"/>
      <c r="ABH39" s="427"/>
      <c r="ABI39" s="427"/>
      <c r="ABJ39" s="427"/>
      <c r="ABK39" s="427"/>
      <c r="ABL39" s="427"/>
      <c r="ABM39" s="427"/>
      <c r="ABN39" s="427"/>
      <c r="ABO39" s="427"/>
      <c r="ABP39" s="427"/>
      <c r="ABQ39" s="427"/>
      <c r="ABR39" s="427"/>
      <c r="ABS39" s="427"/>
      <c r="ABT39" s="427"/>
      <c r="ABU39" s="427"/>
      <c r="ABV39" s="427"/>
      <c r="ABW39" s="427"/>
      <c r="ABX39" s="427"/>
      <c r="ABY39" s="427"/>
      <c r="ABZ39" s="427"/>
      <c r="ACA39" s="427"/>
      <c r="ACB39" s="427"/>
      <c r="ACC39" s="427"/>
      <c r="ACD39" s="427"/>
      <c r="ACE39" s="427"/>
      <c r="ACF39" s="427"/>
      <c r="ACG39" s="427"/>
      <c r="ACH39" s="427"/>
      <c r="ACI39" s="427"/>
      <c r="ACJ39" s="427"/>
      <c r="ACK39" s="427"/>
      <c r="ACL39" s="427"/>
      <c r="ACM39" s="427"/>
      <c r="ACN39" s="427"/>
      <c r="ACO39" s="427"/>
      <c r="ACP39" s="427"/>
      <c r="ACQ39" s="427"/>
      <c r="ACR39" s="427"/>
      <c r="ACS39" s="427"/>
      <c r="ACT39" s="427"/>
      <c r="ACU39" s="427"/>
      <c r="ACV39" s="427"/>
      <c r="ACW39" s="427"/>
      <c r="ACX39" s="427"/>
      <c r="ACY39" s="427"/>
      <c r="ACZ39" s="427"/>
      <c r="ADA39" s="427"/>
      <c r="ADB39" s="427"/>
      <c r="ADC39" s="427"/>
      <c r="ADD39" s="427"/>
      <c r="ADE39" s="427"/>
      <c r="ADF39" s="427"/>
      <c r="ADG39" s="427"/>
      <c r="ADH39" s="427"/>
      <c r="ADI39" s="427"/>
      <c r="ADJ39" s="427"/>
      <c r="ADK39" s="427"/>
      <c r="ADL39" s="427"/>
      <c r="ADM39" s="427"/>
      <c r="ADN39" s="427"/>
      <c r="ADO39" s="427"/>
      <c r="ADP39" s="427"/>
      <c r="ADQ39" s="427"/>
      <c r="ADR39" s="427"/>
      <c r="ADS39" s="427"/>
      <c r="ADT39" s="427"/>
      <c r="ADU39" s="427"/>
      <c r="ADV39" s="427"/>
      <c r="ADW39" s="427"/>
      <c r="ADX39" s="427"/>
      <c r="ADY39" s="427"/>
      <c r="ADZ39" s="427"/>
      <c r="AEA39" s="427"/>
      <c r="AEB39" s="427"/>
      <c r="AEC39" s="427"/>
      <c r="AED39" s="427"/>
      <c r="AEE39" s="427"/>
      <c r="AEF39" s="427"/>
      <c r="AEG39" s="427"/>
      <c r="AEH39" s="427"/>
      <c r="AEI39" s="427"/>
      <c r="AEJ39" s="427"/>
      <c r="AEK39" s="427"/>
      <c r="AEL39" s="427"/>
      <c r="AEM39" s="427"/>
      <c r="AEN39" s="427"/>
      <c r="AEO39" s="427"/>
      <c r="AEP39" s="427"/>
      <c r="AEQ39" s="427"/>
      <c r="AER39" s="427"/>
      <c r="AES39" s="427"/>
      <c r="AET39" s="427"/>
      <c r="AEU39" s="427"/>
      <c r="AEV39" s="427"/>
      <c r="AEW39" s="427"/>
      <c r="AEX39" s="427"/>
      <c r="AEY39" s="427"/>
      <c r="AEZ39" s="427"/>
      <c r="AFA39" s="427"/>
      <c r="AFB39" s="427"/>
      <c r="AFC39" s="427"/>
      <c r="AFD39" s="427"/>
      <c r="AFE39" s="427"/>
      <c r="AFF39" s="427"/>
      <c r="AFG39" s="427"/>
      <c r="AFH39" s="427"/>
      <c r="AFI39" s="427"/>
      <c r="AFJ39" s="427"/>
      <c r="AFK39" s="427"/>
      <c r="AFL39" s="427"/>
      <c r="AFM39" s="427"/>
      <c r="AFN39" s="427"/>
      <c r="AFO39" s="427"/>
      <c r="AFP39" s="427"/>
      <c r="AFQ39" s="427"/>
      <c r="AFR39" s="427"/>
      <c r="AFS39" s="427"/>
      <c r="AFT39" s="427"/>
      <c r="AFU39" s="427"/>
      <c r="AFV39" s="427"/>
      <c r="AFW39" s="427"/>
      <c r="AFX39" s="427"/>
      <c r="AFY39" s="427"/>
      <c r="AFZ39" s="427"/>
      <c r="AGA39" s="427"/>
      <c r="AGB39" s="427"/>
      <c r="AGC39" s="427"/>
      <c r="AGD39" s="427"/>
      <c r="AGE39" s="427"/>
      <c r="AGF39" s="427"/>
      <c r="AGG39" s="427"/>
      <c r="AGH39" s="427"/>
      <c r="AGI39" s="427"/>
      <c r="AGJ39" s="427"/>
      <c r="AGK39" s="427"/>
      <c r="AGL39" s="427"/>
      <c r="AGM39" s="427"/>
      <c r="AGN39" s="427"/>
      <c r="AGO39" s="427"/>
      <c r="AGP39" s="427"/>
      <c r="AGQ39" s="427"/>
      <c r="AGR39" s="427"/>
      <c r="AGS39" s="427"/>
      <c r="AGT39" s="427"/>
      <c r="AGU39" s="427"/>
      <c r="AGV39" s="427"/>
      <c r="AGW39" s="427"/>
      <c r="AGX39" s="427"/>
      <c r="AGY39" s="427"/>
      <c r="AGZ39" s="427"/>
      <c r="AHA39" s="427"/>
      <c r="AHB39" s="427"/>
      <c r="AHC39" s="427"/>
      <c r="AHD39" s="427"/>
      <c r="AHE39" s="427"/>
      <c r="AHF39" s="427"/>
      <c r="AHG39" s="427"/>
      <c r="AHH39" s="427"/>
      <c r="AHI39" s="427"/>
      <c r="AHJ39" s="427"/>
      <c r="AHK39" s="427"/>
      <c r="AHL39" s="427"/>
      <c r="AHM39" s="427"/>
      <c r="AHN39" s="427"/>
      <c r="AHO39" s="427"/>
      <c r="AHP39" s="427"/>
      <c r="AHQ39" s="427"/>
      <c r="AHR39" s="427"/>
      <c r="AHS39" s="427"/>
      <c r="AHT39" s="427"/>
      <c r="AHU39" s="427"/>
      <c r="AHV39" s="427"/>
      <c r="AHW39" s="427"/>
      <c r="AHX39" s="427"/>
      <c r="AHY39" s="427"/>
      <c r="AHZ39" s="427"/>
      <c r="AIA39" s="427"/>
      <c r="AIB39" s="427"/>
      <c r="AIC39" s="427"/>
      <c r="AID39" s="427"/>
      <c r="AIE39" s="427"/>
      <c r="AIF39" s="427"/>
      <c r="AIG39" s="427"/>
      <c r="AIH39" s="427"/>
      <c r="AII39" s="427"/>
      <c r="AIJ39" s="427"/>
      <c r="AIK39" s="427"/>
      <c r="AIL39" s="427"/>
      <c r="AIM39" s="427"/>
      <c r="AIN39" s="427"/>
      <c r="AIO39" s="427"/>
      <c r="AIP39" s="427"/>
      <c r="AIQ39" s="427"/>
      <c r="AIR39" s="427"/>
      <c r="AIS39" s="427"/>
      <c r="AIT39" s="427"/>
      <c r="AIU39" s="427"/>
      <c r="AIV39" s="427"/>
      <c r="AIW39" s="427"/>
      <c r="AIX39" s="427"/>
      <c r="AIY39" s="427"/>
      <c r="AIZ39" s="427"/>
      <c r="AJA39" s="427"/>
      <c r="AJB39" s="427"/>
      <c r="AJC39" s="427"/>
      <c r="AJD39" s="427"/>
      <c r="AJE39" s="427"/>
      <c r="AJF39" s="427"/>
      <c r="AJG39" s="427"/>
      <c r="AJH39" s="427"/>
      <c r="AJI39" s="427"/>
      <c r="AJJ39" s="427"/>
      <c r="AJK39" s="427"/>
      <c r="AJL39" s="427"/>
      <c r="AJM39" s="427"/>
      <c r="AJN39" s="427"/>
      <c r="AJO39" s="427"/>
      <c r="AJP39" s="427"/>
      <c r="AJQ39" s="427"/>
      <c r="AJR39" s="427"/>
      <c r="AJS39" s="427"/>
      <c r="AJT39" s="427"/>
      <c r="AJU39" s="427"/>
      <c r="AJV39" s="427"/>
      <c r="AJW39" s="427"/>
      <c r="AJX39" s="427"/>
      <c r="AJY39" s="427"/>
      <c r="AJZ39" s="427"/>
      <c r="AKA39" s="427"/>
      <c r="AKB39" s="427"/>
      <c r="AKC39" s="427"/>
      <c r="AKD39" s="427"/>
      <c r="AKE39" s="427"/>
      <c r="AKF39" s="427"/>
      <c r="AKG39" s="427"/>
      <c r="AKH39" s="427"/>
      <c r="AKI39" s="427"/>
      <c r="AKJ39" s="427"/>
      <c r="AKK39" s="427"/>
      <c r="AKL39" s="427"/>
      <c r="AKM39" s="427"/>
      <c r="AKN39" s="427"/>
      <c r="AKO39" s="427"/>
      <c r="AKP39" s="427"/>
      <c r="AKQ39" s="427"/>
      <c r="AKR39" s="427"/>
      <c r="AKS39" s="427"/>
      <c r="AKT39" s="427"/>
      <c r="AKU39" s="427"/>
      <c r="AKV39" s="427"/>
      <c r="AKW39" s="427"/>
      <c r="AKX39" s="427"/>
      <c r="AKY39" s="427"/>
      <c r="AKZ39" s="427"/>
      <c r="ALA39" s="427"/>
      <c r="ALB39" s="427"/>
      <c r="ALC39" s="427"/>
      <c r="ALD39" s="427"/>
      <c r="ALE39" s="427"/>
      <c r="ALF39" s="427"/>
      <c r="ALG39" s="427"/>
      <c r="ALH39" s="427"/>
      <c r="ALI39" s="427"/>
      <c r="ALJ39" s="427"/>
      <c r="ALK39" s="427"/>
      <c r="ALL39" s="427"/>
      <c r="ALM39" s="427"/>
      <c r="ALN39" s="427"/>
      <c r="ALO39" s="427"/>
      <c r="ALP39" s="427"/>
      <c r="ALQ39" s="427"/>
      <c r="ALR39" s="427"/>
      <c r="ALS39" s="427"/>
      <c r="ALT39" s="427"/>
      <c r="ALU39" s="427"/>
      <c r="ALV39" s="427"/>
      <c r="ALW39" s="427"/>
      <c r="ALX39" s="427"/>
      <c r="ALY39" s="427"/>
      <c r="ALZ39" s="427"/>
      <c r="AMA39" s="427"/>
      <c r="AMB39" s="427"/>
      <c r="AMC39" s="427"/>
      <c r="AMD39" s="427"/>
      <c r="AME39" s="427"/>
      <c r="AMF39" s="427"/>
      <c r="AMG39" s="427"/>
      <c r="AMH39" s="427"/>
      <c r="AMI39" s="427"/>
      <c r="AMJ39" s="427"/>
      <c r="AMK39" s="427"/>
      <c r="AML39" s="427"/>
      <c r="AMM39" s="427"/>
      <c r="AMN39" s="427"/>
      <c r="AMO39" s="427"/>
      <c r="AMP39" s="427"/>
      <c r="AMQ39" s="427"/>
      <c r="AMR39" s="427"/>
      <c r="AMS39" s="427"/>
      <c r="AMT39" s="427"/>
      <c r="AMU39" s="427"/>
      <c r="AMV39" s="427"/>
      <c r="AMW39" s="427"/>
      <c r="AMX39" s="427"/>
      <c r="AMY39" s="427"/>
      <c r="AMZ39" s="427"/>
      <c r="ANA39" s="427"/>
      <c r="ANB39" s="427"/>
      <c r="ANC39" s="427"/>
      <c r="AND39" s="427"/>
      <c r="ANE39" s="427"/>
      <c r="ANF39" s="427"/>
      <c r="ANG39" s="427"/>
      <c r="ANH39" s="427"/>
      <c r="ANI39" s="427"/>
      <c r="ANJ39" s="427"/>
      <c r="ANK39" s="427"/>
      <c r="ANL39" s="427"/>
      <c r="ANM39" s="427"/>
      <c r="ANN39" s="427"/>
      <c r="ANO39" s="427"/>
      <c r="ANP39" s="427"/>
      <c r="ANQ39" s="427"/>
      <c r="ANR39" s="427"/>
      <c r="ANS39" s="427"/>
      <c r="ANT39" s="427"/>
      <c r="ANU39" s="427"/>
      <c r="ANV39" s="427"/>
      <c r="ANW39" s="427"/>
      <c r="ANX39" s="427"/>
      <c r="ANY39" s="427"/>
      <c r="ANZ39" s="427"/>
      <c r="AOA39" s="427"/>
      <c r="AOB39" s="427"/>
      <c r="AOC39" s="427"/>
      <c r="AOD39" s="427"/>
      <c r="AOE39" s="427"/>
      <c r="AOF39" s="427"/>
      <c r="AOG39" s="427"/>
      <c r="AOH39" s="427"/>
      <c r="AOI39" s="427"/>
      <c r="AOJ39" s="427"/>
      <c r="AOK39" s="427"/>
      <c r="AOL39" s="427"/>
      <c r="AOM39" s="427"/>
      <c r="AON39" s="427"/>
      <c r="AOO39" s="427"/>
      <c r="AOP39" s="427"/>
      <c r="AOQ39" s="427"/>
      <c r="AOR39" s="427"/>
      <c r="AOS39" s="427"/>
      <c r="AOT39" s="427"/>
      <c r="AOU39" s="427"/>
      <c r="AOV39" s="427"/>
      <c r="AOW39" s="427"/>
      <c r="AOX39" s="427"/>
      <c r="AOY39" s="427"/>
      <c r="AOZ39" s="427"/>
      <c r="APA39" s="427"/>
      <c r="APB39" s="427"/>
      <c r="APC39" s="427"/>
      <c r="APD39" s="427"/>
      <c r="APE39" s="427"/>
      <c r="APF39" s="427"/>
      <c r="APG39" s="427"/>
      <c r="APH39" s="427"/>
      <c r="API39" s="427"/>
      <c r="APJ39" s="427"/>
      <c r="APK39" s="427"/>
      <c r="APL39" s="427"/>
      <c r="APM39" s="427"/>
      <c r="APN39" s="427"/>
      <c r="APO39" s="427"/>
      <c r="APP39" s="427"/>
      <c r="APQ39" s="427"/>
      <c r="APR39" s="427"/>
      <c r="APS39" s="427"/>
      <c r="APT39" s="427"/>
      <c r="APU39" s="427"/>
      <c r="APV39" s="427"/>
      <c r="APW39" s="427"/>
      <c r="APX39" s="427"/>
      <c r="APY39" s="427"/>
      <c r="APZ39" s="427"/>
      <c r="AQA39" s="427"/>
      <c r="AQB39" s="427"/>
      <c r="AQC39" s="427"/>
      <c r="AQD39" s="427"/>
      <c r="AQE39" s="427"/>
      <c r="AQF39" s="427"/>
      <c r="AQG39" s="427"/>
      <c r="AQH39" s="427"/>
      <c r="AQI39" s="427"/>
      <c r="AQJ39" s="427"/>
      <c r="AQK39" s="427"/>
      <c r="AQL39" s="427"/>
      <c r="AQM39" s="427"/>
      <c r="AQN39" s="427"/>
      <c r="AQO39" s="427"/>
      <c r="AQP39" s="427"/>
      <c r="AQQ39" s="427"/>
      <c r="AQR39" s="427"/>
      <c r="AQS39" s="427"/>
      <c r="AQT39" s="427"/>
      <c r="AQU39" s="427"/>
      <c r="AQV39" s="427"/>
      <c r="AQW39" s="427"/>
      <c r="AQX39" s="427"/>
      <c r="AQY39" s="427"/>
      <c r="AQZ39" s="427"/>
      <c r="ARA39" s="427"/>
      <c r="ARB39" s="427"/>
      <c r="ARC39" s="427"/>
      <c r="ARD39" s="427"/>
      <c r="ARE39" s="427"/>
      <c r="ARF39" s="427"/>
      <c r="ARG39" s="427"/>
      <c r="ARH39" s="427"/>
      <c r="ARI39" s="427"/>
      <c r="ARJ39" s="427"/>
      <c r="ARK39" s="427"/>
      <c r="ARL39" s="427"/>
      <c r="ARM39" s="427"/>
      <c r="ARN39" s="427"/>
      <c r="ARO39" s="427"/>
      <c r="ARP39" s="427"/>
      <c r="ARQ39" s="427"/>
      <c r="ARR39" s="427"/>
      <c r="ARS39" s="427"/>
      <c r="ART39" s="427"/>
      <c r="ARU39" s="427"/>
      <c r="ARV39" s="427"/>
      <c r="ARW39" s="427"/>
      <c r="ARX39" s="427"/>
      <c r="ARY39" s="427"/>
      <c r="ARZ39" s="427"/>
      <c r="ASA39" s="427"/>
      <c r="ASB39" s="427"/>
      <c r="ASC39" s="427"/>
      <c r="ASD39" s="427"/>
      <c r="ASE39" s="427"/>
      <c r="ASF39" s="427"/>
      <c r="ASG39" s="427"/>
      <c r="ASH39" s="427"/>
      <c r="ASI39" s="427"/>
      <c r="ASJ39" s="427"/>
      <c r="ASK39" s="427"/>
      <c r="ASL39" s="427"/>
      <c r="ASM39" s="427"/>
      <c r="ASN39" s="427"/>
      <c r="ASO39" s="427"/>
      <c r="ASP39" s="427"/>
      <c r="ASQ39" s="427"/>
      <c r="ASR39" s="427"/>
      <c r="ASS39" s="427"/>
      <c r="AST39" s="427"/>
      <c r="ASU39" s="427"/>
      <c r="ASV39" s="427"/>
      <c r="ASW39" s="427"/>
      <c r="ASX39" s="427"/>
      <c r="ASY39" s="427"/>
      <c r="ASZ39" s="427"/>
      <c r="ATA39" s="427"/>
      <c r="ATB39" s="427"/>
      <c r="ATC39" s="427"/>
      <c r="ATD39" s="427"/>
      <c r="ATE39" s="427"/>
      <c r="ATF39" s="427"/>
      <c r="ATG39" s="427"/>
      <c r="ATH39" s="427"/>
      <c r="ATI39" s="427"/>
      <c r="ATJ39" s="427"/>
      <c r="ATK39" s="427"/>
      <c r="ATL39" s="427"/>
      <c r="ATM39" s="427"/>
      <c r="ATN39" s="427"/>
      <c r="ATO39" s="427"/>
      <c r="ATP39" s="427"/>
      <c r="ATQ39" s="427"/>
      <c r="ATR39" s="427"/>
      <c r="ATS39" s="427"/>
      <c r="ATT39" s="427"/>
      <c r="ATU39" s="427"/>
      <c r="ATV39" s="427"/>
      <c r="ATW39" s="427"/>
      <c r="ATX39" s="427"/>
      <c r="ATY39" s="427"/>
      <c r="ATZ39" s="427"/>
      <c r="AUA39" s="427"/>
      <c r="AUB39" s="427"/>
      <c r="AUC39" s="427"/>
      <c r="AUD39" s="427"/>
      <c r="AUE39" s="427"/>
      <c r="AUF39" s="427"/>
      <c r="AUG39" s="427"/>
      <c r="AUH39" s="427"/>
      <c r="AUI39" s="427"/>
      <c r="AUJ39" s="427"/>
      <c r="AUK39" s="427"/>
      <c r="AUL39" s="427"/>
      <c r="AUM39" s="427"/>
      <c r="AUN39" s="427"/>
      <c r="AUO39" s="427"/>
      <c r="AUP39" s="427"/>
      <c r="AUQ39" s="427"/>
      <c r="AUR39" s="427"/>
      <c r="AUS39" s="427"/>
      <c r="AUT39" s="427"/>
      <c r="AUU39" s="427"/>
      <c r="AUV39" s="427"/>
      <c r="AUW39" s="427"/>
      <c r="AUX39" s="427"/>
      <c r="AUY39" s="427"/>
      <c r="AUZ39" s="427"/>
      <c r="AVA39" s="427"/>
      <c r="AVB39" s="427"/>
      <c r="AVC39" s="427"/>
      <c r="AVD39" s="427"/>
      <c r="AVE39" s="427"/>
      <c r="AVF39" s="427"/>
      <c r="AVG39" s="427"/>
      <c r="AVH39" s="427"/>
      <c r="AVI39" s="427"/>
      <c r="AVJ39" s="427"/>
      <c r="AVK39" s="427"/>
      <c r="AVL39" s="427"/>
      <c r="AVM39" s="427"/>
      <c r="AVN39" s="427"/>
      <c r="AVO39" s="427"/>
      <c r="AVP39" s="427"/>
      <c r="AVQ39" s="427"/>
      <c r="AVR39" s="427"/>
      <c r="AVS39" s="427"/>
      <c r="AVT39" s="427"/>
      <c r="AVU39" s="427"/>
      <c r="AVV39" s="427"/>
      <c r="AVW39" s="427"/>
      <c r="AVX39" s="427"/>
      <c r="AVY39" s="427"/>
      <c r="AVZ39" s="427"/>
      <c r="AWA39" s="427"/>
      <c r="AWB39" s="427"/>
      <c r="AWC39" s="427"/>
      <c r="AWD39" s="427"/>
      <c r="AWE39" s="427"/>
      <c r="AWF39" s="427"/>
      <c r="AWG39" s="427"/>
      <c r="AWH39" s="427"/>
      <c r="AWI39" s="427"/>
      <c r="AWJ39" s="427"/>
      <c r="AWK39" s="427"/>
      <c r="AWL39" s="427"/>
      <c r="AWM39" s="427"/>
      <c r="AWN39" s="427"/>
      <c r="AWO39" s="427"/>
      <c r="AWP39" s="427"/>
      <c r="AWQ39" s="427"/>
      <c r="AWR39" s="427"/>
      <c r="AWS39" s="427"/>
      <c r="AWT39" s="427"/>
      <c r="AWU39" s="427"/>
      <c r="AWV39" s="427"/>
      <c r="AWW39" s="427"/>
      <c r="AWX39" s="427"/>
      <c r="AWY39" s="427"/>
      <c r="AWZ39" s="427"/>
      <c r="AXA39" s="427"/>
      <c r="AXB39" s="427"/>
      <c r="AXC39" s="427"/>
      <c r="AXD39" s="427"/>
      <c r="AXE39" s="427"/>
      <c r="AXF39" s="427"/>
      <c r="AXG39" s="427"/>
      <c r="AXH39" s="427"/>
      <c r="AXI39" s="427"/>
      <c r="AXJ39" s="427"/>
      <c r="AXK39" s="427"/>
      <c r="AXL39" s="427"/>
      <c r="AXM39" s="427"/>
      <c r="AXN39" s="427"/>
      <c r="AXO39" s="427"/>
      <c r="AXP39" s="427"/>
      <c r="AXQ39" s="427"/>
      <c r="AXR39" s="427"/>
      <c r="AXS39" s="427"/>
      <c r="AXT39" s="427"/>
      <c r="AXU39" s="427"/>
      <c r="AXV39" s="427"/>
      <c r="AXW39" s="427"/>
      <c r="AXX39" s="427"/>
      <c r="AXY39" s="427"/>
      <c r="AXZ39" s="427"/>
      <c r="AYA39" s="427"/>
      <c r="AYB39" s="427"/>
      <c r="AYC39" s="427"/>
      <c r="AYD39" s="427"/>
      <c r="AYE39" s="427"/>
      <c r="AYF39" s="427"/>
      <c r="AYG39" s="427"/>
      <c r="AYH39" s="427"/>
      <c r="AYI39" s="427"/>
      <c r="AYJ39" s="427"/>
      <c r="AYK39" s="427"/>
      <c r="AYL39" s="427"/>
      <c r="AYM39" s="427"/>
      <c r="AYN39" s="427"/>
      <c r="AYO39" s="427"/>
      <c r="AYP39" s="427"/>
      <c r="AYQ39" s="427"/>
      <c r="AYR39" s="427"/>
      <c r="AYS39" s="427"/>
      <c r="AYT39" s="427"/>
      <c r="AYU39" s="427"/>
      <c r="AYV39" s="427"/>
      <c r="AYW39" s="427"/>
      <c r="AYX39" s="427"/>
      <c r="AYY39" s="427"/>
      <c r="AYZ39" s="427"/>
      <c r="AZA39" s="427"/>
      <c r="AZB39" s="427"/>
      <c r="AZC39" s="427"/>
      <c r="AZD39" s="427"/>
      <c r="AZE39" s="427"/>
      <c r="AZF39" s="427"/>
      <c r="AZG39" s="427"/>
      <c r="AZH39" s="427"/>
      <c r="AZI39" s="427"/>
      <c r="AZJ39" s="427"/>
      <c r="AZK39" s="427"/>
      <c r="AZL39" s="427"/>
      <c r="AZM39" s="427"/>
      <c r="AZN39" s="427"/>
      <c r="AZO39" s="427"/>
      <c r="AZP39" s="427"/>
      <c r="AZQ39" s="427"/>
      <c r="AZR39" s="427"/>
      <c r="AZS39" s="427"/>
      <c r="AZT39" s="427"/>
      <c r="AZU39" s="427"/>
      <c r="AZV39" s="427"/>
      <c r="AZW39" s="427"/>
      <c r="AZX39" s="427"/>
      <c r="AZY39" s="427"/>
      <c r="AZZ39" s="427"/>
      <c r="BAA39" s="427"/>
      <c r="BAB39" s="427"/>
      <c r="BAC39" s="427"/>
      <c r="BAD39" s="427"/>
      <c r="BAE39" s="427"/>
      <c r="BAF39" s="427"/>
      <c r="BAG39" s="427"/>
      <c r="BAH39" s="427"/>
      <c r="BAI39" s="427"/>
      <c r="BAJ39" s="427"/>
      <c r="BAK39" s="427"/>
      <c r="BAL39" s="427"/>
      <c r="BAM39" s="427"/>
      <c r="BAN39" s="427"/>
      <c r="BAO39" s="427"/>
      <c r="BAP39" s="427"/>
      <c r="BAQ39" s="427"/>
      <c r="BAR39" s="427"/>
      <c r="BAS39" s="427"/>
      <c r="BAT39" s="427"/>
      <c r="BAU39" s="427"/>
      <c r="BAV39" s="427"/>
      <c r="BAW39" s="427"/>
      <c r="BAX39" s="427"/>
      <c r="BAY39" s="427"/>
      <c r="BAZ39" s="427"/>
      <c r="BBA39" s="427"/>
      <c r="BBB39" s="427"/>
      <c r="BBC39" s="427"/>
      <c r="BBD39" s="427"/>
      <c r="BBE39" s="427"/>
      <c r="BBF39" s="427"/>
      <c r="BBG39" s="427"/>
      <c r="BBH39" s="427"/>
      <c r="BBI39" s="427"/>
      <c r="BBJ39" s="427"/>
      <c r="BBK39" s="427"/>
      <c r="BBL39" s="427"/>
      <c r="BBM39" s="427"/>
      <c r="BBN39" s="427"/>
      <c r="BBO39" s="427"/>
      <c r="BBP39" s="427"/>
      <c r="BBQ39" s="427"/>
      <c r="BBR39" s="427"/>
      <c r="BBS39" s="427"/>
      <c r="BBT39" s="427"/>
      <c r="BBU39" s="427"/>
      <c r="BBV39" s="427"/>
      <c r="BBW39" s="427"/>
      <c r="BBX39" s="427"/>
      <c r="BBY39" s="427"/>
      <c r="BBZ39" s="427"/>
      <c r="BCA39" s="427"/>
      <c r="BCB39" s="427"/>
      <c r="BCC39" s="427"/>
      <c r="BCD39" s="427"/>
      <c r="BCE39" s="427"/>
      <c r="BCF39" s="427"/>
      <c r="BCG39" s="427"/>
      <c r="BCH39" s="427"/>
      <c r="BCI39" s="427"/>
      <c r="BCJ39" s="427"/>
      <c r="BCK39" s="427"/>
      <c r="BCL39" s="427"/>
      <c r="BCM39" s="427"/>
      <c r="BCN39" s="427"/>
      <c r="BCO39" s="427"/>
      <c r="BCP39" s="427"/>
      <c r="BCQ39" s="427"/>
      <c r="BCR39" s="427"/>
      <c r="BCS39" s="427"/>
      <c r="BCT39" s="427"/>
      <c r="BCU39" s="427"/>
      <c r="BCV39" s="427"/>
      <c r="BCW39" s="427"/>
      <c r="BCX39" s="427"/>
      <c r="BCY39" s="427"/>
      <c r="BCZ39" s="427"/>
      <c r="BDA39" s="427"/>
      <c r="BDB39" s="427"/>
      <c r="BDC39" s="427"/>
      <c r="BDD39" s="427"/>
      <c r="BDE39" s="427"/>
      <c r="BDF39" s="427"/>
      <c r="BDG39" s="427"/>
      <c r="BDH39" s="427"/>
      <c r="BDI39" s="427"/>
      <c r="BDJ39" s="427"/>
      <c r="BDK39" s="427"/>
      <c r="BDL39" s="427"/>
      <c r="BDM39" s="427"/>
      <c r="BDN39" s="427"/>
      <c r="BDO39" s="427"/>
      <c r="BDP39" s="427"/>
      <c r="BDQ39" s="427"/>
      <c r="BDR39" s="427"/>
      <c r="BDS39" s="427"/>
      <c r="BDT39" s="427"/>
      <c r="BDU39" s="427"/>
      <c r="BDV39" s="427"/>
      <c r="BDW39" s="427"/>
      <c r="BDX39" s="427"/>
      <c r="BDY39" s="427"/>
      <c r="BDZ39" s="427"/>
      <c r="BEA39" s="427"/>
      <c r="BEB39" s="427"/>
      <c r="BEC39" s="427"/>
      <c r="BED39" s="427"/>
      <c r="BEE39" s="427"/>
      <c r="BEF39" s="427"/>
      <c r="BEG39" s="427"/>
      <c r="BEH39" s="427"/>
      <c r="BEI39" s="427"/>
      <c r="BEJ39" s="427"/>
      <c r="BEK39" s="427"/>
      <c r="BEL39" s="427"/>
      <c r="BEM39" s="427"/>
      <c r="BEN39" s="427"/>
      <c r="BEO39" s="427"/>
      <c r="BEP39" s="427"/>
      <c r="BEQ39" s="427"/>
      <c r="BER39" s="427"/>
      <c r="BES39" s="427"/>
      <c r="BET39" s="427"/>
      <c r="BEU39" s="427"/>
      <c r="BEV39" s="427"/>
      <c r="BEW39" s="427"/>
      <c r="BEX39" s="427"/>
      <c r="BEY39" s="427"/>
      <c r="BEZ39" s="427"/>
      <c r="BFA39" s="427"/>
      <c r="BFB39" s="427"/>
      <c r="BFC39" s="427"/>
      <c r="BFD39" s="427"/>
      <c r="BFE39" s="427"/>
      <c r="BFF39" s="427"/>
      <c r="BFG39" s="427"/>
      <c r="BFH39" s="427"/>
      <c r="BFI39" s="427"/>
      <c r="BFJ39" s="427"/>
      <c r="BFK39" s="427"/>
      <c r="BFL39" s="427"/>
      <c r="BFM39" s="427"/>
      <c r="BFN39" s="427"/>
      <c r="BFO39" s="427"/>
      <c r="BFP39" s="427"/>
      <c r="BFQ39" s="427"/>
      <c r="BFR39" s="427"/>
      <c r="BFS39" s="427"/>
      <c r="BFT39" s="427"/>
      <c r="BFU39" s="427"/>
      <c r="BFV39" s="427"/>
      <c r="BFW39" s="427"/>
      <c r="BFX39" s="427"/>
      <c r="BFY39" s="427"/>
      <c r="BFZ39" s="427"/>
      <c r="BGA39" s="427"/>
      <c r="BGB39" s="427"/>
      <c r="BGC39" s="427"/>
      <c r="BGD39" s="427"/>
      <c r="BGE39" s="427"/>
      <c r="BGF39" s="427"/>
      <c r="BGG39" s="427"/>
      <c r="BGH39" s="427"/>
      <c r="BGI39" s="427"/>
      <c r="BGJ39" s="427"/>
      <c r="BGK39" s="427"/>
      <c r="BGL39" s="427"/>
      <c r="BGM39" s="427"/>
      <c r="BGN39" s="427"/>
      <c r="BGO39" s="427"/>
      <c r="BGP39" s="427"/>
      <c r="BGQ39" s="427"/>
      <c r="BGR39" s="427"/>
      <c r="BGS39" s="427"/>
      <c r="BGT39" s="427"/>
      <c r="BGU39" s="427"/>
      <c r="BGV39" s="427"/>
      <c r="BGW39" s="427"/>
      <c r="BGX39" s="427"/>
      <c r="BGY39" s="427"/>
      <c r="BGZ39" s="427"/>
      <c r="BHA39" s="427"/>
      <c r="BHB39" s="427"/>
      <c r="BHC39" s="427"/>
      <c r="BHD39" s="427"/>
      <c r="BHE39" s="427"/>
      <c r="BHF39" s="427"/>
      <c r="BHG39" s="427"/>
      <c r="BHH39" s="427"/>
      <c r="BHI39" s="427"/>
      <c r="BHJ39" s="427"/>
      <c r="BHK39" s="427"/>
      <c r="BHL39" s="427"/>
      <c r="BHM39" s="427"/>
      <c r="BHN39" s="427"/>
      <c r="BHO39" s="427"/>
      <c r="BHP39" s="427"/>
      <c r="BHQ39" s="427"/>
      <c r="BHR39" s="427"/>
      <c r="BHS39" s="427"/>
      <c r="BHT39" s="427"/>
      <c r="BHU39" s="427"/>
      <c r="BHV39" s="427"/>
      <c r="BHW39" s="427"/>
      <c r="BHX39" s="427"/>
      <c r="BHY39" s="427"/>
      <c r="BHZ39" s="427"/>
      <c r="BIA39" s="427"/>
      <c r="BIB39" s="427"/>
      <c r="BIC39" s="427"/>
      <c r="BID39" s="427"/>
      <c r="BIE39" s="427"/>
      <c r="BIF39" s="427"/>
      <c r="BIG39" s="427"/>
      <c r="BIH39" s="427"/>
      <c r="BII39" s="427"/>
      <c r="BIJ39" s="427"/>
      <c r="BIK39" s="427"/>
      <c r="BIL39" s="427"/>
      <c r="BIM39" s="427"/>
      <c r="BIN39" s="427"/>
      <c r="BIO39" s="427"/>
      <c r="BIP39" s="427"/>
      <c r="BIQ39" s="427"/>
      <c r="BIR39" s="427"/>
      <c r="BIS39" s="427"/>
      <c r="BIT39" s="427"/>
      <c r="BIU39" s="427"/>
      <c r="BIV39" s="427"/>
      <c r="BIW39" s="427"/>
      <c r="BIX39" s="427"/>
      <c r="BIY39" s="427"/>
      <c r="BIZ39" s="427"/>
      <c r="BJA39" s="427"/>
      <c r="BJB39" s="427"/>
      <c r="BJC39" s="427"/>
      <c r="BJD39" s="427"/>
      <c r="BJE39" s="427"/>
      <c r="BJF39" s="427"/>
      <c r="BJG39" s="427"/>
      <c r="BJH39" s="427"/>
      <c r="BJI39" s="427"/>
      <c r="BJJ39" s="427"/>
      <c r="BJK39" s="427"/>
      <c r="BJL39" s="427"/>
      <c r="BJM39" s="427"/>
      <c r="BJN39" s="427"/>
      <c r="BJO39" s="427"/>
      <c r="BJP39" s="427"/>
      <c r="BJQ39" s="427"/>
      <c r="BJR39" s="427"/>
      <c r="BJS39" s="427"/>
      <c r="BJT39" s="427"/>
      <c r="BJU39" s="427"/>
      <c r="BJV39" s="427"/>
      <c r="BJW39" s="427"/>
      <c r="BJX39" s="427"/>
      <c r="BJY39" s="427"/>
      <c r="BJZ39" s="427"/>
      <c r="BKA39" s="427"/>
      <c r="BKB39" s="427"/>
      <c r="BKC39" s="427"/>
      <c r="BKD39" s="427"/>
      <c r="BKE39" s="427"/>
      <c r="BKF39" s="427"/>
      <c r="BKG39" s="427"/>
      <c r="BKH39" s="427"/>
      <c r="BKI39" s="427"/>
      <c r="BKJ39" s="427"/>
      <c r="BKK39" s="427"/>
      <c r="BKL39" s="427"/>
      <c r="BKM39" s="427"/>
      <c r="BKN39" s="427"/>
      <c r="BKO39" s="427"/>
      <c r="BKP39" s="427"/>
      <c r="BKQ39" s="427"/>
      <c r="BKR39" s="427"/>
      <c r="BKS39" s="427"/>
      <c r="BKT39" s="427"/>
      <c r="BKU39" s="427"/>
      <c r="BKV39" s="427"/>
      <c r="BKW39" s="427"/>
      <c r="BKX39" s="427"/>
      <c r="BKY39" s="427"/>
      <c r="BKZ39" s="427"/>
      <c r="BLA39" s="427"/>
      <c r="BLB39" s="427"/>
      <c r="BLC39" s="427"/>
      <c r="BLD39" s="427"/>
      <c r="BLE39" s="427"/>
      <c r="BLF39" s="427"/>
      <c r="BLG39" s="427"/>
      <c r="BLH39" s="427"/>
      <c r="BLI39" s="427"/>
      <c r="BLJ39" s="427"/>
      <c r="BLK39" s="427"/>
      <c r="BLL39" s="427"/>
      <c r="BLM39" s="427"/>
      <c r="BLN39" s="427"/>
      <c r="BLO39" s="427"/>
      <c r="BLP39" s="427"/>
      <c r="BLQ39" s="427"/>
      <c r="BLR39" s="427"/>
      <c r="BLS39" s="427"/>
      <c r="BLT39" s="427"/>
      <c r="BLU39" s="427"/>
      <c r="BLV39" s="427"/>
      <c r="BLW39" s="427"/>
      <c r="BLX39" s="427"/>
      <c r="BLY39" s="427"/>
      <c r="BLZ39" s="427"/>
      <c r="BMA39" s="427"/>
      <c r="BMB39" s="427"/>
      <c r="BMC39" s="427"/>
      <c r="BMD39" s="427"/>
      <c r="BME39" s="427"/>
      <c r="BMF39" s="427"/>
      <c r="BMG39" s="427"/>
      <c r="BMH39" s="427"/>
      <c r="BMI39" s="427"/>
      <c r="BMJ39" s="427"/>
      <c r="BMK39" s="427"/>
      <c r="BML39" s="427"/>
      <c r="BMM39" s="427"/>
      <c r="BMN39" s="427"/>
      <c r="BMO39" s="427"/>
      <c r="BMP39" s="427"/>
      <c r="BMQ39" s="427"/>
      <c r="BMR39" s="427"/>
      <c r="BMS39" s="427"/>
      <c r="BMT39" s="427"/>
      <c r="BMU39" s="427"/>
      <c r="BMV39" s="427"/>
      <c r="BMW39" s="427"/>
      <c r="BMX39" s="427"/>
      <c r="BMY39" s="427"/>
      <c r="BMZ39" s="427"/>
      <c r="BNA39" s="427"/>
      <c r="BNB39" s="427"/>
      <c r="BNC39" s="427"/>
      <c r="BND39" s="427"/>
      <c r="BNE39" s="427"/>
      <c r="BNF39" s="427"/>
      <c r="BNG39" s="427"/>
      <c r="BNH39" s="427"/>
      <c r="BNI39" s="427"/>
      <c r="BNJ39" s="427"/>
      <c r="BNK39" s="427"/>
      <c r="BNL39" s="427"/>
      <c r="BNM39" s="427"/>
      <c r="BNN39" s="427"/>
      <c r="BNO39" s="427"/>
      <c r="BNP39" s="427"/>
      <c r="BNQ39" s="427"/>
      <c r="BNR39" s="427"/>
      <c r="BNS39" s="427"/>
      <c r="BNT39" s="427"/>
      <c r="BNU39" s="427"/>
      <c r="BNV39" s="427"/>
      <c r="BNW39" s="427"/>
      <c r="BNX39" s="427"/>
      <c r="BNY39" s="427"/>
      <c r="BNZ39" s="427"/>
      <c r="BOA39" s="427"/>
      <c r="BOB39" s="427"/>
      <c r="BOC39" s="427"/>
      <c r="BOD39" s="427"/>
      <c r="BOE39" s="427"/>
      <c r="BOF39" s="427"/>
      <c r="BOG39" s="427"/>
      <c r="BOH39" s="427"/>
      <c r="BOI39" s="427"/>
      <c r="BOJ39" s="427"/>
      <c r="BOK39" s="427"/>
      <c r="BOL39" s="427"/>
      <c r="BOM39" s="427"/>
      <c r="BON39" s="427"/>
      <c r="BOO39" s="427"/>
      <c r="BOP39" s="427"/>
      <c r="BOQ39" s="427"/>
      <c r="BOR39" s="427"/>
      <c r="BOS39" s="427"/>
      <c r="BOT39" s="427"/>
      <c r="BOU39" s="427"/>
      <c r="BOV39" s="427"/>
      <c r="BOW39" s="427"/>
      <c r="BOX39" s="427"/>
      <c r="BOY39" s="427"/>
      <c r="BOZ39" s="427"/>
      <c r="BPA39" s="427"/>
      <c r="BPB39" s="427"/>
      <c r="BPC39" s="427"/>
      <c r="BPD39" s="427"/>
      <c r="BPE39" s="427"/>
      <c r="BPF39" s="427"/>
      <c r="BPG39" s="427"/>
      <c r="BPH39" s="427"/>
      <c r="BPI39" s="427"/>
      <c r="BPJ39" s="427"/>
      <c r="BPK39" s="427"/>
      <c r="BPL39" s="427"/>
      <c r="BPM39" s="427"/>
      <c r="BPN39" s="427"/>
      <c r="BPO39" s="427"/>
      <c r="BPP39" s="427"/>
      <c r="BPQ39" s="427"/>
      <c r="BPR39" s="427"/>
      <c r="BPS39" s="427"/>
      <c r="BPT39" s="427"/>
      <c r="BPU39" s="427"/>
      <c r="BPV39" s="427"/>
      <c r="BPW39" s="427"/>
      <c r="BPX39" s="427"/>
      <c r="BPY39" s="427"/>
      <c r="BPZ39" s="427"/>
      <c r="BQA39" s="427"/>
      <c r="BQB39" s="427"/>
      <c r="BQC39" s="427"/>
      <c r="BQD39" s="427"/>
      <c r="BQE39" s="427"/>
      <c r="BQF39" s="427"/>
      <c r="BQG39" s="427"/>
      <c r="BQH39" s="427"/>
      <c r="BQI39" s="427"/>
      <c r="BQJ39" s="427"/>
      <c r="BQK39" s="427"/>
      <c r="BQL39" s="427"/>
      <c r="BQM39" s="427"/>
      <c r="BQN39" s="427"/>
      <c r="BQO39" s="427"/>
      <c r="BQP39" s="427"/>
      <c r="BQQ39" s="427"/>
      <c r="BQR39" s="427"/>
      <c r="BQS39" s="427"/>
      <c r="BQT39" s="427"/>
      <c r="BQU39" s="427"/>
      <c r="BQV39" s="427"/>
      <c r="BQW39" s="427"/>
      <c r="BQX39" s="427"/>
      <c r="BQY39" s="427"/>
      <c r="BQZ39" s="427"/>
      <c r="BRA39" s="427"/>
      <c r="BRB39" s="427"/>
      <c r="BRC39" s="427"/>
      <c r="BRD39" s="427"/>
      <c r="BRE39" s="427"/>
      <c r="BRF39" s="427"/>
      <c r="BRG39" s="427"/>
      <c r="BRH39" s="427"/>
      <c r="BRI39" s="427"/>
      <c r="BRJ39" s="427"/>
      <c r="BRK39" s="427"/>
      <c r="BRL39" s="427"/>
      <c r="BRM39" s="427"/>
      <c r="BRN39" s="427"/>
      <c r="BRO39" s="427"/>
      <c r="BRP39" s="427"/>
      <c r="BRQ39" s="427"/>
      <c r="BRR39" s="427"/>
      <c r="BRS39" s="427"/>
      <c r="BRT39" s="427"/>
      <c r="BRU39" s="427"/>
      <c r="BRV39" s="427"/>
      <c r="BRW39" s="427"/>
      <c r="BRX39" s="427"/>
      <c r="BRY39" s="427"/>
      <c r="BRZ39" s="427"/>
      <c r="BSA39" s="427"/>
      <c r="BSB39" s="427"/>
      <c r="BSC39" s="427"/>
      <c r="BSD39" s="427"/>
      <c r="BSE39" s="427"/>
      <c r="BSF39" s="427"/>
      <c r="BSG39" s="427"/>
      <c r="BSH39" s="427"/>
      <c r="BSI39" s="427"/>
      <c r="BSJ39" s="427"/>
      <c r="BSK39" s="427"/>
      <c r="BSL39" s="427"/>
      <c r="BSM39" s="427"/>
      <c r="BSN39" s="427"/>
      <c r="BSO39" s="427"/>
      <c r="BSP39" s="427"/>
      <c r="BSQ39" s="427"/>
      <c r="BSR39" s="427"/>
      <c r="BSS39" s="427"/>
      <c r="BST39" s="427"/>
      <c r="BSU39" s="427"/>
      <c r="BSV39" s="427"/>
      <c r="BSW39" s="427"/>
      <c r="BSX39" s="427"/>
      <c r="BSY39" s="427"/>
      <c r="BSZ39" s="427"/>
      <c r="BTA39" s="427"/>
      <c r="BTB39" s="427"/>
      <c r="BTC39" s="427"/>
      <c r="BTD39" s="427"/>
      <c r="BTE39" s="427"/>
      <c r="BTF39" s="427"/>
      <c r="BTG39" s="427"/>
      <c r="BTH39" s="427"/>
      <c r="BTI39" s="427"/>
      <c r="BTJ39" s="427"/>
      <c r="BTK39" s="427"/>
      <c r="BTL39" s="427"/>
      <c r="BTM39" s="427"/>
      <c r="BTN39" s="427"/>
      <c r="BTO39" s="427"/>
      <c r="BTP39" s="427"/>
      <c r="BTQ39" s="427"/>
      <c r="BTR39" s="427"/>
      <c r="BTS39" s="427"/>
      <c r="BTT39" s="427"/>
      <c r="BTU39" s="427"/>
      <c r="BTV39" s="427"/>
      <c r="BTW39" s="427"/>
      <c r="BTX39" s="427"/>
      <c r="BTY39" s="427"/>
      <c r="BTZ39" s="427"/>
      <c r="BUA39" s="427"/>
      <c r="BUB39" s="427"/>
      <c r="BUC39" s="427"/>
      <c r="BUD39" s="427"/>
      <c r="BUE39" s="427"/>
      <c r="BUF39" s="427"/>
      <c r="BUG39" s="427"/>
      <c r="BUH39" s="427"/>
      <c r="BUI39" s="427"/>
      <c r="BUJ39" s="427"/>
      <c r="BUK39" s="427"/>
      <c r="BUL39" s="427"/>
      <c r="BUM39" s="427"/>
      <c r="BUN39" s="427"/>
      <c r="BUO39" s="427"/>
      <c r="BUP39" s="427"/>
      <c r="BUQ39" s="427"/>
      <c r="BUR39" s="427"/>
      <c r="BUS39" s="427"/>
      <c r="BUT39" s="427"/>
      <c r="BUU39" s="427"/>
      <c r="BUV39" s="427"/>
      <c r="BUW39" s="427"/>
      <c r="BUX39" s="427"/>
      <c r="BUY39" s="427"/>
      <c r="BUZ39" s="427"/>
      <c r="BVA39" s="427"/>
      <c r="BVB39" s="427"/>
      <c r="BVC39" s="427"/>
      <c r="BVD39" s="427"/>
      <c r="BVE39" s="427"/>
      <c r="BVF39" s="427"/>
      <c r="BVG39" s="427"/>
      <c r="BVH39" s="427"/>
      <c r="BVI39" s="427"/>
      <c r="BVJ39" s="427"/>
      <c r="BVK39" s="427"/>
      <c r="BVL39" s="427"/>
      <c r="BVM39" s="427"/>
      <c r="BVN39" s="427"/>
      <c r="BVO39" s="427"/>
      <c r="BVP39" s="427"/>
      <c r="BVQ39" s="427"/>
      <c r="BVR39" s="427"/>
      <c r="BVS39" s="427"/>
      <c r="BVT39" s="427"/>
      <c r="BVU39" s="427"/>
      <c r="BVV39" s="427"/>
      <c r="BVW39" s="427"/>
      <c r="BVX39" s="427"/>
      <c r="BVY39" s="427"/>
      <c r="BVZ39" s="427"/>
      <c r="BWA39" s="427"/>
      <c r="BWB39" s="427"/>
      <c r="BWC39" s="427"/>
      <c r="BWD39" s="427"/>
      <c r="BWE39" s="427"/>
      <c r="BWF39" s="427"/>
      <c r="BWG39" s="427"/>
      <c r="BWH39" s="427"/>
      <c r="BWI39" s="427"/>
      <c r="BWJ39" s="427"/>
      <c r="BWK39" s="427"/>
      <c r="BWL39" s="427"/>
      <c r="BWM39" s="427"/>
      <c r="BWN39" s="427"/>
      <c r="BWO39" s="427"/>
      <c r="BWP39" s="427"/>
      <c r="BWQ39" s="427"/>
      <c r="BWR39" s="427"/>
      <c r="BWS39" s="427"/>
      <c r="BWT39" s="427"/>
      <c r="BWU39" s="427"/>
      <c r="BWV39" s="427"/>
      <c r="BWW39" s="427"/>
      <c r="BWX39" s="427"/>
      <c r="BWY39" s="427"/>
      <c r="BWZ39" s="427"/>
      <c r="BXA39" s="427"/>
      <c r="BXB39" s="427"/>
      <c r="BXC39" s="427"/>
      <c r="BXD39" s="427"/>
      <c r="BXE39" s="427"/>
      <c r="BXF39" s="427"/>
      <c r="BXG39" s="427"/>
      <c r="BXH39" s="427"/>
      <c r="BXI39" s="427"/>
      <c r="BXJ39" s="427"/>
      <c r="BXK39" s="427"/>
      <c r="BXL39" s="427"/>
      <c r="BXM39" s="427"/>
      <c r="BXN39" s="427"/>
      <c r="BXO39" s="427"/>
      <c r="BXP39" s="427"/>
      <c r="BXQ39" s="427"/>
      <c r="BXR39" s="427"/>
      <c r="BXS39" s="427"/>
      <c r="BXT39" s="427"/>
      <c r="BXU39" s="427"/>
      <c r="BXV39" s="427"/>
      <c r="BXW39" s="427"/>
      <c r="BXX39" s="427"/>
      <c r="BXY39" s="427"/>
      <c r="BXZ39" s="427"/>
      <c r="BYA39" s="427"/>
      <c r="BYB39" s="427"/>
      <c r="BYC39" s="427"/>
      <c r="BYD39" s="427"/>
      <c r="BYE39" s="427"/>
      <c r="BYF39" s="427"/>
      <c r="BYG39" s="427"/>
      <c r="BYH39" s="427"/>
      <c r="BYI39" s="427"/>
      <c r="BYJ39" s="427"/>
      <c r="BYK39" s="427"/>
      <c r="BYL39" s="427"/>
      <c r="BYM39" s="427"/>
      <c r="BYN39" s="427"/>
      <c r="BYO39" s="427"/>
      <c r="BYP39" s="427"/>
      <c r="BYQ39" s="427"/>
      <c r="BYR39" s="427"/>
      <c r="BYS39" s="427"/>
      <c r="BYT39" s="427"/>
      <c r="BYU39" s="427"/>
      <c r="BYV39" s="427"/>
      <c r="BYW39" s="427"/>
      <c r="BYX39" s="427"/>
      <c r="BYY39" s="427"/>
      <c r="BYZ39" s="427"/>
      <c r="BZA39" s="427"/>
      <c r="BZB39" s="427"/>
      <c r="BZC39" s="427"/>
      <c r="BZD39" s="427"/>
      <c r="BZE39" s="427"/>
      <c r="BZF39" s="427"/>
      <c r="BZG39" s="427"/>
      <c r="BZH39" s="427"/>
      <c r="BZI39" s="427"/>
      <c r="BZJ39" s="427"/>
      <c r="BZK39" s="427"/>
      <c r="BZL39" s="427"/>
      <c r="BZM39" s="427"/>
      <c r="BZN39" s="427"/>
      <c r="BZO39" s="427"/>
      <c r="BZP39" s="427"/>
      <c r="BZQ39" s="427"/>
      <c r="BZR39" s="427"/>
      <c r="BZS39" s="427"/>
      <c r="BZT39" s="427"/>
      <c r="BZU39" s="427"/>
      <c r="BZV39" s="427"/>
      <c r="BZW39" s="427"/>
      <c r="BZX39" s="427"/>
      <c r="BZY39" s="427"/>
      <c r="BZZ39" s="427"/>
      <c r="CAA39" s="427"/>
      <c r="CAB39" s="427"/>
      <c r="CAC39" s="427"/>
      <c r="CAD39" s="427"/>
      <c r="CAE39" s="427"/>
      <c r="CAF39" s="427"/>
      <c r="CAG39" s="427"/>
      <c r="CAH39" s="427"/>
      <c r="CAI39" s="427"/>
      <c r="CAJ39" s="427"/>
      <c r="CAK39" s="427"/>
      <c r="CAL39" s="427"/>
      <c r="CAM39" s="427"/>
      <c r="CAN39" s="427"/>
      <c r="CAO39" s="427"/>
      <c r="CAP39" s="427"/>
      <c r="CAQ39" s="427"/>
      <c r="CAR39" s="427"/>
      <c r="CAS39" s="427"/>
      <c r="CAT39" s="427"/>
      <c r="CAU39" s="427"/>
      <c r="CAV39" s="427"/>
      <c r="CAW39" s="427"/>
      <c r="CAX39" s="427"/>
      <c r="CAY39" s="427"/>
      <c r="CAZ39" s="427"/>
      <c r="CBA39" s="427"/>
      <c r="CBB39" s="427"/>
      <c r="CBC39" s="427"/>
      <c r="CBD39" s="427"/>
      <c r="CBE39" s="427"/>
      <c r="CBF39" s="427"/>
      <c r="CBG39" s="427"/>
      <c r="CBH39" s="427"/>
      <c r="CBI39" s="427"/>
      <c r="CBJ39" s="427"/>
      <c r="CBK39" s="427"/>
      <c r="CBL39" s="427"/>
      <c r="CBM39" s="427"/>
      <c r="CBN39" s="427"/>
      <c r="CBO39" s="427"/>
      <c r="CBP39" s="427"/>
      <c r="CBQ39" s="427"/>
      <c r="CBR39" s="427"/>
      <c r="CBS39" s="427"/>
      <c r="CBT39" s="427"/>
      <c r="CBU39" s="427"/>
      <c r="CBV39" s="427"/>
      <c r="CBW39" s="427"/>
      <c r="CBX39" s="427"/>
      <c r="CBY39" s="427"/>
      <c r="CBZ39" s="427"/>
      <c r="CCA39" s="427"/>
      <c r="CCB39" s="427"/>
      <c r="CCC39" s="427"/>
      <c r="CCD39" s="427"/>
      <c r="CCE39" s="427"/>
      <c r="CCF39" s="427"/>
      <c r="CCG39" s="427"/>
      <c r="CCH39" s="427"/>
      <c r="CCI39" s="427"/>
      <c r="CCJ39" s="427"/>
      <c r="CCK39" s="427"/>
      <c r="CCL39" s="427"/>
      <c r="CCM39" s="427"/>
      <c r="CCN39" s="427"/>
      <c r="CCO39" s="427"/>
      <c r="CCP39" s="427"/>
      <c r="CCQ39" s="427"/>
      <c r="CCR39" s="427"/>
      <c r="CCS39" s="427"/>
      <c r="CCT39" s="427"/>
      <c r="CCU39" s="427"/>
      <c r="CCV39" s="427"/>
      <c r="CCW39" s="427"/>
      <c r="CCX39" s="427"/>
      <c r="CCY39" s="427"/>
      <c r="CCZ39" s="427"/>
      <c r="CDA39" s="427"/>
      <c r="CDB39" s="427"/>
      <c r="CDC39" s="427"/>
      <c r="CDD39" s="427"/>
      <c r="CDE39" s="427"/>
      <c r="CDF39" s="427"/>
      <c r="CDG39" s="427"/>
      <c r="CDH39" s="427"/>
      <c r="CDI39" s="427"/>
      <c r="CDJ39" s="427"/>
      <c r="CDK39" s="427"/>
      <c r="CDL39" s="427"/>
      <c r="CDM39" s="427"/>
      <c r="CDN39" s="427"/>
      <c r="CDO39" s="427"/>
      <c r="CDP39" s="427"/>
      <c r="CDQ39" s="427"/>
      <c r="CDR39" s="427"/>
      <c r="CDS39" s="427"/>
      <c r="CDT39" s="427"/>
      <c r="CDU39" s="427"/>
      <c r="CDV39" s="427"/>
      <c r="CDW39" s="427"/>
      <c r="CDX39" s="427"/>
      <c r="CDY39" s="427"/>
      <c r="CDZ39" s="427"/>
      <c r="CEA39" s="427"/>
      <c r="CEB39" s="427"/>
      <c r="CEC39" s="427"/>
      <c r="CED39" s="427"/>
      <c r="CEE39" s="427"/>
      <c r="CEF39" s="427"/>
      <c r="CEG39" s="427"/>
      <c r="CEH39" s="427"/>
      <c r="CEI39" s="427"/>
      <c r="CEJ39" s="427"/>
      <c r="CEK39" s="427"/>
      <c r="CEL39" s="427"/>
      <c r="CEM39" s="427"/>
      <c r="CEN39" s="427"/>
      <c r="CEO39" s="427"/>
      <c r="CEP39" s="427"/>
      <c r="CEQ39" s="427"/>
      <c r="CER39" s="427"/>
      <c r="CES39" s="427"/>
      <c r="CET39" s="427"/>
      <c r="CEU39" s="427"/>
      <c r="CEV39" s="427"/>
      <c r="CEW39" s="427"/>
      <c r="CEX39" s="427"/>
      <c r="CEY39" s="427"/>
      <c r="CEZ39" s="427"/>
      <c r="CFA39" s="427"/>
      <c r="CFB39" s="427"/>
      <c r="CFC39" s="427"/>
      <c r="CFD39" s="427"/>
      <c r="CFE39" s="427"/>
      <c r="CFF39" s="427"/>
      <c r="CFG39" s="427"/>
      <c r="CFH39" s="427"/>
      <c r="CFI39" s="427"/>
      <c r="CFJ39" s="427"/>
      <c r="CFK39" s="427"/>
      <c r="CFL39" s="427"/>
      <c r="CFM39" s="427"/>
      <c r="CFN39" s="427"/>
      <c r="CFO39" s="427"/>
      <c r="CFP39" s="427"/>
      <c r="CFQ39" s="427"/>
      <c r="CFR39" s="427"/>
      <c r="CFS39" s="427"/>
      <c r="CFT39" s="427"/>
      <c r="CFU39" s="427"/>
      <c r="CFV39" s="427"/>
      <c r="CFW39" s="427"/>
      <c r="CFX39" s="427"/>
      <c r="CFY39" s="427"/>
      <c r="CFZ39" s="427"/>
      <c r="CGA39" s="427"/>
      <c r="CGB39" s="427"/>
      <c r="CGC39" s="427"/>
      <c r="CGD39" s="427"/>
      <c r="CGE39" s="427"/>
      <c r="CGF39" s="427"/>
      <c r="CGG39" s="427"/>
      <c r="CGH39" s="427"/>
      <c r="CGI39" s="427"/>
      <c r="CGJ39" s="427"/>
      <c r="CGK39" s="427"/>
      <c r="CGL39" s="427"/>
      <c r="CGM39" s="427"/>
      <c r="CGN39" s="427"/>
      <c r="CGO39" s="427"/>
      <c r="CGP39" s="427"/>
      <c r="CGQ39" s="427"/>
      <c r="CGR39" s="427"/>
      <c r="CGS39" s="427"/>
      <c r="CGT39" s="427"/>
      <c r="CGU39" s="427"/>
      <c r="CGV39" s="427"/>
      <c r="CGW39" s="427"/>
      <c r="CGX39" s="427"/>
      <c r="CGY39" s="427"/>
      <c r="CGZ39" s="427"/>
      <c r="CHA39" s="427"/>
      <c r="CHB39" s="427"/>
      <c r="CHC39" s="427"/>
      <c r="CHD39" s="427"/>
      <c r="CHE39" s="427"/>
      <c r="CHF39" s="427"/>
      <c r="CHG39" s="427"/>
      <c r="CHH39" s="427"/>
      <c r="CHI39" s="427"/>
      <c r="CHJ39" s="427"/>
      <c r="CHK39" s="427"/>
      <c r="CHL39" s="427"/>
      <c r="CHM39" s="427"/>
      <c r="CHN39" s="427"/>
      <c r="CHO39" s="427"/>
      <c r="CHP39" s="427"/>
      <c r="CHQ39" s="427"/>
      <c r="CHR39" s="427"/>
      <c r="CHS39" s="427"/>
      <c r="CHT39" s="427"/>
      <c r="CHU39" s="427"/>
      <c r="CHV39" s="427"/>
      <c r="CHW39" s="427"/>
      <c r="CHX39" s="427"/>
      <c r="CHY39" s="427"/>
      <c r="CHZ39" s="427"/>
      <c r="CIA39" s="427"/>
      <c r="CIB39" s="427"/>
      <c r="CIC39" s="427"/>
      <c r="CID39" s="427"/>
      <c r="CIE39" s="427"/>
      <c r="CIF39" s="427"/>
      <c r="CIG39" s="427"/>
      <c r="CIH39" s="427"/>
      <c r="CII39" s="427"/>
      <c r="CIJ39" s="427"/>
      <c r="CIK39" s="427"/>
      <c r="CIL39" s="427"/>
      <c r="CIM39" s="427"/>
      <c r="CIN39" s="427"/>
      <c r="CIO39" s="427"/>
      <c r="CIP39" s="427"/>
      <c r="CIQ39" s="427"/>
      <c r="CIR39" s="427"/>
      <c r="CIS39" s="427"/>
      <c r="CIT39" s="427"/>
      <c r="CIU39" s="427"/>
      <c r="CIV39" s="427"/>
      <c r="CIW39" s="427"/>
      <c r="CIX39" s="427"/>
      <c r="CIY39" s="427"/>
      <c r="CIZ39" s="427"/>
      <c r="CJA39" s="427"/>
      <c r="CJB39" s="427"/>
      <c r="CJC39" s="427"/>
      <c r="CJD39" s="427"/>
      <c r="CJE39" s="427"/>
      <c r="CJF39" s="427"/>
      <c r="CJG39" s="427"/>
      <c r="CJH39" s="427"/>
      <c r="CJI39" s="427"/>
      <c r="CJJ39" s="427"/>
      <c r="CJK39" s="427"/>
      <c r="CJL39" s="427"/>
      <c r="CJM39" s="427"/>
      <c r="CJN39" s="427"/>
      <c r="CJO39" s="427"/>
      <c r="CJP39" s="427"/>
      <c r="CJQ39" s="427"/>
      <c r="CJR39" s="427"/>
      <c r="CJS39" s="427"/>
      <c r="CJT39" s="427"/>
      <c r="CJU39" s="427"/>
      <c r="CJV39" s="427"/>
      <c r="CJW39" s="427"/>
      <c r="CJX39" s="427"/>
      <c r="CJY39" s="427"/>
      <c r="CJZ39" s="427"/>
      <c r="CKA39" s="427"/>
      <c r="CKB39" s="427"/>
      <c r="CKC39" s="427"/>
      <c r="CKD39" s="427"/>
      <c r="CKE39" s="427"/>
      <c r="CKF39" s="427"/>
      <c r="CKG39" s="427"/>
      <c r="CKH39" s="427"/>
      <c r="CKI39" s="427"/>
      <c r="CKJ39" s="427"/>
      <c r="CKK39" s="427"/>
      <c r="CKL39" s="427"/>
      <c r="CKM39" s="427"/>
      <c r="CKN39" s="427"/>
      <c r="CKO39" s="427"/>
      <c r="CKP39" s="427"/>
      <c r="CKQ39" s="427"/>
      <c r="CKR39" s="427"/>
      <c r="CKS39" s="427"/>
      <c r="CKT39" s="427"/>
      <c r="CKU39" s="427"/>
      <c r="CKV39" s="427"/>
      <c r="CKW39" s="427"/>
      <c r="CKX39" s="427"/>
      <c r="CKY39" s="427"/>
      <c r="CKZ39" s="427"/>
      <c r="CLA39" s="427"/>
      <c r="CLB39" s="427"/>
      <c r="CLC39" s="427"/>
      <c r="CLD39" s="427"/>
      <c r="CLE39" s="427"/>
      <c r="CLF39" s="427"/>
      <c r="CLG39" s="427"/>
      <c r="CLH39" s="427"/>
      <c r="CLI39" s="427"/>
      <c r="CLJ39" s="427"/>
      <c r="CLK39" s="427"/>
      <c r="CLL39" s="427"/>
      <c r="CLM39" s="427"/>
      <c r="CLN39" s="427"/>
      <c r="CLO39" s="427"/>
      <c r="CLP39" s="427"/>
      <c r="CLQ39" s="427"/>
      <c r="CLR39" s="427"/>
      <c r="CLS39" s="427"/>
      <c r="CLT39" s="427"/>
      <c r="CLU39" s="427"/>
      <c r="CLV39" s="427"/>
      <c r="CLW39" s="427"/>
      <c r="CLX39" s="427"/>
      <c r="CLY39" s="427"/>
      <c r="CLZ39" s="427"/>
      <c r="CMA39" s="427"/>
      <c r="CMB39" s="427"/>
      <c r="CMC39" s="427"/>
      <c r="CMD39" s="427"/>
      <c r="CME39" s="427"/>
      <c r="CMF39" s="427"/>
      <c r="CMG39" s="427"/>
      <c r="CMH39" s="427"/>
      <c r="CMI39" s="427"/>
      <c r="CMJ39" s="427"/>
      <c r="CMK39" s="427"/>
      <c r="CML39" s="427"/>
      <c r="CMM39" s="427"/>
      <c r="CMN39" s="427"/>
      <c r="CMO39" s="427"/>
      <c r="CMP39" s="427"/>
      <c r="CMQ39" s="427"/>
      <c r="CMR39" s="427"/>
      <c r="CMS39" s="427"/>
      <c r="CMT39" s="427"/>
      <c r="CMU39" s="427"/>
      <c r="CMV39" s="427"/>
      <c r="CMW39" s="427"/>
      <c r="CMX39" s="427"/>
      <c r="CMY39" s="427"/>
      <c r="CMZ39" s="427"/>
      <c r="CNA39" s="427"/>
      <c r="CNB39" s="427"/>
      <c r="CNC39" s="427"/>
      <c r="CND39" s="427"/>
      <c r="CNE39" s="427"/>
      <c r="CNF39" s="427"/>
      <c r="CNG39" s="427"/>
      <c r="CNH39" s="427"/>
      <c r="CNI39" s="427"/>
      <c r="CNJ39" s="427"/>
      <c r="CNK39" s="427"/>
      <c r="CNL39" s="427"/>
      <c r="CNM39" s="427"/>
      <c r="CNN39" s="427"/>
      <c r="CNO39" s="427"/>
      <c r="CNP39" s="427"/>
      <c r="CNQ39" s="427"/>
      <c r="CNR39" s="427"/>
      <c r="CNS39" s="427"/>
      <c r="CNT39" s="427"/>
      <c r="CNU39" s="427"/>
      <c r="CNV39" s="427"/>
      <c r="CNW39" s="427"/>
      <c r="CNX39" s="427"/>
      <c r="CNY39" s="427"/>
      <c r="CNZ39" s="427"/>
      <c r="COA39" s="427"/>
      <c r="COB39" s="427"/>
      <c r="COC39" s="427"/>
      <c r="COD39" s="427"/>
      <c r="COE39" s="427"/>
      <c r="COF39" s="427"/>
      <c r="COG39" s="427"/>
      <c r="COH39" s="427"/>
      <c r="COI39" s="427"/>
      <c r="COJ39" s="427"/>
      <c r="COK39" s="427"/>
      <c r="COL39" s="427"/>
      <c r="COM39" s="427"/>
      <c r="CON39" s="427"/>
      <c r="COO39" s="427"/>
      <c r="COP39" s="427"/>
      <c r="COQ39" s="427"/>
      <c r="COR39" s="427"/>
      <c r="COS39" s="427"/>
      <c r="COT39" s="427"/>
      <c r="COU39" s="427"/>
      <c r="COV39" s="427"/>
      <c r="COW39" s="427"/>
      <c r="COX39" s="427"/>
      <c r="COY39" s="427"/>
      <c r="COZ39" s="427"/>
      <c r="CPA39" s="427"/>
      <c r="CPB39" s="427"/>
      <c r="CPC39" s="427"/>
      <c r="CPD39" s="427"/>
      <c r="CPE39" s="427"/>
      <c r="CPF39" s="427"/>
      <c r="CPG39" s="427"/>
      <c r="CPH39" s="427"/>
      <c r="CPI39" s="427"/>
      <c r="CPJ39" s="427"/>
      <c r="CPK39" s="427"/>
      <c r="CPL39" s="427"/>
      <c r="CPM39" s="427"/>
      <c r="CPN39" s="427"/>
      <c r="CPO39" s="427"/>
      <c r="CPP39" s="427"/>
      <c r="CPQ39" s="427"/>
      <c r="CPR39" s="427"/>
      <c r="CPS39" s="427"/>
      <c r="CPT39" s="427"/>
      <c r="CPU39" s="427"/>
      <c r="CPV39" s="427"/>
      <c r="CPW39" s="427"/>
      <c r="CPX39" s="427"/>
      <c r="CPY39" s="427"/>
      <c r="CPZ39" s="427"/>
      <c r="CQA39" s="427"/>
      <c r="CQB39" s="427"/>
      <c r="CQC39" s="427"/>
      <c r="CQD39" s="427"/>
      <c r="CQE39" s="427"/>
      <c r="CQF39" s="427"/>
      <c r="CQG39" s="427"/>
      <c r="CQH39" s="427"/>
      <c r="CQI39" s="427"/>
      <c r="CQJ39" s="427"/>
      <c r="CQK39" s="427"/>
      <c r="CQL39" s="427"/>
      <c r="CQM39" s="427"/>
      <c r="CQN39" s="427"/>
      <c r="CQO39" s="427"/>
      <c r="CQP39" s="427"/>
      <c r="CQQ39" s="427"/>
      <c r="CQR39" s="427"/>
      <c r="CQS39" s="427"/>
      <c r="CQT39" s="427"/>
      <c r="CQU39" s="427"/>
      <c r="CQV39" s="427"/>
      <c r="CQW39" s="427"/>
      <c r="CQX39" s="427"/>
      <c r="CQY39" s="427"/>
      <c r="CQZ39" s="427"/>
      <c r="CRA39" s="427"/>
      <c r="CRB39" s="427"/>
      <c r="CRC39" s="427"/>
      <c r="CRD39" s="427"/>
      <c r="CRE39" s="427"/>
      <c r="CRF39" s="427"/>
      <c r="CRG39" s="427"/>
      <c r="CRH39" s="427"/>
      <c r="CRI39" s="427"/>
      <c r="CRJ39" s="427"/>
      <c r="CRK39" s="427"/>
      <c r="CRL39" s="427"/>
      <c r="CRM39" s="427"/>
      <c r="CRN39" s="427"/>
      <c r="CRO39" s="427"/>
      <c r="CRP39" s="427"/>
      <c r="CRQ39" s="427"/>
      <c r="CRR39" s="427"/>
      <c r="CRS39" s="427"/>
      <c r="CRT39" s="427"/>
      <c r="CRU39" s="427"/>
      <c r="CRV39" s="427"/>
      <c r="CRW39" s="427"/>
      <c r="CRX39" s="427"/>
      <c r="CRY39" s="427"/>
      <c r="CRZ39" s="427"/>
      <c r="CSA39" s="427"/>
      <c r="CSB39" s="427"/>
      <c r="CSC39" s="427"/>
      <c r="CSD39" s="427"/>
      <c r="CSE39" s="427"/>
      <c r="CSF39" s="427"/>
      <c r="CSG39" s="427"/>
      <c r="CSH39" s="427"/>
      <c r="CSI39" s="427"/>
      <c r="CSJ39" s="427"/>
      <c r="CSK39" s="427"/>
      <c r="CSL39" s="427"/>
      <c r="CSM39" s="427"/>
      <c r="CSN39" s="427"/>
      <c r="CSO39" s="427"/>
      <c r="CSP39" s="427"/>
      <c r="CSQ39" s="427"/>
      <c r="CSR39" s="427"/>
      <c r="CSS39" s="427"/>
      <c r="CST39" s="427"/>
      <c r="CSU39" s="427"/>
      <c r="CSV39" s="427"/>
      <c r="CSW39" s="427"/>
      <c r="CSX39" s="427"/>
      <c r="CSY39" s="427"/>
      <c r="CSZ39" s="427"/>
      <c r="CTA39" s="427"/>
      <c r="CTB39" s="427"/>
      <c r="CTC39" s="427"/>
      <c r="CTD39" s="427"/>
      <c r="CTE39" s="427"/>
      <c r="CTF39" s="427"/>
      <c r="CTG39" s="427"/>
      <c r="CTH39" s="427"/>
      <c r="CTI39" s="427"/>
      <c r="CTJ39" s="427"/>
      <c r="CTK39" s="427"/>
      <c r="CTL39" s="427"/>
      <c r="CTM39" s="427"/>
      <c r="CTN39" s="427"/>
      <c r="CTO39" s="427"/>
      <c r="CTP39" s="427"/>
      <c r="CTQ39" s="427"/>
      <c r="CTR39" s="427"/>
      <c r="CTS39" s="427"/>
      <c r="CTT39" s="427"/>
      <c r="CTU39" s="427"/>
      <c r="CTV39" s="427"/>
      <c r="CTW39" s="427"/>
      <c r="CTX39" s="427"/>
      <c r="CTY39" s="427"/>
      <c r="CTZ39" s="427"/>
      <c r="CUA39" s="427"/>
      <c r="CUB39" s="427"/>
      <c r="CUC39" s="427"/>
      <c r="CUD39" s="427"/>
      <c r="CUE39" s="427"/>
      <c r="CUF39" s="427"/>
      <c r="CUG39" s="427"/>
      <c r="CUH39" s="427"/>
      <c r="CUI39" s="427"/>
      <c r="CUJ39" s="427"/>
      <c r="CUK39" s="427"/>
      <c r="CUL39" s="427"/>
      <c r="CUM39" s="427"/>
      <c r="CUN39" s="427"/>
      <c r="CUO39" s="427"/>
      <c r="CUP39" s="427"/>
      <c r="CUQ39" s="427"/>
      <c r="CUR39" s="427"/>
      <c r="CUS39" s="427"/>
      <c r="CUT39" s="427"/>
      <c r="CUU39" s="427"/>
      <c r="CUV39" s="427"/>
      <c r="CUW39" s="427"/>
      <c r="CUX39" s="427"/>
      <c r="CUY39" s="427"/>
      <c r="CUZ39" s="427"/>
      <c r="CVA39" s="427"/>
      <c r="CVB39" s="427"/>
      <c r="CVC39" s="427"/>
      <c r="CVD39" s="427"/>
      <c r="CVE39" s="427"/>
      <c r="CVF39" s="427"/>
      <c r="CVG39" s="427"/>
      <c r="CVH39" s="427"/>
      <c r="CVI39" s="427"/>
      <c r="CVJ39" s="427"/>
      <c r="CVK39" s="427"/>
      <c r="CVL39" s="427"/>
      <c r="CVM39" s="427"/>
      <c r="CVN39" s="427"/>
      <c r="CVO39" s="427"/>
      <c r="CVP39" s="427"/>
      <c r="CVQ39" s="427"/>
      <c r="CVR39" s="427"/>
      <c r="CVS39" s="427"/>
      <c r="CVT39" s="427"/>
      <c r="CVU39" s="427"/>
      <c r="CVV39" s="427"/>
      <c r="CVW39" s="427"/>
      <c r="CVX39" s="427"/>
      <c r="CVY39" s="427"/>
      <c r="CVZ39" s="427"/>
      <c r="CWA39" s="427"/>
      <c r="CWB39" s="427"/>
      <c r="CWC39" s="427"/>
      <c r="CWD39" s="427"/>
      <c r="CWE39" s="427"/>
      <c r="CWF39" s="427"/>
      <c r="CWG39" s="427"/>
      <c r="CWH39" s="427"/>
      <c r="CWI39" s="427"/>
      <c r="CWJ39" s="427"/>
      <c r="CWK39" s="427"/>
      <c r="CWL39" s="427"/>
      <c r="CWM39" s="427"/>
      <c r="CWN39" s="427"/>
      <c r="CWO39" s="427"/>
      <c r="CWP39" s="427"/>
      <c r="CWQ39" s="427"/>
      <c r="CWR39" s="427"/>
      <c r="CWS39" s="427"/>
      <c r="CWT39" s="427"/>
      <c r="CWU39" s="427"/>
      <c r="CWV39" s="427"/>
      <c r="CWW39" s="427"/>
      <c r="CWX39" s="427"/>
      <c r="CWY39" s="427"/>
      <c r="CWZ39" s="427"/>
      <c r="CXA39" s="427"/>
      <c r="CXB39" s="427"/>
      <c r="CXC39" s="427"/>
      <c r="CXD39" s="427"/>
      <c r="CXE39" s="427"/>
      <c r="CXF39" s="427"/>
      <c r="CXG39" s="427"/>
      <c r="CXH39" s="427"/>
      <c r="CXI39" s="427"/>
      <c r="CXJ39" s="427"/>
      <c r="CXK39" s="427"/>
      <c r="CXL39" s="427"/>
      <c r="CXM39" s="427"/>
      <c r="CXN39" s="427"/>
      <c r="CXO39" s="427"/>
      <c r="CXP39" s="427"/>
      <c r="CXQ39" s="427"/>
      <c r="CXR39" s="427"/>
      <c r="CXS39" s="427"/>
      <c r="CXT39" s="427"/>
      <c r="CXU39" s="427"/>
      <c r="CXV39" s="427"/>
      <c r="CXW39" s="427"/>
      <c r="CXX39" s="427"/>
      <c r="CXY39" s="427"/>
      <c r="CXZ39" s="427"/>
      <c r="CYA39" s="427"/>
      <c r="CYB39" s="427"/>
      <c r="CYC39" s="427"/>
      <c r="CYD39" s="427"/>
      <c r="CYE39" s="427"/>
      <c r="CYF39" s="427"/>
      <c r="CYG39" s="427"/>
      <c r="CYH39" s="427"/>
      <c r="CYI39" s="427"/>
      <c r="CYJ39" s="427"/>
      <c r="CYK39" s="427"/>
      <c r="CYL39" s="427"/>
      <c r="CYM39" s="427"/>
      <c r="CYN39" s="427"/>
      <c r="CYO39" s="427"/>
      <c r="CYP39" s="427"/>
      <c r="CYQ39" s="427"/>
      <c r="CYR39" s="427"/>
      <c r="CYS39" s="427"/>
      <c r="CYT39" s="427"/>
      <c r="CYU39" s="427"/>
      <c r="CYV39" s="427"/>
      <c r="CYW39" s="427"/>
      <c r="CYX39" s="427"/>
      <c r="CYY39" s="427"/>
      <c r="CYZ39" s="427"/>
      <c r="CZA39" s="427"/>
      <c r="CZB39" s="427"/>
      <c r="CZC39" s="427"/>
      <c r="CZD39" s="427"/>
      <c r="CZE39" s="427"/>
      <c r="CZF39" s="427"/>
      <c r="CZG39" s="427"/>
      <c r="CZH39" s="427"/>
      <c r="CZI39" s="427"/>
      <c r="CZJ39" s="427"/>
      <c r="CZK39" s="427"/>
      <c r="CZL39" s="427"/>
      <c r="CZM39" s="427"/>
      <c r="CZN39" s="427"/>
      <c r="CZO39" s="427"/>
      <c r="CZP39" s="427"/>
      <c r="CZQ39" s="427"/>
      <c r="CZR39" s="427"/>
      <c r="CZS39" s="427"/>
      <c r="CZT39" s="427"/>
      <c r="CZU39" s="427"/>
      <c r="CZV39" s="427"/>
      <c r="CZW39" s="427"/>
      <c r="CZX39" s="427"/>
      <c r="CZY39" s="427"/>
      <c r="CZZ39" s="427"/>
      <c r="DAA39" s="427"/>
      <c r="DAB39" s="427"/>
      <c r="DAC39" s="427"/>
      <c r="DAD39" s="427"/>
      <c r="DAE39" s="427"/>
      <c r="DAF39" s="427"/>
      <c r="DAG39" s="427"/>
      <c r="DAH39" s="427"/>
      <c r="DAI39" s="427"/>
      <c r="DAJ39" s="427"/>
      <c r="DAK39" s="427"/>
      <c r="DAL39" s="427"/>
      <c r="DAM39" s="427"/>
      <c r="DAN39" s="427"/>
      <c r="DAO39" s="427"/>
      <c r="DAP39" s="427"/>
      <c r="DAQ39" s="427"/>
      <c r="DAR39" s="427"/>
      <c r="DAS39" s="427"/>
      <c r="DAT39" s="427"/>
      <c r="DAU39" s="427"/>
      <c r="DAV39" s="427"/>
      <c r="DAW39" s="427"/>
      <c r="DAX39" s="427"/>
      <c r="DAY39" s="427"/>
      <c r="DAZ39" s="427"/>
      <c r="DBA39" s="427"/>
      <c r="DBB39" s="427"/>
      <c r="DBC39" s="427"/>
      <c r="DBD39" s="427"/>
      <c r="DBE39" s="427"/>
      <c r="DBF39" s="427"/>
      <c r="DBG39" s="427"/>
      <c r="DBH39" s="427"/>
      <c r="DBI39" s="427"/>
      <c r="DBJ39" s="427"/>
      <c r="DBK39" s="427"/>
      <c r="DBL39" s="427"/>
      <c r="DBM39" s="427"/>
      <c r="DBN39" s="427"/>
      <c r="DBO39" s="427"/>
      <c r="DBP39" s="427"/>
      <c r="DBQ39" s="427"/>
      <c r="DBR39" s="427"/>
      <c r="DBS39" s="427"/>
      <c r="DBT39" s="427"/>
      <c r="DBU39" s="427"/>
      <c r="DBV39" s="427"/>
      <c r="DBW39" s="427"/>
      <c r="DBX39" s="427"/>
      <c r="DBY39" s="427"/>
      <c r="DBZ39" s="427"/>
      <c r="DCA39" s="427"/>
      <c r="DCB39" s="427"/>
      <c r="DCC39" s="427"/>
      <c r="DCD39" s="427"/>
      <c r="DCE39" s="427"/>
      <c r="DCF39" s="427"/>
      <c r="DCG39" s="427"/>
      <c r="DCH39" s="427"/>
      <c r="DCI39" s="427"/>
      <c r="DCJ39" s="427"/>
      <c r="DCK39" s="427"/>
      <c r="DCL39" s="427"/>
      <c r="DCM39" s="427"/>
      <c r="DCN39" s="427"/>
      <c r="DCO39" s="427"/>
      <c r="DCP39" s="427"/>
      <c r="DCQ39" s="427"/>
      <c r="DCR39" s="427"/>
      <c r="DCS39" s="427"/>
      <c r="DCT39" s="427"/>
      <c r="DCU39" s="427"/>
      <c r="DCV39" s="427"/>
      <c r="DCW39" s="427"/>
      <c r="DCX39" s="427"/>
      <c r="DCY39" s="427"/>
      <c r="DCZ39" s="427"/>
      <c r="DDA39" s="427"/>
      <c r="DDB39" s="427"/>
      <c r="DDC39" s="427"/>
      <c r="DDD39" s="427"/>
      <c r="DDE39" s="427"/>
      <c r="DDF39" s="427"/>
      <c r="DDG39" s="427"/>
      <c r="DDH39" s="427"/>
      <c r="DDI39" s="427"/>
      <c r="DDJ39" s="427"/>
      <c r="DDK39" s="427"/>
      <c r="DDL39" s="427"/>
      <c r="DDM39" s="427"/>
      <c r="DDN39" s="427"/>
      <c r="DDO39" s="427"/>
      <c r="DDP39" s="427"/>
      <c r="DDQ39" s="427"/>
      <c r="DDR39" s="427"/>
      <c r="DDS39" s="427"/>
      <c r="DDT39" s="427"/>
      <c r="DDU39" s="427"/>
      <c r="DDV39" s="427"/>
      <c r="DDW39" s="427"/>
      <c r="DDX39" s="427"/>
      <c r="DDY39" s="427"/>
      <c r="DDZ39" s="427"/>
      <c r="DEA39" s="427"/>
      <c r="DEB39" s="427"/>
      <c r="DEC39" s="427"/>
      <c r="DED39" s="427"/>
      <c r="DEE39" s="427"/>
      <c r="DEF39" s="427"/>
      <c r="DEG39" s="427"/>
      <c r="DEH39" s="427"/>
      <c r="DEI39" s="427"/>
      <c r="DEJ39" s="427"/>
      <c r="DEK39" s="427"/>
      <c r="DEL39" s="427"/>
      <c r="DEM39" s="427"/>
      <c r="DEN39" s="427"/>
      <c r="DEO39" s="427"/>
      <c r="DEP39" s="427"/>
      <c r="DEQ39" s="427"/>
      <c r="DER39" s="427"/>
      <c r="DES39" s="427"/>
      <c r="DET39" s="427"/>
      <c r="DEU39" s="427"/>
      <c r="DEV39" s="427"/>
      <c r="DEW39" s="427"/>
      <c r="DEX39" s="427"/>
      <c r="DEY39" s="427"/>
      <c r="DEZ39" s="427"/>
      <c r="DFA39" s="427"/>
      <c r="DFB39" s="427"/>
      <c r="DFC39" s="427"/>
      <c r="DFD39" s="427"/>
      <c r="DFE39" s="427"/>
      <c r="DFF39" s="427"/>
      <c r="DFG39" s="427"/>
      <c r="DFH39" s="427"/>
      <c r="DFI39" s="427"/>
      <c r="DFJ39" s="427"/>
      <c r="DFK39" s="427"/>
      <c r="DFL39" s="427"/>
      <c r="DFM39" s="427"/>
      <c r="DFN39" s="427"/>
      <c r="DFO39" s="427"/>
      <c r="DFP39" s="427"/>
      <c r="DFQ39" s="427"/>
      <c r="DFR39" s="427"/>
      <c r="DFS39" s="427"/>
      <c r="DFT39" s="427"/>
      <c r="DFU39" s="427"/>
      <c r="DFV39" s="427"/>
      <c r="DFW39" s="427"/>
      <c r="DFX39" s="427"/>
      <c r="DFY39" s="427"/>
      <c r="DFZ39" s="427"/>
      <c r="DGA39" s="427"/>
      <c r="DGB39" s="427"/>
      <c r="DGC39" s="427"/>
      <c r="DGD39" s="427"/>
      <c r="DGE39" s="427"/>
      <c r="DGF39" s="427"/>
      <c r="DGG39" s="427"/>
      <c r="DGH39" s="427"/>
      <c r="DGI39" s="427"/>
      <c r="DGJ39" s="427"/>
      <c r="DGK39" s="427"/>
      <c r="DGL39" s="427"/>
      <c r="DGM39" s="427"/>
      <c r="DGN39" s="427"/>
      <c r="DGO39" s="427"/>
      <c r="DGP39" s="427"/>
      <c r="DGQ39" s="427"/>
      <c r="DGR39" s="427"/>
      <c r="DGS39" s="427"/>
      <c r="DGT39" s="427"/>
      <c r="DGU39" s="427"/>
      <c r="DGV39" s="427"/>
      <c r="DGW39" s="427"/>
      <c r="DGX39" s="427"/>
      <c r="DGY39" s="427"/>
      <c r="DGZ39" s="427"/>
      <c r="DHA39" s="427"/>
      <c r="DHB39" s="427"/>
      <c r="DHC39" s="427"/>
      <c r="DHD39" s="427"/>
      <c r="DHE39" s="427"/>
      <c r="DHF39" s="427"/>
      <c r="DHG39" s="427"/>
      <c r="DHH39" s="427"/>
      <c r="DHI39" s="427"/>
      <c r="DHJ39" s="427"/>
      <c r="DHK39" s="427"/>
      <c r="DHL39" s="427"/>
      <c r="DHM39" s="427"/>
      <c r="DHN39" s="427"/>
      <c r="DHO39" s="427"/>
      <c r="DHP39" s="427"/>
      <c r="DHQ39" s="427"/>
      <c r="DHR39" s="427"/>
      <c r="DHS39" s="427"/>
      <c r="DHT39" s="427"/>
      <c r="DHU39" s="427"/>
      <c r="DHV39" s="427"/>
      <c r="DHW39" s="427"/>
      <c r="DHX39" s="427"/>
      <c r="DHY39" s="427"/>
      <c r="DHZ39" s="427"/>
      <c r="DIA39" s="427"/>
      <c r="DIB39" s="427"/>
      <c r="DIC39" s="427"/>
      <c r="DID39" s="427"/>
      <c r="DIE39" s="427"/>
      <c r="DIF39" s="427"/>
      <c r="DIG39" s="427"/>
      <c r="DIH39" s="427"/>
      <c r="DII39" s="427"/>
      <c r="DIJ39" s="427"/>
      <c r="DIK39" s="427"/>
      <c r="DIL39" s="427"/>
      <c r="DIM39" s="427"/>
      <c r="DIN39" s="427"/>
      <c r="DIO39" s="427"/>
      <c r="DIP39" s="427"/>
      <c r="DIQ39" s="427"/>
      <c r="DIR39" s="427"/>
      <c r="DIS39" s="427"/>
      <c r="DIT39" s="427"/>
      <c r="DIU39" s="427"/>
      <c r="DIV39" s="427"/>
      <c r="DIW39" s="427"/>
      <c r="DIX39" s="427"/>
      <c r="DIY39" s="427"/>
      <c r="DIZ39" s="427"/>
      <c r="DJA39" s="427"/>
      <c r="DJB39" s="427"/>
      <c r="DJC39" s="427"/>
      <c r="DJD39" s="427"/>
      <c r="DJE39" s="427"/>
      <c r="DJF39" s="427"/>
      <c r="DJG39" s="427"/>
      <c r="DJH39" s="427"/>
      <c r="DJI39" s="427"/>
      <c r="DJJ39" s="427"/>
      <c r="DJK39" s="427"/>
      <c r="DJL39" s="427"/>
      <c r="DJM39" s="427"/>
      <c r="DJN39" s="427"/>
      <c r="DJO39" s="427"/>
      <c r="DJP39" s="427"/>
      <c r="DJQ39" s="427"/>
      <c r="DJR39" s="427"/>
      <c r="DJS39" s="427"/>
      <c r="DJT39" s="427"/>
      <c r="DJU39" s="427"/>
      <c r="DJV39" s="427"/>
      <c r="DJW39" s="427"/>
      <c r="DJX39" s="427"/>
      <c r="DJY39" s="427"/>
      <c r="DJZ39" s="427"/>
      <c r="DKA39" s="427"/>
      <c r="DKB39" s="427"/>
      <c r="DKC39" s="427"/>
      <c r="DKD39" s="427"/>
      <c r="DKE39" s="427"/>
      <c r="DKF39" s="427"/>
      <c r="DKG39" s="427"/>
      <c r="DKH39" s="427"/>
      <c r="DKI39" s="427"/>
      <c r="DKJ39" s="427"/>
      <c r="DKK39" s="427"/>
      <c r="DKL39" s="427"/>
      <c r="DKM39" s="427"/>
      <c r="DKN39" s="427"/>
      <c r="DKO39" s="427"/>
      <c r="DKP39" s="427"/>
      <c r="DKQ39" s="427"/>
      <c r="DKR39" s="427"/>
      <c r="DKS39" s="427"/>
      <c r="DKT39" s="427"/>
      <c r="DKU39" s="427"/>
      <c r="DKV39" s="427"/>
      <c r="DKW39" s="427"/>
      <c r="DKX39" s="427"/>
      <c r="DKY39" s="427"/>
      <c r="DKZ39" s="427"/>
      <c r="DLA39" s="427"/>
      <c r="DLB39" s="427"/>
      <c r="DLC39" s="427"/>
      <c r="DLD39" s="427"/>
      <c r="DLE39" s="427"/>
      <c r="DLF39" s="427"/>
      <c r="DLG39" s="427"/>
      <c r="DLH39" s="427"/>
      <c r="DLI39" s="427"/>
      <c r="DLJ39" s="427"/>
      <c r="DLK39" s="427"/>
      <c r="DLL39" s="427"/>
      <c r="DLM39" s="427"/>
      <c r="DLN39" s="427"/>
      <c r="DLO39" s="427"/>
      <c r="DLP39" s="427"/>
      <c r="DLQ39" s="427"/>
      <c r="DLR39" s="427"/>
      <c r="DLS39" s="427"/>
      <c r="DLT39" s="427"/>
      <c r="DLU39" s="427"/>
      <c r="DLV39" s="427"/>
      <c r="DLW39" s="427"/>
      <c r="DLX39" s="427"/>
      <c r="DLY39" s="427"/>
      <c r="DLZ39" s="427"/>
      <c r="DMA39" s="427"/>
      <c r="DMB39" s="427"/>
      <c r="DMC39" s="427"/>
      <c r="DMD39" s="427"/>
      <c r="DME39" s="427"/>
      <c r="DMF39" s="427"/>
      <c r="DMG39" s="427"/>
      <c r="DMH39" s="427"/>
      <c r="DMI39" s="427"/>
      <c r="DMJ39" s="427"/>
      <c r="DMK39" s="427"/>
      <c r="DML39" s="427"/>
      <c r="DMM39" s="427"/>
      <c r="DMN39" s="427"/>
      <c r="DMO39" s="427"/>
      <c r="DMP39" s="427"/>
      <c r="DMQ39" s="427"/>
      <c r="DMR39" s="427"/>
      <c r="DMS39" s="427"/>
      <c r="DMT39" s="427"/>
      <c r="DMU39" s="427"/>
      <c r="DMV39" s="427"/>
      <c r="DMW39" s="427"/>
      <c r="DMX39" s="427"/>
      <c r="DMY39" s="427"/>
      <c r="DMZ39" s="427"/>
      <c r="DNA39" s="427"/>
      <c r="DNB39" s="427"/>
      <c r="DNC39" s="427"/>
      <c r="DND39" s="427"/>
      <c r="DNE39" s="427"/>
      <c r="DNF39" s="427"/>
      <c r="DNG39" s="427"/>
      <c r="DNH39" s="427"/>
      <c r="DNI39" s="427"/>
      <c r="DNJ39" s="427"/>
      <c r="DNK39" s="427"/>
      <c r="DNL39" s="427"/>
      <c r="DNM39" s="427"/>
      <c r="DNN39" s="427"/>
      <c r="DNO39" s="427"/>
      <c r="DNP39" s="427"/>
      <c r="DNQ39" s="427"/>
      <c r="DNR39" s="427"/>
      <c r="DNS39" s="427"/>
      <c r="DNT39" s="427"/>
      <c r="DNU39" s="427"/>
      <c r="DNV39" s="427"/>
      <c r="DNW39" s="427"/>
      <c r="DNX39" s="427"/>
      <c r="DNY39" s="427"/>
      <c r="DNZ39" s="427"/>
      <c r="DOA39" s="427"/>
      <c r="DOB39" s="427"/>
      <c r="DOC39" s="427"/>
      <c r="DOD39" s="427"/>
      <c r="DOE39" s="427"/>
      <c r="DOF39" s="427"/>
      <c r="DOG39" s="427"/>
      <c r="DOH39" s="427"/>
      <c r="DOI39" s="427"/>
      <c r="DOJ39" s="427"/>
      <c r="DOK39" s="427"/>
      <c r="DOL39" s="427"/>
      <c r="DOM39" s="427"/>
      <c r="DON39" s="427"/>
      <c r="DOO39" s="427"/>
      <c r="DOP39" s="427"/>
      <c r="DOQ39" s="427"/>
      <c r="DOR39" s="427"/>
      <c r="DOS39" s="427"/>
      <c r="DOT39" s="427"/>
      <c r="DOU39" s="427"/>
      <c r="DOV39" s="427"/>
      <c r="DOW39" s="427"/>
      <c r="DOX39" s="427"/>
      <c r="DOY39" s="427"/>
      <c r="DOZ39" s="427"/>
      <c r="DPA39" s="427"/>
      <c r="DPB39" s="427"/>
      <c r="DPC39" s="427"/>
      <c r="DPD39" s="427"/>
      <c r="DPE39" s="427"/>
      <c r="DPF39" s="427"/>
      <c r="DPG39" s="427"/>
      <c r="DPH39" s="427"/>
      <c r="DPI39" s="427"/>
      <c r="DPJ39" s="427"/>
      <c r="DPK39" s="427"/>
      <c r="DPL39" s="427"/>
      <c r="DPM39" s="427"/>
      <c r="DPN39" s="427"/>
      <c r="DPO39" s="427"/>
      <c r="DPP39" s="427"/>
      <c r="DPQ39" s="427"/>
      <c r="DPR39" s="427"/>
      <c r="DPS39" s="427"/>
      <c r="DPT39" s="427"/>
      <c r="DPU39" s="427"/>
      <c r="DPV39" s="427"/>
      <c r="DPW39" s="427"/>
      <c r="DPX39" s="427"/>
      <c r="DPY39" s="427"/>
      <c r="DPZ39" s="427"/>
      <c r="DQA39" s="427"/>
      <c r="DQB39" s="427"/>
      <c r="DQC39" s="427"/>
      <c r="DQD39" s="427"/>
      <c r="DQE39" s="427"/>
      <c r="DQF39" s="427"/>
      <c r="DQG39" s="427"/>
      <c r="DQH39" s="427"/>
      <c r="DQI39" s="427"/>
      <c r="DQJ39" s="427"/>
      <c r="DQK39" s="427"/>
      <c r="DQL39" s="427"/>
      <c r="DQM39" s="427"/>
      <c r="DQN39" s="427"/>
      <c r="DQO39" s="427"/>
      <c r="DQP39" s="427"/>
      <c r="DQQ39" s="427"/>
      <c r="DQR39" s="427"/>
      <c r="DQS39" s="427"/>
      <c r="DQT39" s="427"/>
      <c r="DQU39" s="427"/>
      <c r="DQV39" s="427"/>
      <c r="DQW39" s="427"/>
      <c r="DQX39" s="427"/>
      <c r="DQY39" s="427"/>
      <c r="DQZ39" s="427"/>
      <c r="DRA39" s="427"/>
      <c r="DRB39" s="427"/>
      <c r="DRC39" s="427"/>
      <c r="DRD39" s="427"/>
      <c r="DRE39" s="427"/>
      <c r="DRF39" s="427"/>
      <c r="DRG39" s="427"/>
      <c r="DRH39" s="427"/>
      <c r="DRI39" s="427"/>
      <c r="DRJ39" s="427"/>
      <c r="DRK39" s="427"/>
      <c r="DRL39" s="427"/>
      <c r="DRM39" s="427"/>
      <c r="DRN39" s="427"/>
      <c r="DRO39" s="427"/>
      <c r="DRP39" s="427"/>
      <c r="DRQ39" s="427"/>
      <c r="DRR39" s="427"/>
      <c r="DRS39" s="427"/>
      <c r="DRT39" s="427"/>
      <c r="DRU39" s="427"/>
      <c r="DRV39" s="427"/>
      <c r="DRW39" s="427"/>
      <c r="DRX39" s="427"/>
      <c r="DRY39" s="427"/>
      <c r="DRZ39" s="427"/>
      <c r="DSA39" s="427"/>
      <c r="DSB39" s="427"/>
      <c r="DSC39" s="427"/>
      <c r="DSD39" s="427"/>
      <c r="DSE39" s="427"/>
      <c r="DSF39" s="427"/>
      <c r="DSG39" s="427"/>
      <c r="DSH39" s="427"/>
      <c r="DSI39" s="427"/>
      <c r="DSJ39" s="427"/>
      <c r="DSK39" s="427"/>
      <c r="DSL39" s="427"/>
      <c r="DSM39" s="427"/>
      <c r="DSN39" s="427"/>
      <c r="DSO39" s="427"/>
      <c r="DSP39" s="427"/>
      <c r="DSQ39" s="427"/>
      <c r="DSR39" s="427"/>
      <c r="DSS39" s="427"/>
      <c r="DST39" s="427"/>
      <c r="DSU39" s="427"/>
      <c r="DSV39" s="427"/>
      <c r="DSW39" s="427"/>
      <c r="DSX39" s="427"/>
      <c r="DSY39" s="427"/>
      <c r="DSZ39" s="427"/>
      <c r="DTA39" s="427"/>
      <c r="DTB39" s="427"/>
      <c r="DTC39" s="427"/>
      <c r="DTD39" s="427"/>
      <c r="DTE39" s="427"/>
      <c r="DTF39" s="427"/>
      <c r="DTG39" s="427"/>
      <c r="DTH39" s="427"/>
      <c r="DTI39" s="427"/>
      <c r="DTJ39" s="427"/>
      <c r="DTK39" s="427"/>
      <c r="DTL39" s="427"/>
      <c r="DTM39" s="427"/>
      <c r="DTN39" s="427"/>
      <c r="DTO39" s="427"/>
      <c r="DTP39" s="427"/>
      <c r="DTQ39" s="427"/>
      <c r="DTR39" s="427"/>
      <c r="DTS39" s="427"/>
      <c r="DTT39" s="427"/>
      <c r="DTU39" s="427"/>
      <c r="DTV39" s="427"/>
      <c r="DTW39" s="427"/>
      <c r="DTX39" s="427"/>
      <c r="DTY39" s="427"/>
      <c r="DTZ39" s="427"/>
      <c r="DUA39" s="427"/>
      <c r="DUB39" s="427"/>
      <c r="DUC39" s="427"/>
      <c r="DUD39" s="427"/>
      <c r="DUE39" s="427"/>
      <c r="DUF39" s="427"/>
      <c r="DUG39" s="427"/>
      <c r="DUH39" s="427"/>
      <c r="DUI39" s="427"/>
      <c r="DUJ39" s="427"/>
      <c r="DUK39" s="427"/>
      <c r="DUL39" s="427"/>
      <c r="DUM39" s="427"/>
      <c r="DUN39" s="427"/>
      <c r="DUO39" s="427"/>
      <c r="DUP39" s="427"/>
      <c r="DUQ39" s="427"/>
      <c r="DUR39" s="427"/>
      <c r="DUS39" s="427"/>
      <c r="DUT39" s="427"/>
      <c r="DUU39" s="427"/>
      <c r="DUV39" s="427"/>
      <c r="DUW39" s="427"/>
      <c r="DUX39" s="427"/>
      <c r="DUY39" s="427"/>
      <c r="DUZ39" s="427"/>
      <c r="DVA39" s="427"/>
      <c r="DVB39" s="427"/>
      <c r="DVC39" s="427"/>
      <c r="DVD39" s="427"/>
      <c r="DVE39" s="427"/>
      <c r="DVF39" s="427"/>
      <c r="DVG39" s="427"/>
      <c r="DVH39" s="427"/>
      <c r="DVI39" s="427"/>
      <c r="DVJ39" s="427"/>
      <c r="DVK39" s="427"/>
      <c r="DVL39" s="427"/>
      <c r="DVM39" s="427"/>
      <c r="DVN39" s="427"/>
      <c r="DVO39" s="427"/>
      <c r="DVP39" s="427"/>
      <c r="DVQ39" s="427"/>
      <c r="DVR39" s="427"/>
      <c r="DVS39" s="427"/>
      <c r="DVT39" s="427"/>
      <c r="DVU39" s="427"/>
      <c r="DVV39" s="427"/>
      <c r="DVW39" s="427"/>
      <c r="DVX39" s="427"/>
      <c r="DVY39" s="427"/>
      <c r="DVZ39" s="427"/>
      <c r="DWA39" s="427"/>
      <c r="DWB39" s="427"/>
      <c r="DWC39" s="427"/>
      <c r="DWD39" s="427"/>
      <c r="DWE39" s="427"/>
      <c r="DWF39" s="427"/>
      <c r="DWG39" s="427"/>
      <c r="DWH39" s="427"/>
      <c r="DWI39" s="427"/>
      <c r="DWJ39" s="427"/>
      <c r="DWK39" s="427"/>
      <c r="DWL39" s="427"/>
      <c r="DWM39" s="427"/>
      <c r="DWN39" s="427"/>
      <c r="DWO39" s="427"/>
      <c r="DWP39" s="427"/>
      <c r="DWQ39" s="427"/>
      <c r="DWR39" s="427"/>
      <c r="DWS39" s="427"/>
      <c r="DWT39" s="427"/>
      <c r="DWU39" s="427"/>
      <c r="DWV39" s="427"/>
      <c r="DWW39" s="427"/>
      <c r="DWX39" s="427"/>
      <c r="DWY39" s="427"/>
      <c r="DWZ39" s="427"/>
      <c r="DXA39" s="427"/>
      <c r="DXB39" s="427"/>
      <c r="DXC39" s="427"/>
      <c r="DXD39" s="427"/>
      <c r="DXE39" s="427"/>
      <c r="DXF39" s="427"/>
      <c r="DXG39" s="427"/>
      <c r="DXH39" s="427"/>
      <c r="DXI39" s="427"/>
      <c r="DXJ39" s="427"/>
      <c r="DXK39" s="427"/>
      <c r="DXL39" s="427"/>
      <c r="DXM39" s="427"/>
      <c r="DXN39" s="427"/>
      <c r="DXO39" s="427"/>
      <c r="DXP39" s="427"/>
      <c r="DXQ39" s="427"/>
      <c r="DXR39" s="427"/>
      <c r="DXS39" s="427"/>
      <c r="DXT39" s="427"/>
      <c r="DXU39" s="427"/>
      <c r="DXV39" s="427"/>
      <c r="DXW39" s="427"/>
      <c r="DXX39" s="427"/>
      <c r="DXY39" s="427"/>
      <c r="DXZ39" s="427"/>
      <c r="DYA39" s="427"/>
      <c r="DYB39" s="427"/>
      <c r="DYC39" s="427"/>
      <c r="DYD39" s="427"/>
      <c r="DYE39" s="427"/>
      <c r="DYF39" s="427"/>
      <c r="DYG39" s="427"/>
      <c r="DYH39" s="427"/>
      <c r="DYI39" s="427"/>
      <c r="DYJ39" s="427"/>
      <c r="DYK39" s="427"/>
      <c r="DYL39" s="427"/>
      <c r="DYM39" s="427"/>
      <c r="DYN39" s="427"/>
      <c r="DYO39" s="427"/>
      <c r="DYP39" s="427"/>
      <c r="DYQ39" s="427"/>
      <c r="DYR39" s="427"/>
      <c r="DYS39" s="427"/>
      <c r="DYT39" s="427"/>
      <c r="DYU39" s="427"/>
      <c r="DYV39" s="427"/>
      <c r="DYW39" s="427"/>
      <c r="DYX39" s="427"/>
      <c r="DYY39" s="427"/>
      <c r="DYZ39" s="427"/>
      <c r="DZA39" s="427"/>
      <c r="DZB39" s="427"/>
      <c r="DZC39" s="427"/>
      <c r="DZD39" s="427"/>
      <c r="DZE39" s="427"/>
      <c r="DZF39" s="427"/>
      <c r="DZG39" s="427"/>
      <c r="DZH39" s="427"/>
      <c r="DZI39" s="427"/>
      <c r="DZJ39" s="427"/>
      <c r="DZK39" s="427"/>
      <c r="DZL39" s="427"/>
      <c r="DZM39" s="427"/>
      <c r="DZN39" s="427"/>
      <c r="DZO39" s="427"/>
      <c r="DZP39" s="427"/>
      <c r="DZQ39" s="427"/>
      <c r="DZR39" s="427"/>
      <c r="DZS39" s="427"/>
      <c r="DZT39" s="427"/>
      <c r="DZU39" s="427"/>
      <c r="DZV39" s="427"/>
      <c r="DZW39" s="427"/>
      <c r="DZX39" s="427"/>
      <c r="DZY39" s="427"/>
      <c r="DZZ39" s="427"/>
      <c r="EAA39" s="427"/>
      <c r="EAB39" s="427"/>
      <c r="EAC39" s="427"/>
      <c r="EAD39" s="427"/>
      <c r="EAE39" s="427"/>
      <c r="EAF39" s="427"/>
      <c r="EAG39" s="427"/>
      <c r="EAH39" s="427"/>
      <c r="EAI39" s="427"/>
      <c r="EAJ39" s="427"/>
      <c r="EAK39" s="427"/>
      <c r="EAL39" s="427"/>
      <c r="EAM39" s="427"/>
      <c r="EAN39" s="427"/>
      <c r="EAO39" s="427"/>
      <c r="EAP39" s="427"/>
      <c r="EAQ39" s="427"/>
      <c r="EAR39" s="427"/>
      <c r="EAS39" s="427"/>
      <c r="EAT39" s="427"/>
      <c r="EAU39" s="427"/>
      <c r="EAV39" s="427"/>
      <c r="EAW39" s="427"/>
      <c r="EAX39" s="427"/>
      <c r="EAY39" s="427"/>
      <c r="EAZ39" s="427"/>
      <c r="EBA39" s="427"/>
      <c r="EBB39" s="427"/>
      <c r="EBC39" s="427"/>
      <c r="EBD39" s="427"/>
      <c r="EBE39" s="427"/>
      <c r="EBF39" s="427"/>
      <c r="EBG39" s="427"/>
      <c r="EBH39" s="427"/>
      <c r="EBI39" s="427"/>
      <c r="EBJ39" s="427"/>
      <c r="EBK39" s="427"/>
      <c r="EBL39" s="427"/>
      <c r="EBM39" s="427"/>
      <c r="EBN39" s="427"/>
      <c r="EBO39" s="427"/>
      <c r="EBP39" s="427"/>
      <c r="EBQ39" s="427"/>
      <c r="EBR39" s="427"/>
      <c r="EBS39" s="427"/>
      <c r="EBT39" s="427"/>
      <c r="EBU39" s="427"/>
      <c r="EBV39" s="427"/>
      <c r="EBW39" s="427"/>
      <c r="EBX39" s="427"/>
      <c r="EBY39" s="427"/>
      <c r="EBZ39" s="427"/>
      <c r="ECA39" s="427"/>
      <c r="ECB39" s="427"/>
      <c r="ECC39" s="427"/>
      <c r="ECD39" s="427"/>
      <c r="ECE39" s="427"/>
      <c r="ECF39" s="427"/>
      <c r="ECG39" s="427"/>
      <c r="ECH39" s="427"/>
      <c r="ECI39" s="427"/>
      <c r="ECJ39" s="427"/>
      <c r="ECK39" s="427"/>
      <c r="ECL39" s="427"/>
      <c r="ECM39" s="427"/>
      <c r="ECN39" s="427"/>
      <c r="ECO39" s="427"/>
      <c r="ECP39" s="427"/>
      <c r="ECQ39" s="427"/>
      <c r="ECR39" s="427"/>
      <c r="ECS39" s="427"/>
      <c r="ECT39" s="427"/>
      <c r="ECU39" s="427"/>
      <c r="ECV39" s="427"/>
      <c r="ECW39" s="427"/>
      <c r="ECX39" s="427"/>
      <c r="ECY39" s="427"/>
      <c r="ECZ39" s="427"/>
      <c r="EDA39" s="427"/>
      <c r="EDB39" s="427"/>
      <c r="EDC39" s="427"/>
      <c r="EDD39" s="427"/>
      <c r="EDE39" s="427"/>
      <c r="EDF39" s="427"/>
      <c r="EDG39" s="427"/>
      <c r="EDH39" s="427"/>
      <c r="EDI39" s="427"/>
      <c r="EDJ39" s="427"/>
      <c r="EDK39" s="427"/>
      <c r="EDL39" s="427"/>
      <c r="EDM39" s="427"/>
      <c r="EDN39" s="427"/>
      <c r="EDO39" s="427"/>
      <c r="EDP39" s="427"/>
      <c r="EDQ39" s="427"/>
      <c r="EDR39" s="427"/>
      <c r="EDS39" s="427"/>
      <c r="EDT39" s="427"/>
      <c r="EDU39" s="427"/>
      <c r="EDV39" s="427"/>
      <c r="EDW39" s="427"/>
      <c r="EDX39" s="427"/>
      <c r="EDY39" s="427"/>
      <c r="EDZ39" s="427"/>
      <c r="EEA39" s="427"/>
      <c r="EEB39" s="427"/>
      <c r="EEC39" s="427"/>
      <c r="EED39" s="427"/>
      <c r="EEE39" s="427"/>
      <c r="EEF39" s="427"/>
      <c r="EEG39" s="427"/>
      <c r="EEH39" s="427"/>
      <c r="EEI39" s="427"/>
      <c r="EEJ39" s="427"/>
      <c r="EEK39" s="427"/>
      <c r="EEL39" s="427"/>
      <c r="EEM39" s="427"/>
      <c r="EEN39" s="427"/>
      <c r="EEO39" s="427"/>
      <c r="EEP39" s="427"/>
      <c r="EEQ39" s="427"/>
      <c r="EER39" s="427"/>
      <c r="EES39" s="427"/>
      <c r="EET39" s="427"/>
      <c r="EEU39" s="427"/>
      <c r="EEV39" s="427"/>
      <c r="EEW39" s="427"/>
      <c r="EEX39" s="427"/>
      <c r="EEY39" s="427"/>
      <c r="EEZ39" s="427"/>
      <c r="EFA39" s="427"/>
      <c r="EFB39" s="427"/>
      <c r="EFC39" s="427"/>
      <c r="EFD39" s="427"/>
      <c r="EFE39" s="427"/>
      <c r="EFF39" s="427"/>
      <c r="EFG39" s="427"/>
      <c r="EFH39" s="427"/>
      <c r="EFI39" s="427"/>
      <c r="EFJ39" s="427"/>
      <c r="EFK39" s="427"/>
      <c r="EFL39" s="427"/>
      <c r="EFM39" s="427"/>
      <c r="EFN39" s="427"/>
      <c r="EFO39" s="427"/>
      <c r="EFP39" s="427"/>
      <c r="EFQ39" s="427"/>
      <c r="EFR39" s="427"/>
      <c r="EFS39" s="427"/>
      <c r="EFT39" s="427"/>
      <c r="EFU39" s="427"/>
      <c r="EFV39" s="427"/>
      <c r="EFW39" s="427"/>
      <c r="EFX39" s="427"/>
      <c r="EFY39" s="427"/>
      <c r="EFZ39" s="427"/>
      <c r="EGA39" s="427"/>
      <c r="EGB39" s="427"/>
      <c r="EGC39" s="427"/>
      <c r="EGD39" s="427"/>
      <c r="EGE39" s="427"/>
      <c r="EGF39" s="427"/>
      <c r="EGG39" s="427"/>
      <c r="EGH39" s="427"/>
      <c r="EGI39" s="427"/>
      <c r="EGJ39" s="427"/>
      <c r="EGK39" s="427"/>
      <c r="EGL39" s="427"/>
      <c r="EGM39" s="427"/>
      <c r="EGN39" s="427"/>
      <c r="EGO39" s="427"/>
      <c r="EGP39" s="427"/>
      <c r="EGQ39" s="427"/>
      <c r="EGR39" s="427"/>
      <c r="EGS39" s="427"/>
      <c r="EGT39" s="427"/>
      <c r="EGU39" s="427"/>
      <c r="EGV39" s="427"/>
      <c r="EGW39" s="427"/>
      <c r="EGX39" s="427"/>
      <c r="EGY39" s="427"/>
      <c r="EGZ39" s="427"/>
      <c r="EHA39" s="427"/>
      <c r="EHB39" s="427"/>
      <c r="EHC39" s="427"/>
      <c r="EHD39" s="427"/>
      <c r="EHE39" s="427"/>
      <c r="EHF39" s="427"/>
      <c r="EHG39" s="427"/>
      <c r="EHH39" s="427"/>
      <c r="EHI39" s="427"/>
      <c r="EHJ39" s="427"/>
      <c r="EHK39" s="427"/>
      <c r="EHL39" s="427"/>
      <c r="EHM39" s="427"/>
      <c r="EHN39" s="427"/>
      <c r="EHO39" s="427"/>
      <c r="EHP39" s="427"/>
      <c r="EHQ39" s="427"/>
      <c r="EHR39" s="427"/>
      <c r="EHS39" s="427"/>
      <c r="EHT39" s="427"/>
      <c r="EHU39" s="427"/>
      <c r="EHV39" s="427"/>
      <c r="EHW39" s="427"/>
      <c r="EHX39" s="427"/>
      <c r="EHY39" s="427"/>
      <c r="EHZ39" s="427"/>
      <c r="EIA39" s="427"/>
      <c r="EIB39" s="427"/>
      <c r="EIC39" s="427"/>
      <c r="EID39" s="427"/>
      <c r="EIE39" s="427"/>
      <c r="EIF39" s="427"/>
      <c r="EIG39" s="427"/>
      <c r="EIH39" s="427"/>
      <c r="EII39" s="427"/>
      <c r="EIJ39" s="427"/>
      <c r="EIK39" s="427"/>
      <c r="EIL39" s="427"/>
      <c r="EIM39" s="427"/>
      <c r="EIN39" s="427"/>
      <c r="EIO39" s="427"/>
      <c r="EIP39" s="427"/>
      <c r="EIQ39" s="427"/>
      <c r="EIR39" s="427"/>
      <c r="EIS39" s="427"/>
      <c r="EIT39" s="427"/>
      <c r="EIU39" s="427"/>
      <c r="EIV39" s="427"/>
      <c r="EIW39" s="427"/>
      <c r="EIX39" s="427"/>
      <c r="EIY39" s="427"/>
      <c r="EIZ39" s="427"/>
      <c r="EJA39" s="427"/>
      <c r="EJB39" s="427"/>
      <c r="EJC39" s="427"/>
      <c r="EJD39" s="427"/>
      <c r="EJE39" s="427"/>
      <c r="EJF39" s="427"/>
      <c r="EJG39" s="427"/>
      <c r="EJH39" s="427"/>
      <c r="EJI39" s="427"/>
      <c r="EJJ39" s="427"/>
      <c r="EJK39" s="427"/>
      <c r="EJL39" s="427"/>
      <c r="EJM39" s="427"/>
      <c r="EJN39" s="427"/>
      <c r="EJO39" s="427"/>
      <c r="EJP39" s="427"/>
      <c r="EJQ39" s="427"/>
      <c r="EJR39" s="427"/>
      <c r="EJS39" s="427"/>
      <c r="EJT39" s="427"/>
      <c r="EJU39" s="427"/>
      <c r="EJV39" s="427"/>
      <c r="EJW39" s="427"/>
      <c r="EJX39" s="427"/>
      <c r="EJY39" s="427"/>
      <c r="EJZ39" s="427"/>
      <c r="EKA39" s="427"/>
      <c r="EKB39" s="427"/>
      <c r="EKC39" s="427"/>
      <c r="EKD39" s="427"/>
      <c r="EKE39" s="427"/>
      <c r="EKF39" s="427"/>
      <c r="EKG39" s="427"/>
      <c r="EKH39" s="427"/>
      <c r="EKI39" s="427"/>
      <c r="EKJ39" s="427"/>
      <c r="EKK39" s="427"/>
      <c r="EKL39" s="427"/>
      <c r="EKM39" s="427"/>
      <c r="EKN39" s="427"/>
      <c r="EKO39" s="427"/>
      <c r="EKP39" s="427"/>
      <c r="EKQ39" s="427"/>
      <c r="EKR39" s="427"/>
      <c r="EKS39" s="427"/>
      <c r="EKT39" s="427"/>
      <c r="EKU39" s="427"/>
      <c r="EKV39" s="427"/>
      <c r="EKW39" s="427"/>
      <c r="EKX39" s="427"/>
      <c r="EKY39" s="427"/>
      <c r="EKZ39" s="427"/>
      <c r="ELA39" s="427"/>
      <c r="ELB39" s="427"/>
      <c r="ELC39" s="427"/>
      <c r="ELD39" s="427"/>
      <c r="ELE39" s="427"/>
      <c r="ELF39" s="427"/>
      <c r="ELG39" s="427"/>
      <c r="ELH39" s="427"/>
      <c r="ELI39" s="427"/>
      <c r="ELJ39" s="427"/>
      <c r="ELK39" s="427"/>
      <c r="ELL39" s="427"/>
      <c r="ELM39" s="427"/>
      <c r="ELN39" s="427"/>
      <c r="ELO39" s="427"/>
      <c r="ELP39" s="427"/>
      <c r="ELQ39" s="427"/>
      <c r="ELR39" s="427"/>
      <c r="ELS39" s="427"/>
      <c r="ELT39" s="427"/>
      <c r="ELU39" s="427"/>
      <c r="ELV39" s="427"/>
      <c r="ELW39" s="427"/>
      <c r="ELX39" s="427"/>
      <c r="ELY39" s="427"/>
      <c r="ELZ39" s="427"/>
      <c r="EMA39" s="427"/>
      <c r="EMB39" s="427"/>
      <c r="EMC39" s="427"/>
      <c r="EMD39" s="427"/>
      <c r="EME39" s="427"/>
      <c r="EMF39" s="427"/>
      <c r="EMG39" s="427"/>
      <c r="EMH39" s="427"/>
      <c r="EMI39" s="427"/>
      <c r="EMJ39" s="427"/>
      <c r="EMK39" s="427"/>
      <c r="EML39" s="427"/>
      <c r="EMM39" s="427"/>
      <c r="EMN39" s="427"/>
      <c r="EMO39" s="427"/>
      <c r="EMP39" s="427"/>
      <c r="EMQ39" s="427"/>
      <c r="EMR39" s="427"/>
      <c r="EMS39" s="427"/>
      <c r="EMT39" s="427"/>
      <c r="EMU39" s="427"/>
      <c r="EMV39" s="427"/>
      <c r="EMW39" s="427"/>
      <c r="EMX39" s="427"/>
      <c r="EMY39" s="427"/>
      <c r="EMZ39" s="427"/>
      <c r="ENA39" s="427"/>
      <c r="ENB39" s="427"/>
      <c r="ENC39" s="427"/>
      <c r="END39" s="427"/>
      <c r="ENE39" s="427"/>
      <c r="ENF39" s="427"/>
      <c r="ENG39" s="427"/>
      <c r="ENH39" s="427"/>
      <c r="ENI39" s="427"/>
      <c r="ENJ39" s="427"/>
      <c r="ENK39" s="427"/>
      <c r="ENL39" s="427"/>
      <c r="ENM39" s="427"/>
      <c r="ENN39" s="427"/>
      <c r="ENO39" s="427"/>
      <c r="ENP39" s="427"/>
      <c r="ENQ39" s="427"/>
      <c r="ENR39" s="427"/>
      <c r="ENS39" s="427"/>
      <c r="ENT39" s="427"/>
      <c r="ENU39" s="427"/>
      <c r="ENV39" s="427"/>
      <c r="ENW39" s="427"/>
      <c r="ENX39" s="427"/>
      <c r="ENY39" s="427"/>
      <c r="ENZ39" s="427"/>
      <c r="EOA39" s="427"/>
      <c r="EOB39" s="427"/>
      <c r="EOC39" s="427"/>
      <c r="EOD39" s="427"/>
      <c r="EOE39" s="427"/>
      <c r="EOF39" s="427"/>
      <c r="EOG39" s="427"/>
      <c r="EOH39" s="427"/>
      <c r="EOI39" s="427"/>
      <c r="EOJ39" s="427"/>
      <c r="EOK39" s="427"/>
      <c r="EOL39" s="427"/>
      <c r="EOM39" s="427"/>
      <c r="EON39" s="427"/>
      <c r="EOO39" s="427"/>
      <c r="EOP39" s="427"/>
      <c r="EOQ39" s="427"/>
      <c r="EOR39" s="427"/>
      <c r="EOS39" s="427"/>
      <c r="EOT39" s="427"/>
      <c r="EOU39" s="427"/>
      <c r="EOV39" s="427"/>
      <c r="EOW39" s="427"/>
      <c r="EOX39" s="427"/>
      <c r="EOY39" s="427"/>
      <c r="EOZ39" s="427"/>
      <c r="EPA39" s="427"/>
      <c r="EPB39" s="427"/>
      <c r="EPC39" s="427"/>
      <c r="EPD39" s="427"/>
      <c r="EPE39" s="427"/>
      <c r="EPF39" s="427"/>
      <c r="EPG39" s="427"/>
      <c r="EPH39" s="427"/>
      <c r="EPI39" s="427"/>
      <c r="EPJ39" s="427"/>
      <c r="EPK39" s="427"/>
      <c r="EPL39" s="427"/>
      <c r="EPM39" s="427"/>
      <c r="EPN39" s="427"/>
      <c r="EPO39" s="427"/>
      <c r="EPP39" s="427"/>
      <c r="EPQ39" s="427"/>
      <c r="EPR39" s="427"/>
      <c r="EPS39" s="427"/>
      <c r="EPT39" s="427"/>
      <c r="EPU39" s="427"/>
      <c r="EPV39" s="427"/>
      <c r="EPW39" s="427"/>
      <c r="EPX39" s="427"/>
      <c r="EPY39" s="427"/>
      <c r="EPZ39" s="427"/>
      <c r="EQA39" s="427"/>
      <c r="EQB39" s="427"/>
      <c r="EQC39" s="427"/>
      <c r="EQD39" s="427"/>
      <c r="EQE39" s="427"/>
      <c r="EQF39" s="427"/>
      <c r="EQG39" s="427"/>
      <c r="EQH39" s="427"/>
      <c r="EQI39" s="427"/>
      <c r="EQJ39" s="427"/>
      <c r="EQK39" s="427"/>
      <c r="EQL39" s="427"/>
      <c r="EQM39" s="427"/>
      <c r="EQN39" s="427"/>
      <c r="EQO39" s="427"/>
      <c r="EQP39" s="427"/>
      <c r="EQQ39" s="427"/>
      <c r="EQR39" s="427"/>
      <c r="EQS39" s="427"/>
      <c r="EQT39" s="427"/>
      <c r="EQU39" s="427"/>
      <c r="EQV39" s="427"/>
      <c r="EQW39" s="427"/>
      <c r="EQX39" s="427"/>
      <c r="EQY39" s="427"/>
      <c r="EQZ39" s="427"/>
      <c r="ERA39" s="427"/>
      <c r="ERB39" s="427"/>
      <c r="ERC39" s="427"/>
      <c r="ERD39" s="427"/>
      <c r="ERE39" s="427"/>
      <c r="ERF39" s="427"/>
      <c r="ERG39" s="427"/>
      <c r="ERH39" s="427"/>
      <c r="ERI39" s="427"/>
      <c r="ERJ39" s="427"/>
      <c r="ERK39" s="427"/>
      <c r="ERL39" s="427"/>
      <c r="ERM39" s="427"/>
      <c r="ERN39" s="427"/>
      <c r="ERO39" s="427"/>
      <c r="ERP39" s="427"/>
      <c r="ERQ39" s="427"/>
      <c r="ERR39" s="427"/>
      <c r="ERS39" s="427"/>
      <c r="ERT39" s="427"/>
      <c r="ERU39" s="427"/>
      <c r="ERV39" s="427"/>
      <c r="ERW39" s="427"/>
      <c r="ERX39" s="427"/>
      <c r="ERY39" s="427"/>
      <c r="ERZ39" s="427"/>
      <c r="ESA39" s="427"/>
      <c r="ESB39" s="427"/>
      <c r="ESC39" s="427"/>
      <c r="ESD39" s="427"/>
      <c r="ESE39" s="427"/>
      <c r="ESF39" s="427"/>
      <c r="ESG39" s="427"/>
      <c r="ESH39" s="427"/>
      <c r="ESI39" s="427"/>
      <c r="ESJ39" s="427"/>
      <c r="ESK39" s="427"/>
      <c r="ESL39" s="427"/>
      <c r="ESM39" s="427"/>
      <c r="ESN39" s="427"/>
      <c r="ESO39" s="427"/>
      <c r="ESP39" s="427"/>
      <c r="ESQ39" s="427"/>
      <c r="ESR39" s="427"/>
      <c r="ESS39" s="427"/>
      <c r="EST39" s="427"/>
      <c r="ESU39" s="427"/>
      <c r="ESV39" s="427"/>
      <c r="ESW39" s="427"/>
      <c r="ESX39" s="427"/>
      <c r="ESY39" s="427"/>
      <c r="ESZ39" s="427"/>
      <c r="ETA39" s="427"/>
      <c r="ETB39" s="427"/>
      <c r="ETC39" s="427"/>
      <c r="ETD39" s="427"/>
      <c r="ETE39" s="427"/>
      <c r="ETF39" s="427"/>
      <c r="ETG39" s="427"/>
      <c r="ETH39" s="427"/>
      <c r="ETI39" s="427"/>
      <c r="ETJ39" s="427"/>
      <c r="ETK39" s="427"/>
      <c r="ETL39" s="427"/>
      <c r="ETM39" s="427"/>
      <c r="ETN39" s="427"/>
      <c r="ETO39" s="427"/>
      <c r="ETP39" s="427"/>
      <c r="ETQ39" s="427"/>
      <c r="ETR39" s="427"/>
      <c r="ETS39" s="427"/>
      <c r="ETT39" s="427"/>
      <c r="ETU39" s="427"/>
      <c r="ETV39" s="427"/>
      <c r="ETW39" s="427"/>
      <c r="ETX39" s="427"/>
      <c r="ETY39" s="427"/>
      <c r="ETZ39" s="427"/>
      <c r="EUA39" s="427"/>
      <c r="EUB39" s="427"/>
      <c r="EUC39" s="427"/>
      <c r="EUD39" s="427"/>
      <c r="EUE39" s="427"/>
      <c r="EUF39" s="427"/>
      <c r="EUG39" s="427"/>
      <c r="EUH39" s="427"/>
      <c r="EUI39" s="427"/>
      <c r="EUJ39" s="427"/>
      <c r="EUK39" s="427"/>
      <c r="EUL39" s="427"/>
      <c r="EUM39" s="427"/>
      <c r="EUN39" s="427"/>
      <c r="EUO39" s="427"/>
      <c r="EUP39" s="427"/>
      <c r="EUQ39" s="427"/>
      <c r="EUR39" s="427"/>
      <c r="EUS39" s="427"/>
      <c r="EUT39" s="427"/>
      <c r="EUU39" s="427"/>
      <c r="EUV39" s="427"/>
      <c r="EUW39" s="427"/>
      <c r="EUX39" s="427"/>
      <c r="EUY39" s="427"/>
      <c r="EUZ39" s="427"/>
      <c r="EVA39" s="427"/>
      <c r="EVB39" s="427"/>
      <c r="EVC39" s="427"/>
      <c r="EVD39" s="427"/>
      <c r="EVE39" s="427"/>
      <c r="EVF39" s="427"/>
      <c r="EVG39" s="427"/>
      <c r="EVH39" s="427"/>
      <c r="EVI39" s="427"/>
      <c r="EVJ39" s="427"/>
      <c r="EVK39" s="427"/>
      <c r="EVL39" s="427"/>
      <c r="EVM39" s="427"/>
      <c r="EVN39" s="427"/>
      <c r="EVO39" s="427"/>
      <c r="EVP39" s="427"/>
      <c r="EVQ39" s="427"/>
      <c r="EVR39" s="427"/>
      <c r="EVS39" s="427"/>
      <c r="EVT39" s="427"/>
      <c r="EVU39" s="427"/>
      <c r="EVV39" s="427"/>
      <c r="EVW39" s="427"/>
      <c r="EVX39" s="427"/>
      <c r="EVY39" s="427"/>
      <c r="EVZ39" s="427"/>
      <c r="EWA39" s="427"/>
      <c r="EWB39" s="427"/>
      <c r="EWC39" s="427"/>
      <c r="EWD39" s="427"/>
      <c r="EWE39" s="427"/>
      <c r="EWF39" s="427"/>
      <c r="EWG39" s="427"/>
      <c r="EWH39" s="427"/>
      <c r="EWI39" s="427"/>
      <c r="EWJ39" s="427"/>
      <c r="EWK39" s="427"/>
      <c r="EWL39" s="427"/>
      <c r="EWM39" s="427"/>
      <c r="EWN39" s="427"/>
      <c r="EWO39" s="427"/>
      <c r="EWP39" s="427"/>
      <c r="EWQ39" s="427"/>
      <c r="EWR39" s="427"/>
      <c r="EWS39" s="427"/>
      <c r="EWT39" s="427"/>
      <c r="EWU39" s="427"/>
      <c r="EWV39" s="427"/>
      <c r="EWW39" s="427"/>
      <c r="EWX39" s="427"/>
      <c r="EWY39" s="427"/>
      <c r="EWZ39" s="427"/>
      <c r="EXA39" s="427"/>
      <c r="EXB39" s="427"/>
      <c r="EXC39" s="427"/>
      <c r="EXD39" s="427"/>
      <c r="EXE39" s="427"/>
      <c r="EXF39" s="427"/>
      <c r="EXG39" s="427"/>
      <c r="EXH39" s="427"/>
      <c r="EXI39" s="427"/>
      <c r="EXJ39" s="427"/>
      <c r="EXK39" s="427"/>
      <c r="EXL39" s="427"/>
      <c r="EXM39" s="427"/>
      <c r="EXN39" s="427"/>
      <c r="EXO39" s="427"/>
      <c r="EXP39" s="427"/>
      <c r="EXQ39" s="427"/>
      <c r="EXR39" s="427"/>
      <c r="EXS39" s="427"/>
      <c r="EXT39" s="427"/>
      <c r="EXU39" s="427"/>
      <c r="EXV39" s="427"/>
      <c r="EXW39" s="427"/>
      <c r="EXX39" s="427"/>
      <c r="EXY39" s="427"/>
      <c r="EXZ39" s="427"/>
      <c r="EYA39" s="427"/>
      <c r="EYB39" s="427"/>
      <c r="EYC39" s="427"/>
      <c r="EYD39" s="427"/>
      <c r="EYE39" s="427"/>
      <c r="EYF39" s="427"/>
      <c r="EYG39" s="427"/>
      <c r="EYH39" s="427"/>
      <c r="EYI39" s="427"/>
      <c r="EYJ39" s="427"/>
      <c r="EYK39" s="427"/>
      <c r="EYL39" s="427"/>
      <c r="EYM39" s="427"/>
      <c r="EYN39" s="427"/>
      <c r="EYO39" s="427"/>
      <c r="EYP39" s="427"/>
      <c r="EYQ39" s="427"/>
      <c r="EYR39" s="427"/>
      <c r="EYS39" s="427"/>
      <c r="EYT39" s="427"/>
      <c r="EYU39" s="427"/>
      <c r="EYV39" s="427"/>
      <c r="EYW39" s="427"/>
      <c r="EYX39" s="427"/>
      <c r="EYY39" s="427"/>
      <c r="EYZ39" s="427"/>
      <c r="EZA39" s="427"/>
      <c r="EZB39" s="427"/>
      <c r="EZC39" s="427"/>
      <c r="EZD39" s="427"/>
      <c r="EZE39" s="427"/>
      <c r="EZF39" s="427"/>
      <c r="EZG39" s="427"/>
      <c r="EZH39" s="427"/>
      <c r="EZI39" s="427"/>
      <c r="EZJ39" s="427"/>
      <c r="EZK39" s="427"/>
      <c r="EZL39" s="427"/>
      <c r="EZM39" s="427"/>
      <c r="EZN39" s="427"/>
      <c r="EZO39" s="427"/>
      <c r="EZP39" s="427"/>
      <c r="EZQ39" s="427"/>
      <c r="EZR39" s="427"/>
      <c r="EZS39" s="427"/>
      <c r="EZT39" s="427"/>
      <c r="EZU39" s="427"/>
      <c r="EZV39" s="427"/>
      <c r="EZW39" s="427"/>
      <c r="EZX39" s="427"/>
      <c r="EZY39" s="427"/>
      <c r="EZZ39" s="427"/>
      <c r="FAA39" s="427"/>
      <c r="FAB39" s="427"/>
      <c r="FAC39" s="427"/>
      <c r="FAD39" s="427"/>
      <c r="FAE39" s="427"/>
      <c r="FAF39" s="427"/>
      <c r="FAG39" s="427"/>
      <c r="FAH39" s="427"/>
      <c r="FAI39" s="427"/>
      <c r="FAJ39" s="427"/>
      <c r="FAK39" s="427"/>
      <c r="FAL39" s="427"/>
      <c r="FAM39" s="427"/>
      <c r="FAN39" s="427"/>
      <c r="FAO39" s="427"/>
      <c r="FAP39" s="427"/>
      <c r="FAQ39" s="427"/>
      <c r="FAR39" s="427"/>
      <c r="FAS39" s="427"/>
      <c r="FAT39" s="427"/>
      <c r="FAU39" s="427"/>
      <c r="FAV39" s="427"/>
      <c r="FAW39" s="427"/>
      <c r="FAX39" s="427"/>
      <c r="FAY39" s="427"/>
      <c r="FAZ39" s="427"/>
      <c r="FBA39" s="427"/>
      <c r="FBB39" s="427"/>
      <c r="FBC39" s="427"/>
      <c r="FBD39" s="427"/>
      <c r="FBE39" s="427"/>
      <c r="FBF39" s="427"/>
      <c r="FBG39" s="427"/>
      <c r="FBH39" s="427"/>
      <c r="FBI39" s="427"/>
      <c r="FBJ39" s="427"/>
      <c r="FBK39" s="427"/>
      <c r="FBL39" s="427"/>
      <c r="FBM39" s="427"/>
      <c r="FBN39" s="427"/>
      <c r="FBO39" s="427"/>
      <c r="FBP39" s="427"/>
      <c r="FBQ39" s="427"/>
      <c r="FBR39" s="427"/>
      <c r="FBS39" s="427"/>
      <c r="FBT39" s="427"/>
      <c r="FBU39" s="427"/>
      <c r="FBV39" s="427"/>
      <c r="FBW39" s="427"/>
      <c r="FBX39" s="427"/>
      <c r="FBY39" s="427"/>
      <c r="FBZ39" s="427"/>
      <c r="FCA39" s="427"/>
      <c r="FCB39" s="427"/>
      <c r="FCC39" s="427"/>
      <c r="FCD39" s="427"/>
      <c r="FCE39" s="427"/>
      <c r="FCF39" s="427"/>
      <c r="FCG39" s="427"/>
      <c r="FCH39" s="427"/>
      <c r="FCI39" s="427"/>
      <c r="FCJ39" s="427"/>
      <c r="FCK39" s="427"/>
      <c r="FCL39" s="427"/>
      <c r="FCM39" s="427"/>
      <c r="FCN39" s="427"/>
      <c r="FCO39" s="427"/>
      <c r="FCP39" s="427"/>
      <c r="FCQ39" s="427"/>
      <c r="FCR39" s="427"/>
      <c r="FCS39" s="427"/>
      <c r="FCT39" s="427"/>
      <c r="FCU39" s="427"/>
      <c r="FCV39" s="427"/>
      <c r="FCW39" s="427"/>
      <c r="FCX39" s="427"/>
      <c r="FCY39" s="427"/>
      <c r="FCZ39" s="427"/>
      <c r="FDA39" s="427"/>
      <c r="FDB39" s="427"/>
      <c r="FDC39" s="427"/>
      <c r="FDD39" s="427"/>
      <c r="FDE39" s="427"/>
      <c r="FDF39" s="427"/>
      <c r="FDG39" s="427"/>
      <c r="FDH39" s="427"/>
      <c r="FDI39" s="427"/>
      <c r="FDJ39" s="427"/>
      <c r="FDK39" s="427"/>
      <c r="FDL39" s="427"/>
      <c r="FDM39" s="427"/>
      <c r="FDN39" s="427"/>
      <c r="FDO39" s="427"/>
      <c r="FDP39" s="427"/>
      <c r="FDQ39" s="427"/>
      <c r="FDR39" s="427"/>
      <c r="FDS39" s="427"/>
      <c r="FDT39" s="427"/>
      <c r="FDU39" s="427"/>
      <c r="FDV39" s="427"/>
      <c r="FDW39" s="427"/>
      <c r="FDX39" s="427"/>
      <c r="FDY39" s="427"/>
      <c r="FDZ39" s="427"/>
      <c r="FEA39" s="427"/>
      <c r="FEB39" s="427"/>
      <c r="FEC39" s="427"/>
      <c r="FED39" s="427"/>
      <c r="FEE39" s="427"/>
      <c r="FEF39" s="427"/>
      <c r="FEG39" s="427"/>
      <c r="FEH39" s="427"/>
      <c r="FEI39" s="427"/>
      <c r="FEJ39" s="427"/>
      <c r="FEK39" s="427"/>
      <c r="FEL39" s="427"/>
      <c r="FEM39" s="427"/>
      <c r="FEN39" s="427"/>
      <c r="FEO39" s="427"/>
      <c r="FEP39" s="427"/>
      <c r="FEQ39" s="427"/>
      <c r="FER39" s="427"/>
      <c r="FES39" s="427"/>
      <c r="FET39" s="427"/>
      <c r="FEU39" s="427"/>
      <c r="FEV39" s="427"/>
      <c r="FEW39" s="427"/>
      <c r="FEX39" s="427"/>
      <c r="FEY39" s="427"/>
      <c r="FEZ39" s="427"/>
      <c r="FFA39" s="427"/>
      <c r="FFB39" s="427"/>
      <c r="FFC39" s="427"/>
      <c r="FFD39" s="427"/>
      <c r="FFE39" s="427"/>
      <c r="FFF39" s="427"/>
      <c r="FFG39" s="427"/>
      <c r="FFH39" s="427"/>
      <c r="FFI39" s="427"/>
      <c r="FFJ39" s="427"/>
      <c r="FFK39" s="427"/>
      <c r="FFL39" s="427"/>
      <c r="FFM39" s="427"/>
      <c r="FFN39" s="427"/>
      <c r="FFO39" s="427"/>
      <c r="FFP39" s="427"/>
      <c r="FFQ39" s="427"/>
      <c r="FFR39" s="427"/>
      <c r="FFS39" s="427"/>
      <c r="FFT39" s="427"/>
      <c r="FFU39" s="427"/>
      <c r="FFV39" s="427"/>
      <c r="FFW39" s="427"/>
      <c r="FFX39" s="427"/>
      <c r="FFY39" s="427"/>
      <c r="FFZ39" s="427"/>
      <c r="FGA39" s="427"/>
      <c r="FGB39" s="427"/>
      <c r="FGC39" s="427"/>
      <c r="FGD39" s="427"/>
      <c r="FGE39" s="427"/>
      <c r="FGF39" s="427"/>
      <c r="FGG39" s="427"/>
      <c r="FGH39" s="427"/>
      <c r="FGI39" s="427"/>
      <c r="FGJ39" s="427"/>
      <c r="FGK39" s="427"/>
      <c r="FGL39" s="427"/>
      <c r="FGM39" s="427"/>
      <c r="FGN39" s="427"/>
      <c r="FGO39" s="427"/>
      <c r="FGP39" s="427"/>
      <c r="FGQ39" s="427"/>
      <c r="FGR39" s="427"/>
      <c r="FGS39" s="427"/>
      <c r="FGT39" s="427"/>
      <c r="FGU39" s="427"/>
      <c r="FGV39" s="427"/>
      <c r="FGW39" s="427"/>
      <c r="FGX39" s="427"/>
      <c r="FGY39" s="427"/>
      <c r="FGZ39" s="427"/>
      <c r="FHA39" s="427"/>
      <c r="FHB39" s="427"/>
      <c r="FHC39" s="427"/>
      <c r="FHD39" s="427"/>
      <c r="FHE39" s="427"/>
      <c r="FHF39" s="427"/>
      <c r="FHG39" s="427"/>
      <c r="FHH39" s="427"/>
      <c r="FHI39" s="427"/>
      <c r="FHJ39" s="427"/>
      <c r="FHK39" s="427"/>
      <c r="FHL39" s="427"/>
      <c r="FHM39" s="427"/>
      <c r="FHN39" s="427"/>
      <c r="FHO39" s="427"/>
      <c r="FHP39" s="427"/>
      <c r="FHQ39" s="427"/>
      <c r="FHR39" s="427"/>
      <c r="FHS39" s="427"/>
      <c r="FHT39" s="427"/>
      <c r="FHU39" s="427"/>
      <c r="FHV39" s="427"/>
      <c r="FHW39" s="427"/>
      <c r="FHX39" s="427"/>
      <c r="FHY39" s="427"/>
      <c r="FHZ39" s="427"/>
      <c r="FIA39" s="427"/>
      <c r="FIB39" s="427"/>
      <c r="FIC39" s="427"/>
      <c r="FID39" s="427"/>
      <c r="FIE39" s="427"/>
      <c r="FIF39" s="427"/>
      <c r="FIG39" s="427"/>
      <c r="FIH39" s="427"/>
      <c r="FII39" s="427"/>
      <c r="FIJ39" s="427"/>
      <c r="FIK39" s="427"/>
      <c r="FIL39" s="427"/>
      <c r="FIM39" s="427"/>
      <c r="FIN39" s="427"/>
      <c r="FIO39" s="427"/>
      <c r="FIP39" s="427"/>
      <c r="FIQ39" s="427"/>
      <c r="FIR39" s="427"/>
      <c r="FIS39" s="427"/>
      <c r="FIT39" s="427"/>
      <c r="FIU39" s="427"/>
      <c r="FIV39" s="427"/>
      <c r="FIW39" s="427"/>
      <c r="FIX39" s="427"/>
      <c r="FIY39" s="427"/>
      <c r="FIZ39" s="427"/>
      <c r="FJA39" s="427"/>
      <c r="FJB39" s="427"/>
      <c r="FJC39" s="427"/>
      <c r="FJD39" s="427"/>
      <c r="FJE39" s="427"/>
      <c r="FJF39" s="427"/>
      <c r="FJG39" s="427"/>
      <c r="FJH39" s="427"/>
      <c r="FJI39" s="427"/>
      <c r="FJJ39" s="427"/>
      <c r="FJK39" s="427"/>
      <c r="FJL39" s="427"/>
      <c r="FJM39" s="427"/>
      <c r="FJN39" s="427"/>
      <c r="FJO39" s="427"/>
      <c r="FJP39" s="427"/>
      <c r="FJQ39" s="427"/>
      <c r="FJR39" s="427"/>
      <c r="FJS39" s="427"/>
      <c r="FJT39" s="427"/>
      <c r="FJU39" s="427"/>
      <c r="FJV39" s="427"/>
      <c r="FJW39" s="427"/>
      <c r="FJX39" s="427"/>
      <c r="FJY39" s="427"/>
      <c r="FJZ39" s="427"/>
      <c r="FKA39" s="427"/>
      <c r="FKB39" s="427"/>
      <c r="FKC39" s="427"/>
      <c r="FKD39" s="427"/>
      <c r="FKE39" s="427"/>
      <c r="FKF39" s="427"/>
      <c r="FKG39" s="427"/>
      <c r="FKH39" s="427"/>
      <c r="FKI39" s="427"/>
      <c r="FKJ39" s="427"/>
      <c r="FKK39" s="427"/>
      <c r="FKL39" s="427"/>
      <c r="FKM39" s="427"/>
      <c r="FKN39" s="427"/>
      <c r="FKO39" s="427"/>
      <c r="FKP39" s="427"/>
      <c r="FKQ39" s="427"/>
      <c r="FKR39" s="427"/>
      <c r="FKS39" s="427"/>
      <c r="FKT39" s="427"/>
      <c r="FKU39" s="427"/>
      <c r="FKV39" s="427"/>
      <c r="FKW39" s="427"/>
      <c r="FKX39" s="427"/>
      <c r="FKY39" s="427"/>
      <c r="FKZ39" s="427"/>
      <c r="FLA39" s="427"/>
      <c r="FLB39" s="427"/>
      <c r="FLC39" s="427"/>
      <c r="FLD39" s="427"/>
      <c r="FLE39" s="427"/>
      <c r="FLF39" s="427"/>
      <c r="FLG39" s="427"/>
      <c r="FLH39" s="427"/>
      <c r="FLI39" s="427"/>
      <c r="FLJ39" s="427"/>
      <c r="FLK39" s="427"/>
      <c r="FLL39" s="427"/>
      <c r="FLM39" s="427"/>
      <c r="FLN39" s="427"/>
      <c r="FLO39" s="427"/>
      <c r="FLP39" s="427"/>
      <c r="FLQ39" s="427"/>
      <c r="FLR39" s="427"/>
      <c r="FLS39" s="427"/>
      <c r="FLT39" s="427"/>
      <c r="FLU39" s="427"/>
      <c r="FLV39" s="427"/>
      <c r="FLW39" s="427"/>
      <c r="FLX39" s="427"/>
      <c r="FLY39" s="427"/>
      <c r="FLZ39" s="427"/>
      <c r="FMA39" s="427"/>
      <c r="FMB39" s="427"/>
      <c r="FMC39" s="427"/>
      <c r="FMD39" s="427"/>
      <c r="FME39" s="427"/>
      <c r="FMF39" s="427"/>
      <c r="FMG39" s="427"/>
      <c r="FMH39" s="427"/>
      <c r="FMI39" s="427"/>
      <c r="FMJ39" s="427"/>
      <c r="FMK39" s="427"/>
      <c r="FML39" s="427"/>
      <c r="FMM39" s="427"/>
      <c r="FMN39" s="427"/>
      <c r="FMO39" s="427"/>
      <c r="FMP39" s="427"/>
      <c r="FMQ39" s="427"/>
      <c r="FMR39" s="427"/>
      <c r="FMS39" s="427"/>
      <c r="FMT39" s="427"/>
      <c r="FMU39" s="427"/>
      <c r="FMV39" s="427"/>
      <c r="FMW39" s="427"/>
      <c r="FMX39" s="427"/>
      <c r="FMY39" s="427"/>
      <c r="FMZ39" s="427"/>
      <c r="FNA39" s="427"/>
      <c r="FNB39" s="427"/>
      <c r="FNC39" s="427"/>
      <c r="FND39" s="427"/>
      <c r="FNE39" s="427"/>
      <c r="FNF39" s="427"/>
      <c r="FNG39" s="427"/>
      <c r="FNH39" s="427"/>
      <c r="FNI39" s="427"/>
      <c r="FNJ39" s="427"/>
      <c r="FNK39" s="427"/>
      <c r="FNL39" s="427"/>
      <c r="FNM39" s="427"/>
      <c r="FNN39" s="427"/>
      <c r="FNO39" s="427"/>
      <c r="FNP39" s="427"/>
      <c r="FNQ39" s="427"/>
      <c r="FNR39" s="427"/>
      <c r="FNS39" s="427"/>
      <c r="FNT39" s="427"/>
      <c r="FNU39" s="427"/>
      <c r="FNV39" s="427"/>
      <c r="FNW39" s="427"/>
      <c r="FNX39" s="427"/>
      <c r="FNY39" s="427"/>
      <c r="FNZ39" s="427"/>
      <c r="FOA39" s="427"/>
      <c r="FOB39" s="427"/>
      <c r="FOC39" s="427"/>
      <c r="FOD39" s="427"/>
      <c r="FOE39" s="427"/>
      <c r="FOF39" s="427"/>
      <c r="FOG39" s="427"/>
      <c r="FOH39" s="427"/>
      <c r="FOI39" s="427"/>
      <c r="FOJ39" s="427"/>
      <c r="FOK39" s="427"/>
      <c r="FOL39" s="427"/>
      <c r="FOM39" s="427"/>
      <c r="FON39" s="427"/>
      <c r="FOO39" s="427"/>
      <c r="FOP39" s="427"/>
      <c r="FOQ39" s="427"/>
      <c r="FOR39" s="427"/>
      <c r="FOS39" s="427"/>
      <c r="FOT39" s="427"/>
      <c r="FOU39" s="427"/>
      <c r="FOV39" s="427"/>
      <c r="FOW39" s="427"/>
      <c r="FOX39" s="427"/>
      <c r="FOY39" s="427"/>
      <c r="FOZ39" s="427"/>
      <c r="FPA39" s="427"/>
      <c r="FPB39" s="427"/>
      <c r="FPC39" s="427"/>
      <c r="FPD39" s="427"/>
      <c r="FPE39" s="427"/>
      <c r="FPF39" s="427"/>
      <c r="FPG39" s="427"/>
      <c r="FPH39" s="427"/>
      <c r="FPI39" s="427"/>
      <c r="FPJ39" s="427"/>
      <c r="FPK39" s="427"/>
      <c r="FPL39" s="427"/>
      <c r="FPM39" s="427"/>
      <c r="FPN39" s="427"/>
      <c r="FPO39" s="427"/>
      <c r="FPP39" s="427"/>
      <c r="FPQ39" s="427"/>
      <c r="FPR39" s="427"/>
      <c r="FPS39" s="427"/>
      <c r="FPT39" s="427"/>
      <c r="FPU39" s="427"/>
      <c r="FPV39" s="427"/>
      <c r="FPW39" s="427"/>
      <c r="FPX39" s="427"/>
      <c r="FPY39" s="427"/>
      <c r="FPZ39" s="427"/>
      <c r="FQA39" s="427"/>
      <c r="FQB39" s="427"/>
      <c r="FQC39" s="427"/>
      <c r="FQD39" s="427"/>
      <c r="FQE39" s="427"/>
      <c r="FQF39" s="427"/>
      <c r="FQG39" s="427"/>
      <c r="FQH39" s="427"/>
      <c r="FQI39" s="427"/>
      <c r="FQJ39" s="427"/>
      <c r="FQK39" s="427"/>
      <c r="FQL39" s="427"/>
      <c r="FQM39" s="427"/>
      <c r="FQN39" s="427"/>
      <c r="FQO39" s="427"/>
      <c r="FQP39" s="427"/>
      <c r="FQQ39" s="427"/>
      <c r="FQR39" s="427"/>
      <c r="FQS39" s="427"/>
      <c r="FQT39" s="427"/>
      <c r="FQU39" s="427"/>
      <c r="FQV39" s="427"/>
      <c r="FQW39" s="427"/>
      <c r="FQX39" s="427"/>
      <c r="FQY39" s="427"/>
      <c r="FQZ39" s="427"/>
      <c r="FRA39" s="427"/>
      <c r="FRB39" s="427"/>
      <c r="FRC39" s="427"/>
      <c r="FRD39" s="427"/>
      <c r="FRE39" s="427"/>
      <c r="FRF39" s="427"/>
      <c r="FRG39" s="427"/>
      <c r="FRH39" s="427"/>
      <c r="FRI39" s="427"/>
      <c r="FRJ39" s="427"/>
      <c r="FRK39" s="427"/>
      <c r="FRL39" s="427"/>
      <c r="FRM39" s="427"/>
      <c r="FRN39" s="427"/>
      <c r="FRO39" s="427"/>
      <c r="FRP39" s="427"/>
      <c r="FRQ39" s="427"/>
      <c r="FRR39" s="427"/>
      <c r="FRS39" s="427"/>
      <c r="FRT39" s="427"/>
      <c r="FRU39" s="427"/>
      <c r="FRV39" s="427"/>
      <c r="FRW39" s="427"/>
      <c r="FRX39" s="427"/>
      <c r="FRY39" s="427"/>
      <c r="FRZ39" s="427"/>
      <c r="FSA39" s="427"/>
      <c r="FSB39" s="427"/>
      <c r="FSC39" s="427"/>
      <c r="FSD39" s="427"/>
      <c r="FSE39" s="427"/>
      <c r="FSF39" s="427"/>
      <c r="FSG39" s="427"/>
      <c r="FSH39" s="427"/>
      <c r="FSI39" s="427"/>
      <c r="FSJ39" s="427"/>
      <c r="FSK39" s="427"/>
      <c r="FSL39" s="427"/>
      <c r="FSM39" s="427"/>
      <c r="FSN39" s="427"/>
      <c r="FSO39" s="427"/>
      <c r="FSP39" s="427"/>
      <c r="FSQ39" s="427"/>
      <c r="FSR39" s="427"/>
      <c r="FSS39" s="427"/>
      <c r="FST39" s="427"/>
      <c r="FSU39" s="427"/>
      <c r="FSV39" s="427"/>
      <c r="FSW39" s="427"/>
      <c r="FSX39" s="427"/>
      <c r="FSY39" s="427"/>
      <c r="FSZ39" s="427"/>
      <c r="FTA39" s="427"/>
      <c r="FTB39" s="427"/>
      <c r="FTC39" s="427"/>
      <c r="FTD39" s="427"/>
      <c r="FTE39" s="427"/>
      <c r="FTF39" s="427"/>
      <c r="FTG39" s="427"/>
      <c r="FTH39" s="427"/>
      <c r="FTI39" s="427"/>
      <c r="FTJ39" s="427"/>
      <c r="FTK39" s="427"/>
      <c r="FTL39" s="427"/>
      <c r="FTM39" s="427"/>
      <c r="FTN39" s="427"/>
      <c r="FTO39" s="427"/>
      <c r="FTP39" s="427"/>
      <c r="FTQ39" s="427"/>
      <c r="FTR39" s="427"/>
      <c r="FTS39" s="427"/>
      <c r="FTT39" s="427"/>
      <c r="FTU39" s="427"/>
      <c r="FTV39" s="427"/>
      <c r="FTW39" s="427"/>
      <c r="FTX39" s="427"/>
      <c r="FTY39" s="427"/>
      <c r="FTZ39" s="427"/>
      <c r="FUA39" s="427"/>
      <c r="FUB39" s="427"/>
      <c r="FUC39" s="427"/>
      <c r="FUD39" s="427"/>
      <c r="FUE39" s="427"/>
      <c r="FUF39" s="427"/>
      <c r="FUG39" s="427"/>
      <c r="FUH39" s="427"/>
      <c r="FUI39" s="427"/>
      <c r="FUJ39" s="427"/>
      <c r="FUK39" s="427"/>
      <c r="FUL39" s="427"/>
      <c r="FUM39" s="427"/>
      <c r="FUN39" s="427"/>
      <c r="FUO39" s="427"/>
      <c r="FUP39" s="427"/>
      <c r="FUQ39" s="427"/>
      <c r="FUR39" s="427"/>
      <c r="FUS39" s="427"/>
      <c r="FUT39" s="427"/>
      <c r="FUU39" s="427"/>
      <c r="FUV39" s="427"/>
      <c r="FUW39" s="427"/>
      <c r="FUX39" s="427"/>
      <c r="FUY39" s="427"/>
      <c r="FUZ39" s="427"/>
      <c r="FVA39" s="427"/>
      <c r="FVB39" s="427"/>
      <c r="FVC39" s="427"/>
      <c r="FVD39" s="427"/>
      <c r="FVE39" s="427"/>
      <c r="FVF39" s="427"/>
      <c r="FVG39" s="427"/>
      <c r="FVH39" s="427"/>
      <c r="FVI39" s="427"/>
      <c r="FVJ39" s="427"/>
      <c r="FVK39" s="427"/>
      <c r="FVL39" s="427"/>
      <c r="FVM39" s="427"/>
      <c r="FVN39" s="427"/>
      <c r="FVO39" s="427"/>
      <c r="FVP39" s="427"/>
      <c r="FVQ39" s="427"/>
      <c r="FVR39" s="427"/>
      <c r="FVS39" s="427"/>
      <c r="FVT39" s="427"/>
      <c r="FVU39" s="427"/>
      <c r="FVV39" s="427"/>
      <c r="FVW39" s="427"/>
      <c r="FVX39" s="427"/>
      <c r="FVY39" s="427"/>
      <c r="FVZ39" s="427"/>
      <c r="FWA39" s="427"/>
      <c r="FWB39" s="427"/>
      <c r="FWC39" s="427"/>
      <c r="FWD39" s="427"/>
      <c r="FWE39" s="427"/>
      <c r="FWF39" s="427"/>
      <c r="FWG39" s="427"/>
      <c r="FWH39" s="427"/>
      <c r="FWI39" s="427"/>
      <c r="FWJ39" s="427"/>
      <c r="FWK39" s="427"/>
      <c r="FWL39" s="427"/>
      <c r="FWM39" s="427"/>
      <c r="FWN39" s="427"/>
      <c r="FWO39" s="427"/>
      <c r="FWP39" s="427"/>
      <c r="FWQ39" s="427"/>
      <c r="FWR39" s="427"/>
      <c r="FWS39" s="427"/>
      <c r="FWT39" s="427"/>
      <c r="FWU39" s="427"/>
      <c r="FWV39" s="427"/>
      <c r="FWW39" s="427"/>
      <c r="FWX39" s="427"/>
      <c r="FWY39" s="427"/>
      <c r="FWZ39" s="427"/>
      <c r="FXA39" s="427"/>
      <c r="FXB39" s="427"/>
      <c r="FXC39" s="427"/>
      <c r="FXD39" s="427"/>
      <c r="FXE39" s="427"/>
      <c r="FXF39" s="427"/>
      <c r="FXG39" s="427"/>
      <c r="FXH39" s="427"/>
      <c r="FXI39" s="427"/>
      <c r="FXJ39" s="427"/>
      <c r="FXK39" s="427"/>
      <c r="FXL39" s="427"/>
      <c r="FXM39" s="427"/>
      <c r="FXN39" s="427"/>
      <c r="FXO39" s="427"/>
      <c r="FXP39" s="427"/>
      <c r="FXQ39" s="427"/>
      <c r="FXR39" s="427"/>
      <c r="FXS39" s="427"/>
      <c r="FXT39" s="427"/>
      <c r="FXU39" s="427"/>
      <c r="FXV39" s="427"/>
      <c r="FXW39" s="427"/>
      <c r="FXX39" s="427"/>
      <c r="FXY39" s="427"/>
      <c r="FXZ39" s="427"/>
      <c r="FYA39" s="427"/>
      <c r="FYB39" s="427"/>
      <c r="FYC39" s="427"/>
      <c r="FYD39" s="427"/>
      <c r="FYE39" s="427"/>
      <c r="FYF39" s="427"/>
      <c r="FYG39" s="427"/>
      <c r="FYH39" s="427"/>
      <c r="FYI39" s="427"/>
      <c r="FYJ39" s="427"/>
      <c r="FYK39" s="427"/>
      <c r="FYL39" s="427"/>
      <c r="FYM39" s="427"/>
      <c r="FYN39" s="427"/>
      <c r="FYO39" s="427"/>
      <c r="FYP39" s="427"/>
      <c r="FYQ39" s="427"/>
      <c r="FYR39" s="427"/>
      <c r="FYS39" s="427"/>
      <c r="FYT39" s="427"/>
      <c r="FYU39" s="427"/>
      <c r="FYV39" s="427"/>
      <c r="FYW39" s="427"/>
      <c r="FYX39" s="427"/>
      <c r="FYY39" s="427"/>
      <c r="FYZ39" s="427"/>
      <c r="FZA39" s="427"/>
      <c r="FZB39" s="427"/>
      <c r="FZC39" s="427"/>
      <c r="FZD39" s="427"/>
      <c r="FZE39" s="427"/>
      <c r="FZF39" s="427"/>
      <c r="FZG39" s="427"/>
      <c r="FZH39" s="427"/>
      <c r="FZI39" s="427"/>
      <c r="FZJ39" s="427"/>
      <c r="FZK39" s="427"/>
      <c r="FZL39" s="427"/>
      <c r="FZM39" s="427"/>
      <c r="FZN39" s="427"/>
      <c r="FZO39" s="427"/>
      <c r="FZP39" s="427"/>
      <c r="FZQ39" s="427"/>
      <c r="FZR39" s="427"/>
      <c r="FZS39" s="427"/>
      <c r="FZT39" s="427"/>
      <c r="FZU39" s="427"/>
      <c r="FZV39" s="427"/>
      <c r="FZW39" s="427"/>
      <c r="FZX39" s="427"/>
      <c r="FZY39" s="427"/>
      <c r="FZZ39" s="427"/>
      <c r="GAA39" s="427"/>
      <c r="GAB39" s="427"/>
      <c r="GAC39" s="427"/>
      <c r="GAD39" s="427"/>
      <c r="GAE39" s="427"/>
      <c r="GAF39" s="427"/>
      <c r="GAG39" s="427"/>
      <c r="GAH39" s="427"/>
      <c r="GAI39" s="427"/>
      <c r="GAJ39" s="427"/>
      <c r="GAK39" s="427"/>
      <c r="GAL39" s="427"/>
      <c r="GAM39" s="427"/>
      <c r="GAN39" s="427"/>
      <c r="GAO39" s="427"/>
      <c r="GAP39" s="427"/>
      <c r="GAQ39" s="427"/>
      <c r="GAR39" s="427"/>
      <c r="GAS39" s="427"/>
      <c r="GAT39" s="427"/>
      <c r="GAU39" s="427"/>
      <c r="GAV39" s="427"/>
      <c r="GAW39" s="427"/>
      <c r="GAX39" s="427"/>
      <c r="GAY39" s="427"/>
      <c r="GAZ39" s="427"/>
      <c r="GBA39" s="427"/>
      <c r="GBB39" s="427"/>
      <c r="GBC39" s="427"/>
      <c r="GBD39" s="427"/>
      <c r="GBE39" s="427"/>
      <c r="GBF39" s="427"/>
      <c r="GBG39" s="427"/>
      <c r="GBH39" s="427"/>
      <c r="GBI39" s="427"/>
      <c r="GBJ39" s="427"/>
      <c r="GBK39" s="427"/>
      <c r="GBL39" s="427"/>
      <c r="GBM39" s="427"/>
      <c r="GBN39" s="427"/>
      <c r="GBO39" s="427"/>
      <c r="GBP39" s="427"/>
      <c r="GBQ39" s="427"/>
      <c r="GBR39" s="427"/>
      <c r="GBS39" s="427"/>
      <c r="GBT39" s="427"/>
      <c r="GBU39" s="427"/>
      <c r="GBV39" s="427"/>
      <c r="GBW39" s="427"/>
      <c r="GBX39" s="427"/>
      <c r="GBY39" s="427"/>
      <c r="GBZ39" s="427"/>
      <c r="GCA39" s="427"/>
      <c r="GCB39" s="427"/>
      <c r="GCC39" s="427"/>
      <c r="GCD39" s="427"/>
      <c r="GCE39" s="427"/>
      <c r="GCF39" s="427"/>
      <c r="GCG39" s="427"/>
      <c r="GCH39" s="427"/>
      <c r="GCI39" s="427"/>
      <c r="GCJ39" s="427"/>
      <c r="GCK39" s="427"/>
      <c r="GCL39" s="427"/>
      <c r="GCM39" s="427"/>
      <c r="GCN39" s="427"/>
      <c r="GCO39" s="427"/>
      <c r="GCP39" s="427"/>
      <c r="GCQ39" s="427"/>
      <c r="GCR39" s="427"/>
      <c r="GCS39" s="427"/>
      <c r="GCT39" s="427"/>
      <c r="GCU39" s="427"/>
      <c r="GCV39" s="427"/>
      <c r="GCW39" s="427"/>
      <c r="GCX39" s="427"/>
      <c r="GCY39" s="427"/>
      <c r="GCZ39" s="427"/>
      <c r="GDA39" s="427"/>
      <c r="GDB39" s="427"/>
      <c r="GDC39" s="427"/>
      <c r="GDD39" s="427"/>
      <c r="GDE39" s="427"/>
      <c r="GDF39" s="427"/>
      <c r="GDG39" s="427"/>
      <c r="GDH39" s="427"/>
      <c r="GDI39" s="427"/>
      <c r="GDJ39" s="427"/>
      <c r="GDK39" s="427"/>
      <c r="GDL39" s="427"/>
      <c r="GDM39" s="427"/>
      <c r="GDN39" s="427"/>
      <c r="GDO39" s="427"/>
      <c r="GDP39" s="427"/>
      <c r="GDQ39" s="427"/>
      <c r="GDR39" s="427"/>
      <c r="GDS39" s="427"/>
      <c r="GDT39" s="427"/>
      <c r="GDU39" s="427"/>
      <c r="GDV39" s="427"/>
      <c r="GDW39" s="427"/>
      <c r="GDX39" s="427"/>
      <c r="GDY39" s="427"/>
      <c r="GDZ39" s="427"/>
      <c r="GEA39" s="427"/>
      <c r="GEB39" s="427"/>
      <c r="GEC39" s="427"/>
      <c r="GED39" s="427"/>
      <c r="GEE39" s="427"/>
      <c r="GEF39" s="427"/>
      <c r="GEG39" s="427"/>
      <c r="GEH39" s="427"/>
      <c r="GEI39" s="427"/>
      <c r="GEJ39" s="427"/>
      <c r="GEK39" s="427"/>
      <c r="GEL39" s="427"/>
      <c r="GEM39" s="427"/>
      <c r="GEN39" s="427"/>
      <c r="GEO39" s="427"/>
      <c r="GEP39" s="427"/>
      <c r="GEQ39" s="427"/>
      <c r="GER39" s="427"/>
      <c r="GES39" s="427"/>
      <c r="GET39" s="427"/>
      <c r="GEU39" s="427"/>
      <c r="GEV39" s="427"/>
      <c r="GEW39" s="427"/>
      <c r="GEX39" s="427"/>
      <c r="GEY39" s="427"/>
      <c r="GEZ39" s="427"/>
      <c r="GFA39" s="427"/>
      <c r="GFB39" s="427"/>
      <c r="GFC39" s="427"/>
      <c r="GFD39" s="427"/>
      <c r="GFE39" s="427"/>
      <c r="GFF39" s="427"/>
      <c r="GFG39" s="427"/>
      <c r="GFH39" s="427"/>
      <c r="GFI39" s="427"/>
      <c r="GFJ39" s="427"/>
      <c r="GFK39" s="427"/>
      <c r="GFL39" s="427"/>
      <c r="GFM39" s="427"/>
      <c r="GFN39" s="427"/>
      <c r="GFO39" s="427"/>
      <c r="GFP39" s="427"/>
      <c r="GFQ39" s="427"/>
      <c r="GFR39" s="427"/>
      <c r="GFS39" s="427"/>
      <c r="GFT39" s="427"/>
      <c r="GFU39" s="427"/>
      <c r="GFV39" s="427"/>
      <c r="GFW39" s="427"/>
      <c r="GFX39" s="427"/>
      <c r="GFY39" s="427"/>
      <c r="GFZ39" s="427"/>
      <c r="GGA39" s="427"/>
      <c r="GGB39" s="427"/>
      <c r="GGC39" s="427"/>
      <c r="GGD39" s="427"/>
      <c r="GGE39" s="427"/>
      <c r="GGF39" s="427"/>
      <c r="GGG39" s="427"/>
      <c r="GGH39" s="427"/>
      <c r="GGI39" s="427"/>
      <c r="GGJ39" s="427"/>
      <c r="GGK39" s="427"/>
      <c r="GGL39" s="427"/>
      <c r="GGM39" s="427"/>
      <c r="GGN39" s="427"/>
      <c r="GGO39" s="427"/>
      <c r="GGP39" s="427"/>
      <c r="GGQ39" s="427"/>
      <c r="GGR39" s="427"/>
      <c r="GGS39" s="427"/>
      <c r="GGT39" s="427"/>
      <c r="GGU39" s="427"/>
      <c r="GGV39" s="427"/>
      <c r="GGW39" s="427"/>
      <c r="GGX39" s="427"/>
      <c r="GGY39" s="427"/>
      <c r="GGZ39" s="427"/>
      <c r="GHA39" s="427"/>
      <c r="GHB39" s="427"/>
      <c r="GHC39" s="427"/>
      <c r="GHD39" s="427"/>
      <c r="GHE39" s="427"/>
      <c r="GHF39" s="427"/>
      <c r="GHG39" s="427"/>
      <c r="GHH39" s="427"/>
      <c r="GHI39" s="427"/>
      <c r="GHJ39" s="427"/>
      <c r="GHK39" s="427"/>
      <c r="GHL39" s="427"/>
      <c r="GHM39" s="427"/>
      <c r="GHN39" s="427"/>
      <c r="GHO39" s="427"/>
      <c r="GHP39" s="427"/>
      <c r="GHQ39" s="427"/>
      <c r="GHR39" s="427"/>
      <c r="GHS39" s="427"/>
      <c r="GHT39" s="427"/>
      <c r="GHU39" s="427"/>
      <c r="GHV39" s="427"/>
      <c r="GHW39" s="427"/>
      <c r="GHX39" s="427"/>
      <c r="GHY39" s="427"/>
      <c r="GHZ39" s="427"/>
      <c r="GIA39" s="427"/>
      <c r="GIB39" s="427"/>
      <c r="GIC39" s="427"/>
      <c r="GID39" s="427"/>
      <c r="GIE39" s="427"/>
      <c r="GIF39" s="427"/>
      <c r="GIG39" s="427"/>
      <c r="GIH39" s="427"/>
      <c r="GII39" s="427"/>
      <c r="GIJ39" s="427"/>
      <c r="GIK39" s="427"/>
      <c r="GIL39" s="427"/>
      <c r="GIM39" s="427"/>
      <c r="GIN39" s="427"/>
      <c r="GIO39" s="427"/>
      <c r="GIP39" s="427"/>
      <c r="GIQ39" s="427"/>
      <c r="GIR39" s="427"/>
      <c r="GIS39" s="427"/>
      <c r="GIT39" s="427"/>
      <c r="GIU39" s="427"/>
      <c r="GIV39" s="427"/>
      <c r="GIW39" s="427"/>
      <c r="GIX39" s="427"/>
      <c r="GIY39" s="427"/>
      <c r="GIZ39" s="427"/>
      <c r="GJA39" s="427"/>
      <c r="GJB39" s="427"/>
      <c r="GJC39" s="427"/>
      <c r="GJD39" s="427"/>
      <c r="GJE39" s="427"/>
      <c r="GJF39" s="427"/>
      <c r="GJG39" s="427"/>
      <c r="GJH39" s="427"/>
      <c r="GJI39" s="427"/>
      <c r="GJJ39" s="427"/>
      <c r="GJK39" s="427"/>
      <c r="GJL39" s="427"/>
      <c r="GJM39" s="427"/>
      <c r="GJN39" s="427"/>
      <c r="GJO39" s="427"/>
      <c r="GJP39" s="427"/>
      <c r="GJQ39" s="427"/>
      <c r="GJR39" s="427"/>
      <c r="GJS39" s="427"/>
      <c r="GJT39" s="427"/>
      <c r="GJU39" s="427"/>
      <c r="GJV39" s="427"/>
      <c r="GJW39" s="427"/>
      <c r="GJX39" s="427"/>
      <c r="GJY39" s="427"/>
      <c r="GJZ39" s="427"/>
      <c r="GKA39" s="427"/>
      <c r="GKB39" s="427"/>
      <c r="GKC39" s="427"/>
      <c r="GKD39" s="427"/>
      <c r="GKE39" s="427"/>
      <c r="GKF39" s="427"/>
      <c r="GKG39" s="427"/>
      <c r="GKH39" s="427"/>
      <c r="GKI39" s="427"/>
      <c r="GKJ39" s="427"/>
      <c r="GKK39" s="427"/>
      <c r="GKL39" s="427"/>
      <c r="GKM39" s="427"/>
      <c r="GKN39" s="427"/>
      <c r="GKO39" s="427"/>
      <c r="GKP39" s="427"/>
      <c r="GKQ39" s="427"/>
      <c r="GKR39" s="427"/>
      <c r="GKS39" s="427"/>
      <c r="GKT39" s="427"/>
      <c r="GKU39" s="427"/>
      <c r="GKV39" s="427"/>
      <c r="GKW39" s="427"/>
      <c r="GKX39" s="427"/>
      <c r="GKY39" s="427"/>
      <c r="GKZ39" s="427"/>
      <c r="GLA39" s="427"/>
      <c r="GLB39" s="427"/>
      <c r="GLC39" s="427"/>
      <c r="GLD39" s="427"/>
      <c r="GLE39" s="427"/>
      <c r="GLF39" s="427"/>
      <c r="GLG39" s="427"/>
      <c r="GLH39" s="427"/>
      <c r="GLI39" s="427"/>
      <c r="GLJ39" s="427"/>
      <c r="GLK39" s="427"/>
      <c r="GLL39" s="427"/>
      <c r="GLM39" s="427"/>
      <c r="GLN39" s="427"/>
      <c r="GLO39" s="427"/>
      <c r="GLP39" s="427"/>
      <c r="GLQ39" s="427"/>
      <c r="GLR39" s="427"/>
      <c r="GLS39" s="427"/>
      <c r="GLT39" s="427"/>
      <c r="GLU39" s="427"/>
      <c r="GLV39" s="427"/>
      <c r="GLW39" s="427"/>
      <c r="GLX39" s="427"/>
      <c r="GLY39" s="427"/>
      <c r="GLZ39" s="427"/>
      <c r="GMA39" s="427"/>
      <c r="GMB39" s="427"/>
      <c r="GMC39" s="427"/>
      <c r="GMD39" s="427"/>
      <c r="GME39" s="427"/>
      <c r="GMF39" s="427"/>
      <c r="GMG39" s="427"/>
      <c r="GMH39" s="427"/>
      <c r="GMI39" s="427"/>
      <c r="GMJ39" s="427"/>
      <c r="GMK39" s="427"/>
      <c r="GML39" s="427"/>
      <c r="GMM39" s="427"/>
      <c r="GMN39" s="427"/>
      <c r="GMO39" s="427"/>
      <c r="GMP39" s="427"/>
      <c r="GMQ39" s="427"/>
      <c r="GMR39" s="427"/>
      <c r="GMS39" s="427"/>
      <c r="GMT39" s="427"/>
      <c r="GMU39" s="427"/>
      <c r="GMV39" s="427"/>
      <c r="GMW39" s="427"/>
      <c r="GMX39" s="427"/>
      <c r="GMY39" s="427"/>
      <c r="GMZ39" s="427"/>
      <c r="GNA39" s="427"/>
      <c r="GNB39" s="427"/>
      <c r="GNC39" s="427"/>
      <c r="GND39" s="427"/>
      <c r="GNE39" s="427"/>
      <c r="GNF39" s="427"/>
      <c r="GNG39" s="427"/>
      <c r="GNH39" s="427"/>
      <c r="GNI39" s="427"/>
      <c r="GNJ39" s="427"/>
      <c r="GNK39" s="427"/>
      <c r="GNL39" s="427"/>
      <c r="GNM39" s="427"/>
      <c r="GNN39" s="427"/>
      <c r="GNO39" s="427"/>
      <c r="GNP39" s="427"/>
      <c r="GNQ39" s="427"/>
      <c r="GNR39" s="427"/>
      <c r="GNS39" s="427"/>
      <c r="GNT39" s="427"/>
      <c r="GNU39" s="427"/>
      <c r="GNV39" s="427"/>
      <c r="GNW39" s="427"/>
      <c r="GNX39" s="427"/>
      <c r="GNY39" s="427"/>
      <c r="GNZ39" s="427"/>
      <c r="GOA39" s="427"/>
      <c r="GOB39" s="427"/>
      <c r="GOC39" s="427"/>
      <c r="GOD39" s="427"/>
      <c r="GOE39" s="427"/>
      <c r="GOF39" s="427"/>
      <c r="GOG39" s="427"/>
      <c r="GOH39" s="427"/>
      <c r="GOI39" s="427"/>
      <c r="GOJ39" s="427"/>
      <c r="GOK39" s="427"/>
      <c r="GOL39" s="427"/>
      <c r="GOM39" s="427"/>
      <c r="GON39" s="427"/>
      <c r="GOO39" s="427"/>
      <c r="GOP39" s="427"/>
      <c r="GOQ39" s="427"/>
      <c r="GOR39" s="427"/>
      <c r="GOS39" s="427"/>
      <c r="GOT39" s="427"/>
      <c r="GOU39" s="427"/>
      <c r="GOV39" s="427"/>
      <c r="GOW39" s="427"/>
      <c r="GOX39" s="427"/>
      <c r="GOY39" s="427"/>
      <c r="GOZ39" s="427"/>
      <c r="GPA39" s="427"/>
      <c r="GPB39" s="427"/>
      <c r="GPC39" s="427"/>
      <c r="GPD39" s="427"/>
      <c r="GPE39" s="427"/>
      <c r="GPF39" s="427"/>
      <c r="GPG39" s="427"/>
      <c r="GPH39" s="427"/>
      <c r="GPI39" s="427"/>
      <c r="GPJ39" s="427"/>
      <c r="GPK39" s="427"/>
      <c r="GPL39" s="427"/>
      <c r="GPM39" s="427"/>
      <c r="GPN39" s="427"/>
      <c r="GPO39" s="427"/>
      <c r="GPP39" s="427"/>
      <c r="GPQ39" s="427"/>
      <c r="GPR39" s="427"/>
      <c r="GPS39" s="427"/>
      <c r="GPT39" s="427"/>
      <c r="GPU39" s="427"/>
      <c r="GPV39" s="427"/>
      <c r="GPW39" s="427"/>
      <c r="GPX39" s="427"/>
      <c r="GPY39" s="427"/>
      <c r="GPZ39" s="427"/>
      <c r="GQA39" s="427"/>
      <c r="GQB39" s="427"/>
      <c r="GQC39" s="427"/>
      <c r="GQD39" s="427"/>
      <c r="GQE39" s="427"/>
      <c r="GQF39" s="427"/>
      <c r="GQG39" s="427"/>
      <c r="GQH39" s="427"/>
      <c r="GQI39" s="427"/>
      <c r="GQJ39" s="427"/>
      <c r="GQK39" s="427"/>
      <c r="GQL39" s="427"/>
      <c r="GQM39" s="427"/>
      <c r="GQN39" s="427"/>
      <c r="GQO39" s="427"/>
      <c r="GQP39" s="427"/>
      <c r="GQQ39" s="427"/>
      <c r="GQR39" s="427"/>
      <c r="GQS39" s="427"/>
      <c r="GQT39" s="427"/>
      <c r="GQU39" s="427"/>
      <c r="GQV39" s="427"/>
      <c r="GQW39" s="427"/>
      <c r="GQX39" s="427"/>
      <c r="GQY39" s="427"/>
      <c r="GQZ39" s="427"/>
      <c r="GRA39" s="427"/>
      <c r="GRB39" s="427"/>
      <c r="GRC39" s="427"/>
      <c r="GRD39" s="427"/>
      <c r="GRE39" s="427"/>
      <c r="GRF39" s="427"/>
      <c r="GRG39" s="427"/>
      <c r="GRH39" s="427"/>
      <c r="GRI39" s="427"/>
      <c r="GRJ39" s="427"/>
      <c r="GRK39" s="427"/>
      <c r="GRL39" s="427"/>
      <c r="GRM39" s="427"/>
      <c r="GRN39" s="427"/>
      <c r="GRO39" s="427"/>
      <c r="GRP39" s="427"/>
      <c r="GRQ39" s="427"/>
      <c r="GRR39" s="427"/>
      <c r="GRS39" s="427"/>
      <c r="GRT39" s="427"/>
      <c r="GRU39" s="427"/>
      <c r="GRV39" s="427"/>
      <c r="GRW39" s="427"/>
      <c r="GRX39" s="427"/>
      <c r="GRY39" s="427"/>
      <c r="GRZ39" s="427"/>
      <c r="GSA39" s="427"/>
      <c r="GSB39" s="427"/>
      <c r="GSC39" s="427"/>
      <c r="GSD39" s="427"/>
      <c r="GSE39" s="427"/>
      <c r="GSF39" s="427"/>
      <c r="GSG39" s="427"/>
      <c r="GSH39" s="427"/>
      <c r="GSI39" s="427"/>
      <c r="GSJ39" s="427"/>
      <c r="GSK39" s="427"/>
      <c r="GSL39" s="427"/>
      <c r="GSM39" s="427"/>
      <c r="GSN39" s="427"/>
      <c r="GSO39" s="427"/>
      <c r="GSP39" s="427"/>
      <c r="GSQ39" s="427"/>
      <c r="GSR39" s="427"/>
      <c r="GSS39" s="427"/>
      <c r="GST39" s="427"/>
      <c r="GSU39" s="427"/>
      <c r="GSV39" s="427"/>
      <c r="GSW39" s="427"/>
      <c r="GSX39" s="427"/>
      <c r="GSY39" s="427"/>
      <c r="GSZ39" s="427"/>
      <c r="GTA39" s="427"/>
      <c r="GTB39" s="427"/>
      <c r="GTC39" s="427"/>
      <c r="GTD39" s="427"/>
      <c r="GTE39" s="427"/>
      <c r="GTF39" s="427"/>
      <c r="GTG39" s="427"/>
      <c r="GTH39" s="427"/>
      <c r="GTI39" s="427"/>
      <c r="GTJ39" s="427"/>
      <c r="GTK39" s="427"/>
      <c r="GTL39" s="427"/>
      <c r="GTM39" s="427"/>
      <c r="GTN39" s="427"/>
      <c r="GTO39" s="427"/>
      <c r="GTP39" s="427"/>
      <c r="GTQ39" s="427"/>
      <c r="GTR39" s="427"/>
      <c r="GTS39" s="427"/>
      <c r="GTT39" s="427"/>
      <c r="GTU39" s="427"/>
      <c r="GTV39" s="427"/>
      <c r="GTW39" s="427"/>
      <c r="GTX39" s="427"/>
      <c r="GTY39" s="427"/>
      <c r="GTZ39" s="427"/>
      <c r="GUA39" s="427"/>
      <c r="GUB39" s="427"/>
      <c r="GUC39" s="427"/>
      <c r="GUD39" s="427"/>
      <c r="GUE39" s="427"/>
      <c r="GUF39" s="427"/>
      <c r="GUG39" s="427"/>
      <c r="GUH39" s="427"/>
      <c r="GUI39" s="427"/>
      <c r="GUJ39" s="427"/>
      <c r="GUK39" s="427"/>
      <c r="GUL39" s="427"/>
      <c r="GUM39" s="427"/>
      <c r="GUN39" s="427"/>
      <c r="GUO39" s="427"/>
      <c r="GUP39" s="427"/>
      <c r="GUQ39" s="427"/>
      <c r="GUR39" s="427"/>
      <c r="GUS39" s="427"/>
      <c r="GUT39" s="427"/>
      <c r="GUU39" s="427"/>
      <c r="GUV39" s="427"/>
      <c r="GUW39" s="427"/>
      <c r="GUX39" s="427"/>
      <c r="GUY39" s="427"/>
      <c r="GUZ39" s="427"/>
      <c r="GVA39" s="427"/>
      <c r="GVB39" s="427"/>
      <c r="GVC39" s="427"/>
      <c r="GVD39" s="427"/>
      <c r="GVE39" s="427"/>
      <c r="GVF39" s="427"/>
      <c r="GVG39" s="427"/>
      <c r="GVH39" s="427"/>
      <c r="GVI39" s="427"/>
      <c r="GVJ39" s="427"/>
      <c r="GVK39" s="427"/>
      <c r="GVL39" s="427"/>
      <c r="GVM39" s="427"/>
      <c r="GVN39" s="427"/>
      <c r="GVO39" s="427"/>
      <c r="GVP39" s="427"/>
      <c r="GVQ39" s="427"/>
      <c r="GVR39" s="427"/>
      <c r="GVS39" s="427"/>
      <c r="GVT39" s="427"/>
      <c r="GVU39" s="427"/>
      <c r="GVV39" s="427"/>
      <c r="GVW39" s="427"/>
      <c r="GVX39" s="427"/>
      <c r="GVY39" s="427"/>
      <c r="GVZ39" s="427"/>
      <c r="GWA39" s="427"/>
      <c r="GWB39" s="427"/>
      <c r="GWC39" s="427"/>
      <c r="GWD39" s="427"/>
      <c r="GWE39" s="427"/>
      <c r="GWF39" s="427"/>
      <c r="GWG39" s="427"/>
      <c r="GWH39" s="427"/>
      <c r="GWI39" s="427"/>
      <c r="GWJ39" s="427"/>
      <c r="GWK39" s="427"/>
      <c r="GWL39" s="427"/>
      <c r="GWM39" s="427"/>
      <c r="GWN39" s="427"/>
      <c r="GWO39" s="427"/>
      <c r="GWP39" s="427"/>
      <c r="GWQ39" s="427"/>
      <c r="GWR39" s="427"/>
      <c r="GWS39" s="427"/>
      <c r="GWT39" s="427"/>
      <c r="GWU39" s="427"/>
      <c r="GWV39" s="427"/>
      <c r="GWW39" s="427"/>
      <c r="GWX39" s="427"/>
      <c r="GWY39" s="427"/>
      <c r="GWZ39" s="427"/>
      <c r="GXA39" s="427"/>
      <c r="GXB39" s="427"/>
      <c r="GXC39" s="427"/>
      <c r="GXD39" s="427"/>
      <c r="GXE39" s="427"/>
      <c r="GXF39" s="427"/>
      <c r="GXG39" s="427"/>
      <c r="GXH39" s="427"/>
      <c r="GXI39" s="427"/>
      <c r="GXJ39" s="427"/>
      <c r="GXK39" s="427"/>
      <c r="GXL39" s="427"/>
      <c r="GXM39" s="427"/>
      <c r="GXN39" s="427"/>
      <c r="GXO39" s="427"/>
      <c r="GXP39" s="427"/>
      <c r="GXQ39" s="427"/>
      <c r="GXR39" s="427"/>
      <c r="GXS39" s="427"/>
      <c r="GXT39" s="427"/>
      <c r="GXU39" s="427"/>
      <c r="GXV39" s="427"/>
      <c r="GXW39" s="427"/>
      <c r="GXX39" s="427"/>
      <c r="GXY39" s="427"/>
      <c r="GXZ39" s="427"/>
      <c r="GYA39" s="427"/>
      <c r="GYB39" s="427"/>
      <c r="GYC39" s="427"/>
      <c r="GYD39" s="427"/>
      <c r="GYE39" s="427"/>
      <c r="GYF39" s="427"/>
      <c r="GYG39" s="427"/>
      <c r="GYH39" s="427"/>
      <c r="GYI39" s="427"/>
      <c r="GYJ39" s="427"/>
      <c r="GYK39" s="427"/>
      <c r="GYL39" s="427"/>
      <c r="GYM39" s="427"/>
      <c r="GYN39" s="427"/>
      <c r="GYO39" s="427"/>
      <c r="GYP39" s="427"/>
      <c r="GYQ39" s="427"/>
      <c r="GYR39" s="427"/>
      <c r="GYS39" s="427"/>
      <c r="GYT39" s="427"/>
      <c r="GYU39" s="427"/>
      <c r="GYV39" s="427"/>
      <c r="GYW39" s="427"/>
      <c r="GYX39" s="427"/>
      <c r="GYY39" s="427"/>
      <c r="GYZ39" s="427"/>
      <c r="GZA39" s="427"/>
      <c r="GZB39" s="427"/>
      <c r="GZC39" s="427"/>
      <c r="GZD39" s="427"/>
      <c r="GZE39" s="427"/>
      <c r="GZF39" s="427"/>
      <c r="GZG39" s="427"/>
      <c r="GZH39" s="427"/>
      <c r="GZI39" s="427"/>
      <c r="GZJ39" s="427"/>
      <c r="GZK39" s="427"/>
      <c r="GZL39" s="427"/>
      <c r="GZM39" s="427"/>
      <c r="GZN39" s="427"/>
      <c r="GZO39" s="427"/>
      <c r="GZP39" s="427"/>
      <c r="GZQ39" s="427"/>
      <c r="GZR39" s="427"/>
      <c r="GZS39" s="427"/>
      <c r="GZT39" s="427"/>
      <c r="GZU39" s="427"/>
      <c r="GZV39" s="427"/>
      <c r="GZW39" s="427"/>
      <c r="GZX39" s="427"/>
      <c r="GZY39" s="427"/>
      <c r="GZZ39" s="427"/>
      <c r="HAA39" s="427"/>
      <c r="HAB39" s="427"/>
      <c r="HAC39" s="427"/>
      <c r="HAD39" s="427"/>
      <c r="HAE39" s="427"/>
      <c r="HAF39" s="427"/>
      <c r="HAG39" s="427"/>
      <c r="HAH39" s="427"/>
      <c r="HAI39" s="427"/>
      <c r="HAJ39" s="427"/>
      <c r="HAK39" s="427"/>
      <c r="HAL39" s="427"/>
      <c r="HAM39" s="427"/>
      <c r="HAN39" s="427"/>
      <c r="HAO39" s="427"/>
      <c r="HAP39" s="427"/>
      <c r="HAQ39" s="427"/>
      <c r="HAR39" s="427"/>
      <c r="HAS39" s="427"/>
      <c r="HAT39" s="427"/>
      <c r="HAU39" s="427"/>
      <c r="HAV39" s="427"/>
      <c r="HAW39" s="427"/>
      <c r="HAX39" s="427"/>
      <c r="HAY39" s="427"/>
      <c r="HAZ39" s="427"/>
      <c r="HBA39" s="427"/>
      <c r="HBB39" s="427"/>
      <c r="HBC39" s="427"/>
      <c r="HBD39" s="427"/>
      <c r="HBE39" s="427"/>
      <c r="HBF39" s="427"/>
      <c r="HBG39" s="427"/>
      <c r="HBH39" s="427"/>
      <c r="HBI39" s="427"/>
      <c r="HBJ39" s="427"/>
      <c r="HBK39" s="427"/>
      <c r="HBL39" s="427"/>
      <c r="HBM39" s="427"/>
      <c r="HBN39" s="427"/>
      <c r="HBO39" s="427"/>
      <c r="HBP39" s="427"/>
      <c r="HBQ39" s="427"/>
      <c r="HBR39" s="427"/>
      <c r="HBS39" s="427"/>
      <c r="HBT39" s="427"/>
      <c r="HBU39" s="427"/>
      <c r="HBV39" s="427"/>
      <c r="HBW39" s="427"/>
      <c r="HBX39" s="427"/>
      <c r="HBY39" s="427"/>
      <c r="HBZ39" s="427"/>
      <c r="HCA39" s="427"/>
      <c r="HCB39" s="427"/>
      <c r="HCC39" s="427"/>
      <c r="HCD39" s="427"/>
      <c r="HCE39" s="427"/>
      <c r="HCF39" s="427"/>
      <c r="HCG39" s="427"/>
      <c r="HCH39" s="427"/>
      <c r="HCI39" s="427"/>
      <c r="HCJ39" s="427"/>
      <c r="HCK39" s="427"/>
      <c r="HCL39" s="427"/>
      <c r="HCM39" s="427"/>
      <c r="HCN39" s="427"/>
      <c r="HCO39" s="427"/>
      <c r="HCP39" s="427"/>
      <c r="HCQ39" s="427"/>
      <c r="HCR39" s="427"/>
      <c r="HCS39" s="427"/>
      <c r="HCT39" s="427"/>
      <c r="HCU39" s="427"/>
      <c r="HCV39" s="427"/>
      <c r="HCW39" s="427"/>
      <c r="HCX39" s="427"/>
      <c r="HCY39" s="427"/>
      <c r="HCZ39" s="427"/>
      <c r="HDA39" s="427"/>
      <c r="HDB39" s="427"/>
      <c r="HDC39" s="427"/>
      <c r="HDD39" s="427"/>
      <c r="HDE39" s="427"/>
      <c r="HDF39" s="427"/>
      <c r="HDG39" s="427"/>
      <c r="HDH39" s="427"/>
      <c r="HDI39" s="427"/>
      <c r="HDJ39" s="427"/>
      <c r="HDK39" s="427"/>
      <c r="HDL39" s="427"/>
      <c r="HDM39" s="427"/>
      <c r="HDN39" s="427"/>
      <c r="HDO39" s="427"/>
      <c r="HDP39" s="427"/>
      <c r="HDQ39" s="427"/>
      <c r="HDR39" s="427"/>
      <c r="HDS39" s="427"/>
      <c r="HDT39" s="427"/>
      <c r="HDU39" s="427"/>
      <c r="HDV39" s="427"/>
      <c r="HDW39" s="427"/>
      <c r="HDX39" s="427"/>
      <c r="HDY39" s="427"/>
      <c r="HDZ39" s="427"/>
      <c r="HEA39" s="427"/>
      <c r="HEB39" s="427"/>
      <c r="HEC39" s="427"/>
      <c r="HED39" s="427"/>
      <c r="HEE39" s="427"/>
      <c r="HEF39" s="427"/>
      <c r="HEG39" s="427"/>
      <c r="HEH39" s="427"/>
      <c r="HEI39" s="427"/>
      <c r="HEJ39" s="427"/>
      <c r="HEK39" s="427"/>
      <c r="HEL39" s="427"/>
      <c r="HEM39" s="427"/>
      <c r="HEN39" s="427"/>
      <c r="HEO39" s="427"/>
      <c r="HEP39" s="427"/>
      <c r="HEQ39" s="427"/>
      <c r="HER39" s="427"/>
      <c r="HES39" s="427"/>
      <c r="HET39" s="427"/>
      <c r="HEU39" s="427"/>
      <c r="HEV39" s="427"/>
      <c r="HEW39" s="427"/>
      <c r="HEX39" s="427"/>
      <c r="HEY39" s="427"/>
      <c r="HEZ39" s="427"/>
      <c r="HFA39" s="427"/>
      <c r="HFB39" s="427"/>
      <c r="HFC39" s="427"/>
      <c r="HFD39" s="427"/>
      <c r="HFE39" s="427"/>
      <c r="HFF39" s="427"/>
      <c r="HFG39" s="427"/>
      <c r="HFH39" s="427"/>
      <c r="HFI39" s="427"/>
      <c r="HFJ39" s="427"/>
      <c r="HFK39" s="427"/>
      <c r="HFL39" s="427"/>
      <c r="HFM39" s="427"/>
      <c r="HFN39" s="427"/>
      <c r="HFO39" s="427"/>
      <c r="HFP39" s="427"/>
      <c r="HFQ39" s="427"/>
      <c r="HFR39" s="427"/>
      <c r="HFS39" s="427"/>
      <c r="HFT39" s="427"/>
      <c r="HFU39" s="427"/>
      <c r="HFV39" s="427"/>
      <c r="HFW39" s="427"/>
      <c r="HFX39" s="427"/>
      <c r="HFY39" s="427"/>
      <c r="HFZ39" s="427"/>
      <c r="HGA39" s="427"/>
      <c r="HGB39" s="427"/>
      <c r="HGC39" s="427"/>
      <c r="HGD39" s="427"/>
      <c r="HGE39" s="427"/>
      <c r="HGF39" s="427"/>
      <c r="HGG39" s="427"/>
      <c r="HGH39" s="427"/>
      <c r="HGI39" s="427"/>
      <c r="HGJ39" s="427"/>
      <c r="HGK39" s="427"/>
      <c r="HGL39" s="427"/>
      <c r="HGM39" s="427"/>
      <c r="HGN39" s="427"/>
      <c r="HGO39" s="427"/>
      <c r="HGP39" s="427"/>
      <c r="HGQ39" s="427"/>
      <c r="HGR39" s="427"/>
      <c r="HGS39" s="427"/>
      <c r="HGT39" s="427"/>
      <c r="HGU39" s="427"/>
      <c r="HGV39" s="427"/>
      <c r="HGW39" s="427"/>
      <c r="HGX39" s="427"/>
      <c r="HGY39" s="427"/>
      <c r="HGZ39" s="427"/>
      <c r="HHA39" s="427"/>
      <c r="HHB39" s="427"/>
      <c r="HHC39" s="427"/>
      <c r="HHD39" s="427"/>
      <c r="HHE39" s="427"/>
      <c r="HHF39" s="427"/>
      <c r="HHG39" s="427"/>
      <c r="HHH39" s="427"/>
      <c r="HHI39" s="427"/>
      <c r="HHJ39" s="427"/>
      <c r="HHK39" s="427"/>
      <c r="HHL39" s="427"/>
      <c r="HHM39" s="427"/>
      <c r="HHN39" s="427"/>
      <c r="HHO39" s="427"/>
      <c r="HHP39" s="427"/>
      <c r="HHQ39" s="427"/>
      <c r="HHR39" s="427"/>
      <c r="HHS39" s="427"/>
      <c r="HHT39" s="427"/>
      <c r="HHU39" s="427"/>
      <c r="HHV39" s="427"/>
      <c r="HHW39" s="427"/>
      <c r="HHX39" s="427"/>
      <c r="HHY39" s="427"/>
      <c r="HHZ39" s="427"/>
      <c r="HIA39" s="427"/>
      <c r="HIB39" s="427"/>
      <c r="HIC39" s="427"/>
      <c r="HID39" s="427"/>
      <c r="HIE39" s="427"/>
      <c r="HIF39" s="427"/>
      <c r="HIG39" s="427"/>
      <c r="HIH39" s="427"/>
      <c r="HII39" s="427"/>
      <c r="HIJ39" s="427"/>
      <c r="HIK39" s="427"/>
      <c r="HIL39" s="427"/>
      <c r="HIM39" s="427"/>
      <c r="HIN39" s="427"/>
      <c r="HIO39" s="427"/>
      <c r="HIP39" s="427"/>
      <c r="HIQ39" s="427"/>
      <c r="HIR39" s="427"/>
      <c r="HIS39" s="427"/>
      <c r="HIT39" s="427"/>
      <c r="HIU39" s="427"/>
      <c r="HIV39" s="427"/>
      <c r="HIW39" s="427"/>
      <c r="HIX39" s="427"/>
      <c r="HIY39" s="427"/>
      <c r="HIZ39" s="427"/>
      <c r="HJA39" s="427"/>
      <c r="HJB39" s="427"/>
      <c r="HJC39" s="427"/>
      <c r="HJD39" s="427"/>
      <c r="HJE39" s="427"/>
      <c r="HJF39" s="427"/>
      <c r="HJG39" s="427"/>
      <c r="HJH39" s="427"/>
      <c r="HJI39" s="427"/>
      <c r="HJJ39" s="427"/>
      <c r="HJK39" s="427"/>
      <c r="HJL39" s="427"/>
      <c r="HJM39" s="427"/>
      <c r="HJN39" s="427"/>
      <c r="HJO39" s="427"/>
      <c r="HJP39" s="427"/>
      <c r="HJQ39" s="427"/>
      <c r="HJR39" s="427"/>
      <c r="HJS39" s="427"/>
      <c r="HJT39" s="427"/>
      <c r="HJU39" s="427"/>
      <c r="HJV39" s="427"/>
      <c r="HJW39" s="427"/>
      <c r="HJX39" s="427"/>
      <c r="HJY39" s="427"/>
      <c r="HJZ39" s="427"/>
      <c r="HKA39" s="427"/>
      <c r="HKB39" s="427"/>
      <c r="HKC39" s="427"/>
      <c r="HKD39" s="427"/>
      <c r="HKE39" s="427"/>
      <c r="HKF39" s="427"/>
      <c r="HKG39" s="427"/>
      <c r="HKH39" s="427"/>
      <c r="HKI39" s="427"/>
      <c r="HKJ39" s="427"/>
      <c r="HKK39" s="427"/>
      <c r="HKL39" s="427"/>
      <c r="HKM39" s="427"/>
      <c r="HKN39" s="427"/>
      <c r="HKO39" s="427"/>
      <c r="HKP39" s="427"/>
      <c r="HKQ39" s="427"/>
      <c r="HKR39" s="427"/>
      <c r="HKS39" s="427"/>
      <c r="HKT39" s="427"/>
      <c r="HKU39" s="427"/>
      <c r="HKV39" s="427"/>
      <c r="HKW39" s="427"/>
      <c r="HKX39" s="427"/>
      <c r="HKY39" s="427"/>
      <c r="HKZ39" s="427"/>
      <c r="HLA39" s="427"/>
      <c r="HLB39" s="427"/>
      <c r="HLC39" s="427"/>
      <c r="HLD39" s="427"/>
      <c r="HLE39" s="427"/>
      <c r="HLF39" s="427"/>
      <c r="HLG39" s="427"/>
      <c r="HLH39" s="427"/>
      <c r="HLI39" s="427"/>
      <c r="HLJ39" s="427"/>
      <c r="HLK39" s="427"/>
      <c r="HLL39" s="427"/>
      <c r="HLM39" s="427"/>
      <c r="HLN39" s="427"/>
      <c r="HLO39" s="427"/>
      <c r="HLP39" s="427"/>
      <c r="HLQ39" s="427"/>
      <c r="HLR39" s="427"/>
      <c r="HLS39" s="427"/>
      <c r="HLT39" s="427"/>
      <c r="HLU39" s="427"/>
      <c r="HLV39" s="427"/>
      <c r="HLW39" s="427"/>
      <c r="HLX39" s="427"/>
      <c r="HLY39" s="427"/>
      <c r="HLZ39" s="427"/>
      <c r="HMA39" s="427"/>
      <c r="HMB39" s="427"/>
      <c r="HMC39" s="427"/>
      <c r="HMD39" s="427"/>
      <c r="HME39" s="427"/>
      <c r="HMF39" s="427"/>
      <c r="HMG39" s="427"/>
      <c r="HMH39" s="427"/>
      <c r="HMI39" s="427"/>
      <c r="HMJ39" s="427"/>
      <c r="HMK39" s="427"/>
      <c r="HML39" s="427"/>
      <c r="HMM39" s="427"/>
      <c r="HMN39" s="427"/>
      <c r="HMO39" s="427"/>
      <c r="HMP39" s="427"/>
      <c r="HMQ39" s="427"/>
      <c r="HMR39" s="427"/>
      <c r="HMS39" s="427"/>
      <c r="HMT39" s="427"/>
      <c r="HMU39" s="427"/>
      <c r="HMV39" s="427"/>
      <c r="HMW39" s="427"/>
      <c r="HMX39" s="427"/>
      <c r="HMY39" s="427"/>
      <c r="HMZ39" s="427"/>
      <c r="HNA39" s="427"/>
      <c r="HNB39" s="427"/>
      <c r="HNC39" s="427"/>
      <c r="HND39" s="427"/>
      <c r="HNE39" s="427"/>
      <c r="HNF39" s="427"/>
      <c r="HNG39" s="427"/>
      <c r="HNH39" s="427"/>
      <c r="HNI39" s="427"/>
      <c r="HNJ39" s="427"/>
      <c r="HNK39" s="427"/>
      <c r="HNL39" s="427"/>
      <c r="HNM39" s="427"/>
      <c r="HNN39" s="427"/>
      <c r="HNO39" s="427"/>
      <c r="HNP39" s="427"/>
      <c r="HNQ39" s="427"/>
      <c r="HNR39" s="427"/>
      <c r="HNS39" s="427"/>
      <c r="HNT39" s="427"/>
      <c r="HNU39" s="427"/>
      <c r="HNV39" s="427"/>
      <c r="HNW39" s="427"/>
      <c r="HNX39" s="427"/>
      <c r="HNY39" s="427"/>
      <c r="HNZ39" s="427"/>
      <c r="HOA39" s="427"/>
      <c r="HOB39" s="427"/>
      <c r="HOC39" s="427"/>
      <c r="HOD39" s="427"/>
      <c r="HOE39" s="427"/>
      <c r="HOF39" s="427"/>
      <c r="HOG39" s="427"/>
      <c r="HOH39" s="427"/>
      <c r="HOI39" s="427"/>
      <c r="HOJ39" s="427"/>
      <c r="HOK39" s="427"/>
      <c r="HOL39" s="427"/>
      <c r="HOM39" s="427"/>
      <c r="HON39" s="427"/>
      <c r="HOO39" s="427"/>
      <c r="HOP39" s="427"/>
      <c r="HOQ39" s="427"/>
      <c r="HOR39" s="427"/>
      <c r="HOS39" s="427"/>
      <c r="HOT39" s="427"/>
      <c r="HOU39" s="427"/>
      <c r="HOV39" s="427"/>
      <c r="HOW39" s="427"/>
      <c r="HOX39" s="427"/>
      <c r="HOY39" s="427"/>
      <c r="HOZ39" s="427"/>
      <c r="HPA39" s="427"/>
      <c r="HPB39" s="427"/>
      <c r="HPC39" s="427"/>
      <c r="HPD39" s="427"/>
      <c r="HPE39" s="427"/>
      <c r="HPF39" s="427"/>
      <c r="HPG39" s="427"/>
      <c r="HPH39" s="427"/>
      <c r="HPI39" s="427"/>
      <c r="HPJ39" s="427"/>
      <c r="HPK39" s="427"/>
      <c r="HPL39" s="427"/>
      <c r="HPM39" s="427"/>
      <c r="HPN39" s="427"/>
      <c r="HPO39" s="427"/>
      <c r="HPP39" s="427"/>
      <c r="HPQ39" s="427"/>
      <c r="HPR39" s="427"/>
      <c r="HPS39" s="427"/>
      <c r="HPT39" s="427"/>
      <c r="HPU39" s="427"/>
      <c r="HPV39" s="427"/>
      <c r="HPW39" s="427"/>
      <c r="HPX39" s="427"/>
      <c r="HPY39" s="427"/>
      <c r="HPZ39" s="427"/>
      <c r="HQA39" s="427"/>
      <c r="HQB39" s="427"/>
      <c r="HQC39" s="427"/>
      <c r="HQD39" s="427"/>
      <c r="HQE39" s="427"/>
      <c r="HQF39" s="427"/>
      <c r="HQG39" s="427"/>
      <c r="HQH39" s="427"/>
      <c r="HQI39" s="427"/>
      <c r="HQJ39" s="427"/>
      <c r="HQK39" s="427"/>
      <c r="HQL39" s="427"/>
      <c r="HQM39" s="427"/>
      <c r="HQN39" s="427"/>
      <c r="HQO39" s="427"/>
      <c r="HQP39" s="427"/>
      <c r="HQQ39" s="427"/>
      <c r="HQR39" s="427"/>
      <c r="HQS39" s="427"/>
      <c r="HQT39" s="427"/>
      <c r="HQU39" s="427"/>
      <c r="HQV39" s="427"/>
      <c r="HQW39" s="427"/>
      <c r="HQX39" s="427"/>
      <c r="HQY39" s="427"/>
      <c r="HQZ39" s="427"/>
      <c r="HRA39" s="427"/>
      <c r="HRB39" s="427"/>
      <c r="HRC39" s="427"/>
      <c r="HRD39" s="427"/>
      <c r="HRE39" s="427"/>
      <c r="HRF39" s="427"/>
      <c r="HRG39" s="427"/>
      <c r="HRH39" s="427"/>
      <c r="HRI39" s="427"/>
      <c r="HRJ39" s="427"/>
      <c r="HRK39" s="427"/>
      <c r="HRL39" s="427"/>
      <c r="HRM39" s="427"/>
      <c r="HRN39" s="427"/>
      <c r="HRO39" s="427"/>
      <c r="HRP39" s="427"/>
      <c r="HRQ39" s="427"/>
      <c r="HRR39" s="427"/>
      <c r="HRS39" s="427"/>
      <c r="HRT39" s="427"/>
      <c r="HRU39" s="427"/>
      <c r="HRV39" s="427"/>
      <c r="HRW39" s="427"/>
      <c r="HRX39" s="427"/>
      <c r="HRY39" s="427"/>
      <c r="HRZ39" s="427"/>
      <c r="HSA39" s="427"/>
      <c r="HSB39" s="427"/>
      <c r="HSC39" s="427"/>
      <c r="HSD39" s="427"/>
      <c r="HSE39" s="427"/>
      <c r="HSF39" s="427"/>
      <c r="HSG39" s="427"/>
      <c r="HSH39" s="427"/>
      <c r="HSI39" s="427"/>
      <c r="HSJ39" s="427"/>
      <c r="HSK39" s="427"/>
      <c r="HSL39" s="427"/>
      <c r="HSM39" s="427"/>
      <c r="HSN39" s="427"/>
      <c r="HSO39" s="427"/>
      <c r="HSP39" s="427"/>
      <c r="HSQ39" s="427"/>
      <c r="HSR39" s="427"/>
      <c r="HSS39" s="427"/>
      <c r="HST39" s="427"/>
      <c r="HSU39" s="427"/>
      <c r="HSV39" s="427"/>
      <c r="HSW39" s="427"/>
      <c r="HSX39" s="427"/>
      <c r="HSY39" s="427"/>
      <c r="HSZ39" s="427"/>
      <c r="HTA39" s="427"/>
      <c r="HTB39" s="427"/>
      <c r="HTC39" s="427"/>
      <c r="HTD39" s="427"/>
      <c r="HTE39" s="427"/>
      <c r="HTF39" s="427"/>
      <c r="HTG39" s="427"/>
      <c r="HTH39" s="427"/>
      <c r="HTI39" s="427"/>
      <c r="HTJ39" s="427"/>
      <c r="HTK39" s="427"/>
      <c r="HTL39" s="427"/>
      <c r="HTM39" s="427"/>
      <c r="HTN39" s="427"/>
      <c r="HTO39" s="427"/>
      <c r="HTP39" s="427"/>
      <c r="HTQ39" s="427"/>
      <c r="HTR39" s="427"/>
      <c r="HTS39" s="427"/>
      <c r="HTT39" s="427"/>
      <c r="HTU39" s="427"/>
      <c r="HTV39" s="427"/>
      <c r="HTW39" s="427"/>
      <c r="HTX39" s="427"/>
      <c r="HTY39" s="427"/>
      <c r="HTZ39" s="427"/>
      <c r="HUA39" s="427"/>
      <c r="HUB39" s="427"/>
      <c r="HUC39" s="427"/>
      <c r="HUD39" s="427"/>
      <c r="HUE39" s="427"/>
      <c r="HUF39" s="427"/>
      <c r="HUG39" s="427"/>
      <c r="HUH39" s="427"/>
      <c r="HUI39" s="427"/>
      <c r="HUJ39" s="427"/>
      <c r="HUK39" s="427"/>
      <c r="HUL39" s="427"/>
      <c r="HUM39" s="427"/>
      <c r="HUN39" s="427"/>
      <c r="HUO39" s="427"/>
      <c r="HUP39" s="427"/>
      <c r="HUQ39" s="427"/>
      <c r="HUR39" s="427"/>
      <c r="HUS39" s="427"/>
      <c r="HUT39" s="427"/>
      <c r="HUU39" s="427"/>
      <c r="HUV39" s="427"/>
      <c r="HUW39" s="427"/>
      <c r="HUX39" s="427"/>
      <c r="HUY39" s="427"/>
      <c r="HUZ39" s="427"/>
      <c r="HVA39" s="427"/>
      <c r="HVB39" s="427"/>
      <c r="HVC39" s="427"/>
      <c r="HVD39" s="427"/>
      <c r="HVE39" s="427"/>
      <c r="HVF39" s="427"/>
      <c r="HVG39" s="427"/>
      <c r="HVH39" s="427"/>
      <c r="HVI39" s="427"/>
      <c r="HVJ39" s="427"/>
      <c r="HVK39" s="427"/>
      <c r="HVL39" s="427"/>
      <c r="HVM39" s="427"/>
      <c r="HVN39" s="427"/>
      <c r="HVO39" s="427"/>
      <c r="HVP39" s="427"/>
      <c r="HVQ39" s="427"/>
      <c r="HVR39" s="427"/>
      <c r="HVS39" s="427"/>
      <c r="HVT39" s="427"/>
      <c r="HVU39" s="427"/>
      <c r="HVV39" s="427"/>
      <c r="HVW39" s="427"/>
      <c r="HVX39" s="427"/>
      <c r="HVY39" s="427"/>
      <c r="HVZ39" s="427"/>
      <c r="HWA39" s="427"/>
      <c r="HWB39" s="427"/>
      <c r="HWC39" s="427"/>
      <c r="HWD39" s="427"/>
      <c r="HWE39" s="427"/>
      <c r="HWF39" s="427"/>
      <c r="HWG39" s="427"/>
      <c r="HWH39" s="427"/>
      <c r="HWI39" s="427"/>
      <c r="HWJ39" s="427"/>
      <c r="HWK39" s="427"/>
      <c r="HWL39" s="427"/>
      <c r="HWM39" s="427"/>
      <c r="HWN39" s="427"/>
      <c r="HWO39" s="427"/>
      <c r="HWP39" s="427"/>
      <c r="HWQ39" s="427"/>
      <c r="HWR39" s="427"/>
      <c r="HWS39" s="427"/>
      <c r="HWT39" s="427"/>
      <c r="HWU39" s="427"/>
      <c r="HWV39" s="427"/>
      <c r="HWW39" s="427"/>
      <c r="HWX39" s="427"/>
      <c r="HWY39" s="427"/>
      <c r="HWZ39" s="427"/>
      <c r="HXA39" s="427"/>
      <c r="HXB39" s="427"/>
      <c r="HXC39" s="427"/>
      <c r="HXD39" s="427"/>
      <c r="HXE39" s="427"/>
      <c r="HXF39" s="427"/>
      <c r="HXG39" s="427"/>
      <c r="HXH39" s="427"/>
      <c r="HXI39" s="427"/>
      <c r="HXJ39" s="427"/>
      <c r="HXK39" s="427"/>
      <c r="HXL39" s="427"/>
      <c r="HXM39" s="427"/>
      <c r="HXN39" s="427"/>
      <c r="HXO39" s="427"/>
    </row>
    <row r="40" spans="2:6047" s="417" customFormat="1" x14ac:dyDescent="0.25">
      <c r="H40" s="428"/>
      <c r="I40" s="428"/>
      <c r="J40" s="428"/>
      <c r="Q40" s="428"/>
      <c r="R40" s="428"/>
      <c r="S40" s="428"/>
      <c r="Z40" s="428"/>
      <c r="AA40" s="428"/>
      <c r="AB40" s="428"/>
      <c r="AI40" s="428"/>
      <c r="AJ40" s="428"/>
      <c r="AK40" s="428"/>
      <c r="AR40" s="428"/>
      <c r="AS40" s="428"/>
      <c r="AT40" s="428"/>
      <c r="AW40" s="428"/>
      <c r="AZ40" s="428"/>
      <c r="BC40" s="428"/>
      <c r="BF40" s="428"/>
      <c r="BI40" s="428"/>
      <c r="BL40" s="428"/>
      <c r="BO40" s="428"/>
      <c r="BR40" s="428"/>
      <c r="BU40" s="428"/>
      <c r="BX40" s="428"/>
      <c r="EV40" s="427"/>
      <c r="EW40" s="427"/>
      <c r="EX40" s="427"/>
      <c r="EY40" s="427"/>
      <c r="EZ40" s="427"/>
      <c r="FA40" s="427"/>
      <c r="FB40" s="427"/>
      <c r="FC40" s="427"/>
      <c r="FD40" s="427"/>
      <c r="FE40" s="427"/>
      <c r="FF40" s="427"/>
      <c r="FG40" s="427"/>
      <c r="FH40" s="427"/>
      <c r="FI40" s="427"/>
      <c r="FJ40" s="427"/>
      <c r="FK40" s="427"/>
      <c r="FL40" s="427"/>
      <c r="FM40" s="427"/>
      <c r="FN40" s="427"/>
      <c r="FO40" s="427"/>
      <c r="FP40" s="427"/>
      <c r="FQ40" s="427"/>
      <c r="FR40" s="427"/>
      <c r="FS40" s="427"/>
      <c r="FT40" s="427"/>
      <c r="FU40" s="427"/>
      <c r="FV40" s="427"/>
      <c r="FW40" s="427"/>
      <c r="FX40" s="427"/>
      <c r="FY40" s="427"/>
      <c r="FZ40" s="427"/>
      <c r="GA40" s="427"/>
      <c r="GB40" s="427"/>
      <c r="GC40" s="427"/>
      <c r="GD40" s="427"/>
      <c r="GE40" s="427"/>
      <c r="GF40" s="427"/>
      <c r="GG40" s="427"/>
      <c r="GH40" s="427"/>
      <c r="GI40" s="427"/>
      <c r="GJ40" s="427"/>
      <c r="GK40" s="427"/>
      <c r="GL40" s="427"/>
      <c r="GM40" s="427"/>
      <c r="GN40" s="427"/>
      <c r="GO40" s="427"/>
      <c r="GP40" s="427"/>
      <c r="GQ40" s="427"/>
      <c r="GR40" s="427"/>
      <c r="GS40" s="427"/>
      <c r="GT40" s="427"/>
      <c r="GU40" s="427"/>
      <c r="GV40" s="427"/>
      <c r="GW40" s="427"/>
      <c r="GX40" s="427"/>
      <c r="GY40" s="427"/>
      <c r="GZ40" s="427"/>
      <c r="HA40" s="427"/>
      <c r="HB40" s="427"/>
      <c r="HC40" s="427"/>
      <c r="HD40" s="427"/>
      <c r="HE40" s="427"/>
      <c r="HF40" s="427"/>
      <c r="HG40" s="427"/>
      <c r="HH40" s="427"/>
      <c r="HI40" s="427"/>
      <c r="HJ40" s="427"/>
      <c r="HK40" s="427"/>
      <c r="HL40" s="427"/>
      <c r="HM40" s="427"/>
      <c r="HN40" s="427"/>
      <c r="HO40" s="427"/>
      <c r="HP40" s="427"/>
      <c r="HQ40" s="427"/>
      <c r="HR40" s="427"/>
      <c r="HS40" s="427"/>
      <c r="HT40" s="427"/>
      <c r="HU40" s="427"/>
      <c r="HV40" s="427"/>
      <c r="HW40" s="427"/>
      <c r="HX40" s="427"/>
      <c r="HY40" s="427"/>
      <c r="HZ40" s="427"/>
      <c r="IA40" s="427"/>
      <c r="IB40" s="427"/>
      <c r="IC40" s="427"/>
      <c r="ID40" s="427"/>
      <c r="IE40" s="427"/>
      <c r="IF40" s="427"/>
      <c r="IG40" s="427"/>
      <c r="IH40" s="427"/>
      <c r="II40" s="427"/>
      <c r="IJ40" s="427"/>
      <c r="IK40" s="427"/>
      <c r="IL40" s="427"/>
      <c r="IM40" s="427"/>
      <c r="IN40" s="427"/>
      <c r="IO40" s="427"/>
      <c r="IP40" s="427"/>
      <c r="IQ40" s="427"/>
      <c r="IR40" s="427"/>
      <c r="IS40" s="427"/>
      <c r="IT40" s="427"/>
      <c r="IU40" s="427"/>
      <c r="IV40" s="427"/>
      <c r="IW40" s="427"/>
      <c r="IX40" s="427"/>
      <c r="IY40" s="427"/>
      <c r="IZ40" s="427"/>
      <c r="JA40" s="427"/>
      <c r="JB40" s="427"/>
      <c r="JC40" s="427"/>
      <c r="JD40" s="427"/>
      <c r="JE40" s="427"/>
      <c r="JF40" s="427"/>
      <c r="JG40" s="427"/>
      <c r="JH40" s="427"/>
      <c r="JI40" s="427"/>
      <c r="JJ40" s="427"/>
      <c r="JK40" s="427"/>
      <c r="JL40" s="427"/>
      <c r="JM40" s="427"/>
      <c r="JN40" s="427"/>
      <c r="JO40" s="427"/>
      <c r="JP40" s="427"/>
      <c r="JQ40" s="427"/>
      <c r="JR40" s="427"/>
      <c r="JS40" s="427"/>
      <c r="JT40" s="427"/>
      <c r="JU40" s="427"/>
      <c r="JV40" s="427"/>
      <c r="JW40" s="427"/>
      <c r="JX40" s="427"/>
      <c r="JY40" s="427"/>
      <c r="JZ40" s="427"/>
      <c r="KA40" s="427"/>
      <c r="KB40" s="427"/>
      <c r="KC40" s="427"/>
      <c r="KD40" s="427"/>
      <c r="KE40" s="427"/>
      <c r="KF40" s="427"/>
      <c r="KG40" s="427"/>
      <c r="KH40" s="427"/>
      <c r="KI40" s="427"/>
      <c r="KJ40" s="427"/>
      <c r="KK40" s="427"/>
      <c r="KL40" s="427"/>
      <c r="KM40" s="427"/>
      <c r="KN40" s="427"/>
      <c r="KO40" s="427"/>
      <c r="KP40" s="427"/>
      <c r="KQ40" s="427"/>
      <c r="KR40" s="427"/>
      <c r="KS40" s="427"/>
      <c r="KT40" s="427"/>
      <c r="KU40" s="427"/>
      <c r="KV40" s="427"/>
      <c r="KW40" s="427"/>
      <c r="KX40" s="427"/>
      <c r="KY40" s="427"/>
      <c r="KZ40" s="427"/>
      <c r="LA40" s="427"/>
      <c r="LB40" s="427"/>
      <c r="LC40" s="427"/>
      <c r="LD40" s="427"/>
      <c r="LE40" s="427"/>
      <c r="LF40" s="427"/>
      <c r="LG40" s="427"/>
      <c r="LH40" s="427"/>
      <c r="LI40" s="427"/>
      <c r="LJ40" s="427"/>
      <c r="LK40" s="427"/>
      <c r="LL40" s="427"/>
      <c r="LM40" s="427"/>
      <c r="LN40" s="427"/>
      <c r="LO40" s="427"/>
      <c r="LP40" s="427"/>
      <c r="LQ40" s="427"/>
      <c r="LR40" s="427"/>
      <c r="LS40" s="427"/>
      <c r="LT40" s="427"/>
      <c r="LU40" s="427"/>
      <c r="LV40" s="427"/>
      <c r="LW40" s="427"/>
      <c r="LX40" s="427"/>
      <c r="LY40" s="427"/>
      <c r="LZ40" s="427"/>
      <c r="MA40" s="427"/>
      <c r="MB40" s="427"/>
      <c r="MC40" s="427"/>
      <c r="MD40" s="427"/>
      <c r="ME40" s="427"/>
      <c r="MF40" s="427"/>
      <c r="MG40" s="427"/>
      <c r="MH40" s="427"/>
      <c r="MI40" s="427"/>
      <c r="MJ40" s="427"/>
      <c r="MK40" s="427"/>
      <c r="ML40" s="427"/>
      <c r="MM40" s="427"/>
      <c r="MN40" s="427"/>
      <c r="MO40" s="427"/>
      <c r="MP40" s="427"/>
      <c r="MQ40" s="427"/>
      <c r="MR40" s="427"/>
      <c r="MS40" s="427"/>
      <c r="MT40" s="427"/>
      <c r="MU40" s="427"/>
      <c r="MV40" s="427"/>
      <c r="MW40" s="427"/>
      <c r="MX40" s="427"/>
      <c r="MY40" s="427"/>
      <c r="MZ40" s="427"/>
      <c r="NA40" s="427"/>
      <c r="NB40" s="427"/>
      <c r="NC40" s="427"/>
      <c r="ND40" s="427"/>
      <c r="NE40" s="427"/>
      <c r="NF40" s="427"/>
      <c r="NG40" s="427"/>
      <c r="NH40" s="427"/>
      <c r="NI40" s="427"/>
      <c r="NJ40" s="427"/>
      <c r="NK40" s="427"/>
      <c r="NL40" s="427"/>
      <c r="NM40" s="427"/>
      <c r="NN40" s="427"/>
      <c r="NO40" s="427"/>
      <c r="NP40" s="427"/>
      <c r="NQ40" s="427"/>
      <c r="NR40" s="427"/>
      <c r="NS40" s="427"/>
      <c r="NT40" s="427"/>
      <c r="NU40" s="427"/>
      <c r="NV40" s="427"/>
      <c r="NW40" s="427"/>
      <c r="NX40" s="427"/>
      <c r="NY40" s="427"/>
      <c r="NZ40" s="427"/>
      <c r="OA40" s="427"/>
      <c r="OB40" s="427"/>
      <c r="OC40" s="427"/>
      <c r="OD40" s="427"/>
      <c r="OE40" s="427"/>
      <c r="OF40" s="427"/>
      <c r="OG40" s="427"/>
      <c r="OH40" s="427"/>
      <c r="OI40" s="427"/>
      <c r="OJ40" s="427"/>
      <c r="OK40" s="427"/>
      <c r="OL40" s="427"/>
      <c r="OM40" s="427"/>
      <c r="ON40" s="427"/>
      <c r="OO40" s="427"/>
      <c r="OP40" s="427"/>
      <c r="OQ40" s="427"/>
      <c r="OR40" s="427"/>
      <c r="OS40" s="427"/>
      <c r="OT40" s="427"/>
      <c r="OU40" s="427"/>
      <c r="OV40" s="427"/>
      <c r="OW40" s="427"/>
      <c r="OX40" s="427"/>
      <c r="OY40" s="427"/>
      <c r="OZ40" s="427"/>
      <c r="PA40" s="427"/>
      <c r="PB40" s="427"/>
      <c r="PC40" s="427"/>
      <c r="PD40" s="427"/>
      <c r="PE40" s="427"/>
      <c r="PF40" s="427"/>
      <c r="PG40" s="427"/>
      <c r="PH40" s="427"/>
      <c r="PI40" s="427"/>
      <c r="PJ40" s="427"/>
      <c r="PK40" s="427"/>
      <c r="PL40" s="427"/>
      <c r="PM40" s="427"/>
      <c r="PN40" s="427"/>
      <c r="PO40" s="427"/>
      <c r="PP40" s="427"/>
      <c r="PQ40" s="427"/>
      <c r="PR40" s="427"/>
      <c r="PS40" s="427"/>
      <c r="PT40" s="427"/>
      <c r="PU40" s="427"/>
      <c r="PV40" s="427"/>
      <c r="PW40" s="427"/>
      <c r="PX40" s="427"/>
      <c r="PY40" s="427"/>
      <c r="PZ40" s="427"/>
      <c r="QA40" s="427"/>
      <c r="QB40" s="427"/>
      <c r="QC40" s="427"/>
      <c r="QD40" s="427"/>
      <c r="QE40" s="427"/>
      <c r="QF40" s="427"/>
      <c r="QG40" s="427"/>
      <c r="QH40" s="427"/>
      <c r="QI40" s="427"/>
      <c r="QJ40" s="427"/>
      <c r="QK40" s="427"/>
      <c r="QL40" s="427"/>
      <c r="QM40" s="427"/>
      <c r="QN40" s="427"/>
      <c r="QO40" s="427"/>
      <c r="QP40" s="427"/>
      <c r="QQ40" s="427"/>
      <c r="QR40" s="427"/>
      <c r="QS40" s="427"/>
      <c r="QT40" s="427"/>
      <c r="QU40" s="427"/>
      <c r="QV40" s="427"/>
      <c r="QW40" s="427"/>
      <c r="QX40" s="427"/>
      <c r="QY40" s="427"/>
      <c r="QZ40" s="427"/>
      <c r="RA40" s="427"/>
      <c r="RB40" s="427"/>
      <c r="RC40" s="427"/>
      <c r="RD40" s="427"/>
      <c r="RE40" s="427"/>
      <c r="RF40" s="427"/>
      <c r="RG40" s="427"/>
      <c r="RH40" s="427"/>
      <c r="RI40" s="427"/>
      <c r="RJ40" s="427"/>
      <c r="RK40" s="427"/>
      <c r="RL40" s="427"/>
      <c r="RM40" s="427"/>
      <c r="RN40" s="427"/>
      <c r="RO40" s="427"/>
      <c r="RP40" s="427"/>
      <c r="RQ40" s="427"/>
      <c r="RR40" s="427"/>
      <c r="RS40" s="427"/>
      <c r="RT40" s="427"/>
      <c r="RU40" s="427"/>
      <c r="RV40" s="427"/>
      <c r="RW40" s="427"/>
      <c r="RX40" s="427"/>
      <c r="RY40" s="427"/>
      <c r="RZ40" s="427"/>
      <c r="SA40" s="427"/>
      <c r="SB40" s="427"/>
      <c r="SC40" s="427"/>
      <c r="SD40" s="427"/>
      <c r="SE40" s="427"/>
      <c r="SF40" s="427"/>
      <c r="SG40" s="427"/>
      <c r="SH40" s="427"/>
      <c r="SI40" s="427"/>
      <c r="SJ40" s="427"/>
      <c r="SK40" s="427"/>
      <c r="SL40" s="427"/>
      <c r="SM40" s="427"/>
      <c r="SN40" s="427"/>
      <c r="SO40" s="427"/>
      <c r="SP40" s="427"/>
      <c r="SQ40" s="427"/>
      <c r="SR40" s="427"/>
      <c r="SS40" s="427"/>
      <c r="ST40" s="427"/>
      <c r="SU40" s="427"/>
      <c r="SV40" s="427"/>
      <c r="SW40" s="427"/>
      <c r="SX40" s="427"/>
      <c r="SY40" s="427"/>
      <c r="SZ40" s="427"/>
      <c r="TA40" s="427"/>
      <c r="TB40" s="427"/>
      <c r="TC40" s="427"/>
      <c r="TD40" s="427"/>
      <c r="TE40" s="427"/>
      <c r="TF40" s="427"/>
      <c r="TG40" s="427"/>
      <c r="TH40" s="427"/>
      <c r="TI40" s="427"/>
      <c r="TJ40" s="427"/>
      <c r="TK40" s="427"/>
      <c r="TL40" s="427"/>
      <c r="TM40" s="427"/>
      <c r="TN40" s="427"/>
      <c r="TO40" s="427"/>
      <c r="TP40" s="427"/>
      <c r="TQ40" s="427"/>
      <c r="TR40" s="427"/>
      <c r="TS40" s="427"/>
      <c r="TT40" s="427"/>
      <c r="TU40" s="427"/>
      <c r="TV40" s="427"/>
      <c r="TW40" s="427"/>
      <c r="TX40" s="427"/>
      <c r="TY40" s="427"/>
      <c r="TZ40" s="427"/>
      <c r="UA40" s="427"/>
      <c r="UB40" s="427"/>
      <c r="UC40" s="427"/>
      <c r="UD40" s="427"/>
      <c r="UE40" s="427"/>
      <c r="UF40" s="427"/>
      <c r="UG40" s="427"/>
      <c r="UH40" s="427"/>
      <c r="UI40" s="427"/>
      <c r="UJ40" s="427"/>
      <c r="UK40" s="427"/>
      <c r="UL40" s="427"/>
      <c r="UM40" s="427"/>
      <c r="UN40" s="427"/>
      <c r="UO40" s="427"/>
      <c r="UP40" s="427"/>
      <c r="UQ40" s="427"/>
      <c r="UR40" s="427"/>
      <c r="US40" s="427"/>
      <c r="UT40" s="427"/>
      <c r="UU40" s="427"/>
      <c r="UV40" s="427"/>
      <c r="UW40" s="427"/>
      <c r="UX40" s="427"/>
      <c r="UY40" s="427"/>
      <c r="UZ40" s="427"/>
      <c r="VA40" s="427"/>
      <c r="VB40" s="427"/>
      <c r="VC40" s="427"/>
      <c r="VD40" s="427"/>
      <c r="VE40" s="427"/>
      <c r="VF40" s="427"/>
      <c r="VG40" s="427"/>
      <c r="VH40" s="427"/>
      <c r="VI40" s="427"/>
      <c r="VJ40" s="427"/>
      <c r="VK40" s="427"/>
      <c r="VL40" s="427"/>
      <c r="VM40" s="427"/>
      <c r="VN40" s="427"/>
      <c r="VO40" s="427"/>
      <c r="VP40" s="427"/>
      <c r="VQ40" s="427"/>
      <c r="VR40" s="427"/>
      <c r="VS40" s="427"/>
      <c r="VT40" s="427"/>
      <c r="VU40" s="427"/>
      <c r="VV40" s="427"/>
      <c r="VW40" s="427"/>
      <c r="VX40" s="427"/>
      <c r="VY40" s="427"/>
      <c r="VZ40" s="427"/>
      <c r="WA40" s="427"/>
      <c r="WB40" s="427"/>
      <c r="WC40" s="427"/>
      <c r="WD40" s="427"/>
      <c r="WE40" s="427"/>
      <c r="WF40" s="427"/>
      <c r="WG40" s="427"/>
      <c r="WH40" s="427"/>
      <c r="WI40" s="427"/>
      <c r="WJ40" s="427"/>
      <c r="WK40" s="427"/>
      <c r="WL40" s="427"/>
      <c r="WM40" s="427"/>
      <c r="WN40" s="427"/>
      <c r="WO40" s="427"/>
      <c r="WP40" s="427"/>
      <c r="WQ40" s="427"/>
      <c r="WR40" s="427"/>
      <c r="WS40" s="427"/>
      <c r="WT40" s="427"/>
      <c r="WU40" s="427"/>
      <c r="WV40" s="427"/>
      <c r="WW40" s="427"/>
      <c r="WX40" s="427"/>
      <c r="WY40" s="427"/>
      <c r="WZ40" s="427"/>
      <c r="XA40" s="427"/>
      <c r="XB40" s="427"/>
      <c r="XC40" s="427"/>
      <c r="XD40" s="427"/>
      <c r="XE40" s="427"/>
      <c r="XF40" s="427"/>
      <c r="XG40" s="427"/>
      <c r="XH40" s="427"/>
      <c r="XI40" s="427"/>
      <c r="XJ40" s="427"/>
      <c r="XK40" s="427"/>
      <c r="XL40" s="427"/>
      <c r="XM40" s="427"/>
      <c r="XN40" s="427"/>
      <c r="XO40" s="427"/>
      <c r="XP40" s="427"/>
      <c r="XQ40" s="427"/>
      <c r="XR40" s="427"/>
      <c r="XS40" s="427"/>
      <c r="XT40" s="427"/>
      <c r="XU40" s="427"/>
      <c r="XV40" s="427"/>
      <c r="XW40" s="427"/>
      <c r="XX40" s="427"/>
      <c r="XY40" s="427"/>
      <c r="XZ40" s="427"/>
      <c r="YA40" s="427"/>
      <c r="YB40" s="427"/>
      <c r="YC40" s="427"/>
      <c r="YD40" s="427"/>
      <c r="YE40" s="427"/>
      <c r="YF40" s="427"/>
      <c r="YG40" s="427"/>
      <c r="YH40" s="427"/>
      <c r="YI40" s="427"/>
      <c r="YJ40" s="427"/>
      <c r="YK40" s="427"/>
      <c r="YL40" s="427"/>
      <c r="YM40" s="427"/>
      <c r="YN40" s="427"/>
      <c r="YO40" s="427"/>
      <c r="YP40" s="427"/>
      <c r="YQ40" s="427"/>
      <c r="YR40" s="427"/>
      <c r="YS40" s="427"/>
      <c r="YT40" s="427"/>
      <c r="YU40" s="427"/>
      <c r="YV40" s="427"/>
      <c r="YW40" s="427"/>
      <c r="YX40" s="427"/>
      <c r="YY40" s="427"/>
      <c r="YZ40" s="427"/>
      <c r="ZA40" s="427"/>
      <c r="ZB40" s="427"/>
      <c r="ZC40" s="427"/>
      <c r="ZD40" s="427"/>
      <c r="ZE40" s="427"/>
      <c r="ZF40" s="427"/>
      <c r="ZG40" s="427"/>
      <c r="ZH40" s="427"/>
      <c r="ZI40" s="427"/>
      <c r="ZJ40" s="427"/>
      <c r="ZK40" s="427"/>
      <c r="ZL40" s="427"/>
      <c r="ZM40" s="427"/>
      <c r="ZN40" s="427"/>
      <c r="ZO40" s="427"/>
      <c r="ZP40" s="427"/>
      <c r="ZQ40" s="427"/>
      <c r="ZR40" s="427"/>
      <c r="ZS40" s="427"/>
      <c r="ZT40" s="427"/>
      <c r="ZU40" s="427"/>
      <c r="ZV40" s="427"/>
      <c r="ZW40" s="427"/>
      <c r="ZX40" s="427"/>
      <c r="ZY40" s="427"/>
      <c r="ZZ40" s="427"/>
      <c r="AAA40" s="427"/>
      <c r="AAB40" s="427"/>
      <c r="AAC40" s="427"/>
      <c r="AAD40" s="427"/>
      <c r="AAE40" s="427"/>
      <c r="AAF40" s="427"/>
      <c r="AAG40" s="427"/>
      <c r="AAH40" s="427"/>
      <c r="AAI40" s="427"/>
      <c r="AAJ40" s="427"/>
      <c r="AAK40" s="427"/>
      <c r="AAL40" s="427"/>
      <c r="AAM40" s="427"/>
      <c r="AAN40" s="427"/>
      <c r="AAO40" s="427"/>
      <c r="AAP40" s="427"/>
      <c r="AAQ40" s="427"/>
      <c r="AAR40" s="427"/>
      <c r="AAS40" s="427"/>
      <c r="AAT40" s="427"/>
      <c r="AAU40" s="427"/>
      <c r="AAV40" s="427"/>
      <c r="AAW40" s="427"/>
      <c r="AAX40" s="427"/>
      <c r="AAY40" s="427"/>
      <c r="AAZ40" s="427"/>
      <c r="ABA40" s="427"/>
      <c r="ABB40" s="427"/>
      <c r="ABC40" s="427"/>
      <c r="ABD40" s="427"/>
      <c r="ABE40" s="427"/>
      <c r="ABF40" s="427"/>
      <c r="ABG40" s="427"/>
      <c r="ABH40" s="427"/>
      <c r="ABI40" s="427"/>
      <c r="ABJ40" s="427"/>
      <c r="ABK40" s="427"/>
      <c r="ABL40" s="427"/>
      <c r="ABM40" s="427"/>
      <c r="ABN40" s="427"/>
      <c r="ABO40" s="427"/>
      <c r="ABP40" s="427"/>
      <c r="ABQ40" s="427"/>
      <c r="ABR40" s="427"/>
      <c r="ABS40" s="427"/>
      <c r="ABT40" s="427"/>
      <c r="ABU40" s="427"/>
      <c r="ABV40" s="427"/>
      <c r="ABW40" s="427"/>
      <c r="ABX40" s="427"/>
      <c r="ABY40" s="427"/>
      <c r="ABZ40" s="427"/>
      <c r="ACA40" s="427"/>
      <c r="ACB40" s="427"/>
      <c r="ACC40" s="427"/>
      <c r="ACD40" s="427"/>
      <c r="ACE40" s="427"/>
      <c r="ACF40" s="427"/>
      <c r="ACG40" s="427"/>
      <c r="ACH40" s="427"/>
      <c r="ACI40" s="427"/>
      <c r="ACJ40" s="427"/>
      <c r="ACK40" s="427"/>
      <c r="ACL40" s="427"/>
      <c r="ACM40" s="427"/>
      <c r="ACN40" s="427"/>
      <c r="ACO40" s="427"/>
      <c r="ACP40" s="427"/>
      <c r="ACQ40" s="427"/>
      <c r="ACR40" s="427"/>
      <c r="ACS40" s="427"/>
      <c r="ACT40" s="427"/>
      <c r="ACU40" s="427"/>
      <c r="ACV40" s="427"/>
      <c r="ACW40" s="427"/>
      <c r="ACX40" s="427"/>
      <c r="ACY40" s="427"/>
      <c r="ACZ40" s="427"/>
      <c r="ADA40" s="427"/>
      <c r="ADB40" s="427"/>
      <c r="ADC40" s="427"/>
      <c r="ADD40" s="427"/>
      <c r="ADE40" s="427"/>
      <c r="ADF40" s="427"/>
      <c r="ADG40" s="427"/>
      <c r="ADH40" s="427"/>
      <c r="ADI40" s="427"/>
      <c r="ADJ40" s="427"/>
      <c r="ADK40" s="427"/>
      <c r="ADL40" s="427"/>
      <c r="ADM40" s="427"/>
      <c r="ADN40" s="427"/>
      <c r="ADO40" s="427"/>
      <c r="ADP40" s="427"/>
      <c r="ADQ40" s="427"/>
      <c r="ADR40" s="427"/>
      <c r="ADS40" s="427"/>
      <c r="ADT40" s="427"/>
      <c r="ADU40" s="427"/>
      <c r="ADV40" s="427"/>
      <c r="ADW40" s="427"/>
      <c r="ADX40" s="427"/>
      <c r="ADY40" s="427"/>
      <c r="ADZ40" s="427"/>
      <c r="AEA40" s="427"/>
      <c r="AEB40" s="427"/>
      <c r="AEC40" s="427"/>
      <c r="AED40" s="427"/>
      <c r="AEE40" s="427"/>
      <c r="AEF40" s="427"/>
      <c r="AEG40" s="427"/>
      <c r="AEH40" s="427"/>
      <c r="AEI40" s="427"/>
      <c r="AEJ40" s="427"/>
      <c r="AEK40" s="427"/>
      <c r="AEL40" s="427"/>
      <c r="AEM40" s="427"/>
      <c r="AEN40" s="427"/>
      <c r="AEO40" s="427"/>
      <c r="AEP40" s="427"/>
      <c r="AEQ40" s="427"/>
      <c r="AER40" s="427"/>
      <c r="AES40" s="427"/>
      <c r="AET40" s="427"/>
      <c r="AEU40" s="427"/>
      <c r="AEV40" s="427"/>
      <c r="AEW40" s="427"/>
      <c r="AEX40" s="427"/>
      <c r="AEY40" s="427"/>
      <c r="AEZ40" s="427"/>
      <c r="AFA40" s="427"/>
      <c r="AFB40" s="427"/>
      <c r="AFC40" s="427"/>
      <c r="AFD40" s="427"/>
      <c r="AFE40" s="427"/>
      <c r="AFF40" s="427"/>
      <c r="AFG40" s="427"/>
      <c r="AFH40" s="427"/>
      <c r="AFI40" s="427"/>
      <c r="AFJ40" s="427"/>
      <c r="AFK40" s="427"/>
      <c r="AFL40" s="427"/>
      <c r="AFM40" s="427"/>
      <c r="AFN40" s="427"/>
      <c r="AFO40" s="427"/>
      <c r="AFP40" s="427"/>
      <c r="AFQ40" s="427"/>
      <c r="AFR40" s="427"/>
      <c r="AFS40" s="427"/>
      <c r="AFT40" s="427"/>
      <c r="AFU40" s="427"/>
      <c r="AFV40" s="427"/>
      <c r="AFW40" s="427"/>
      <c r="AFX40" s="427"/>
      <c r="AFY40" s="427"/>
      <c r="AFZ40" s="427"/>
      <c r="AGA40" s="427"/>
      <c r="AGB40" s="427"/>
      <c r="AGC40" s="427"/>
      <c r="AGD40" s="427"/>
      <c r="AGE40" s="427"/>
      <c r="AGF40" s="427"/>
      <c r="AGG40" s="427"/>
      <c r="AGH40" s="427"/>
      <c r="AGI40" s="427"/>
      <c r="AGJ40" s="427"/>
      <c r="AGK40" s="427"/>
      <c r="AGL40" s="427"/>
      <c r="AGM40" s="427"/>
      <c r="AGN40" s="427"/>
      <c r="AGO40" s="427"/>
      <c r="AGP40" s="427"/>
      <c r="AGQ40" s="427"/>
      <c r="AGR40" s="427"/>
      <c r="AGS40" s="427"/>
      <c r="AGT40" s="427"/>
      <c r="AGU40" s="427"/>
      <c r="AGV40" s="427"/>
      <c r="AGW40" s="427"/>
      <c r="AGX40" s="427"/>
      <c r="AGY40" s="427"/>
      <c r="AGZ40" s="427"/>
      <c r="AHA40" s="427"/>
      <c r="AHB40" s="427"/>
      <c r="AHC40" s="427"/>
      <c r="AHD40" s="427"/>
      <c r="AHE40" s="427"/>
      <c r="AHF40" s="427"/>
      <c r="AHG40" s="427"/>
      <c r="AHH40" s="427"/>
      <c r="AHI40" s="427"/>
      <c r="AHJ40" s="427"/>
      <c r="AHK40" s="427"/>
      <c r="AHL40" s="427"/>
      <c r="AHM40" s="427"/>
      <c r="AHN40" s="427"/>
      <c r="AHO40" s="427"/>
      <c r="AHP40" s="427"/>
      <c r="AHQ40" s="427"/>
      <c r="AHR40" s="427"/>
      <c r="AHS40" s="427"/>
      <c r="AHT40" s="427"/>
      <c r="AHU40" s="427"/>
      <c r="AHV40" s="427"/>
      <c r="AHW40" s="427"/>
      <c r="AHX40" s="427"/>
      <c r="AHY40" s="427"/>
      <c r="AHZ40" s="427"/>
      <c r="AIA40" s="427"/>
      <c r="AIB40" s="427"/>
      <c r="AIC40" s="427"/>
      <c r="AID40" s="427"/>
      <c r="AIE40" s="427"/>
      <c r="AIF40" s="427"/>
      <c r="AIG40" s="427"/>
      <c r="AIH40" s="427"/>
      <c r="AII40" s="427"/>
      <c r="AIJ40" s="427"/>
      <c r="AIK40" s="427"/>
      <c r="AIL40" s="427"/>
      <c r="AIM40" s="427"/>
      <c r="AIN40" s="427"/>
      <c r="AIO40" s="427"/>
      <c r="AIP40" s="427"/>
      <c r="AIQ40" s="427"/>
      <c r="AIR40" s="427"/>
      <c r="AIS40" s="427"/>
      <c r="AIT40" s="427"/>
      <c r="AIU40" s="427"/>
      <c r="AIV40" s="427"/>
      <c r="AIW40" s="427"/>
      <c r="AIX40" s="427"/>
      <c r="AIY40" s="427"/>
      <c r="AIZ40" s="427"/>
      <c r="AJA40" s="427"/>
      <c r="AJB40" s="427"/>
      <c r="AJC40" s="427"/>
      <c r="AJD40" s="427"/>
      <c r="AJE40" s="427"/>
      <c r="AJF40" s="427"/>
      <c r="AJG40" s="427"/>
      <c r="AJH40" s="427"/>
      <c r="AJI40" s="427"/>
      <c r="AJJ40" s="427"/>
      <c r="AJK40" s="427"/>
      <c r="AJL40" s="427"/>
      <c r="AJM40" s="427"/>
      <c r="AJN40" s="427"/>
      <c r="AJO40" s="427"/>
      <c r="AJP40" s="427"/>
      <c r="AJQ40" s="427"/>
      <c r="AJR40" s="427"/>
      <c r="AJS40" s="427"/>
      <c r="AJT40" s="427"/>
      <c r="AJU40" s="427"/>
      <c r="AJV40" s="427"/>
      <c r="AJW40" s="427"/>
      <c r="AJX40" s="427"/>
      <c r="AJY40" s="427"/>
      <c r="AJZ40" s="427"/>
      <c r="AKA40" s="427"/>
      <c r="AKB40" s="427"/>
      <c r="AKC40" s="427"/>
      <c r="AKD40" s="427"/>
      <c r="AKE40" s="427"/>
      <c r="AKF40" s="427"/>
      <c r="AKG40" s="427"/>
      <c r="AKH40" s="427"/>
      <c r="AKI40" s="427"/>
      <c r="AKJ40" s="427"/>
      <c r="AKK40" s="427"/>
      <c r="AKL40" s="427"/>
      <c r="AKM40" s="427"/>
      <c r="AKN40" s="427"/>
      <c r="AKO40" s="427"/>
      <c r="AKP40" s="427"/>
      <c r="AKQ40" s="427"/>
      <c r="AKR40" s="427"/>
      <c r="AKS40" s="427"/>
      <c r="AKT40" s="427"/>
      <c r="AKU40" s="427"/>
      <c r="AKV40" s="427"/>
      <c r="AKW40" s="427"/>
      <c r="AKX40" s="427"/>
      <c r="AKY40" s="427"/>
      <c r="AKZ40" s="427"/>
      <c r="ALA40" s="427"/>
      <c r="ALB40" s="427"/>
      <c r="ALC40" s="427"/>
      <c r="ALD40" s="427"/>
      <c r="ALE40" s="427"/>
      <c r="ALF40" s="427"/>
      <c r="ALG40" s="427"/>
      <c r="ALH40" s="427"/>
      <c r="ALI40" s="427"/>
      <c r="ALJ40" s="427"/>
      <c r="ALK40" s="427"/>
      <c r="ALL40" s="427"/>
      <c r="ALM40" s="427"/>
      <c r="ALN40" s="427"/>
      <c r="ALO40" s="427"/>
      <c r="ALP40" s="427"/>
      <c r="ALQ40" s="427"/>
      <c r="ALR40" s="427"/>
      <c r="ALS40" s="427"/>
      <c r="ALT40" s="427"/>
      <c r="ALU40" s="427"/>
      <c r="ALV40" s="427"/>
      <c r="ALW40" s="427"/>
      <c r="ALX40" s="427"/>
      <c r="ALY40" s="427"/>
      <c r="ALZ40" s="427"/>
      <c r="AMA40" s="427"/>
      <c r="AMB40" s="427"/>
      <c r="AMC40" s="427"/>
      <c r="AMD40" s="427"/>
      <c r="AME40" s="427"/>
      <c r="AMF40" s="427"/>
      <c r="AMG40" s="427"/>
      <c r="AMH40" s="427"/>
      <c r="AMI40" s="427"/>
      <c r="AMJ40" s="427"/>
      <c r="AMK40" s="427"/>
      <c r="AML40" s="427"/>
      <c r="AMM40" s="427"/>
      <c r="AMN40" s="427"/>
      <c r="AMO40" s="427"/>
      <c r="AMP40" s="427"/>
      <c r="AMQ40" s="427"/>
      <c r="AMR40" s="427"/>
      <c r="AMS40" s="427"/>
      <c r="AMT40" s="427"/>
      <c r="AMU40" s="427"/>
      <c r="AMV40" s="427"/>
      <c r="AMW40" s="427"/>
      <c r="AMX40" s="427"/>
      <c r="AMY40" s="427"/>
      <c r="AMZ40" s="427"/>
      <c r="ANA40" s="427"/>
      <c r="ANB40" s="427"/>
      <c r="ANC40" s="427"/>
      <c r="AND40" s="427"/>
      <c r="ANE40" s="427"/>
      <c r="ANF40" s="427"/>
      <c r="ANG40" s="427"/>
      <c r="ANH40" s="427"/>
      <c r="ANI40" s="427"/>
      <c r="ANJ40" s="427"/>
      <c r="ANK40" s="427"/>
      <c r="ANL40" s="427"/>
      <c r="ANM40" s="427"/>
      <c r="ANN40" s="427"/>
      <c r="ANO40" s="427"/>
      <c r="ANP40" s="427"/>
      <c r="ANQ40" s="427"/>
      <c r="ANR40" s="427"/>
      <c r="ANS40" s="427"/>
      <c r="ANT40" s="427"/>
      <c r="ANU40" s="427"/>
      <c r="ANV40" s="427"/>
      <c r="ANW40" s="427"/>
      <c r="ANX40" s="427"/>
      <c r="ANY40" s="427"/>
      <c r="ANZ40" s="427"/>
      <c r="AOA40" s="427"/>
      <c r="AOB40" s="427"/>
      <c r="AOC40" s="427"/>
      <c r="AOD40" s="427"/>
      <c r="AOE40" s="427"/>
      <c r="AOF40" s="427"/>
      <c r="AOG40" s="427"/>
      <c r="AOH40" s="427"/>
      <c r="AOI40" s="427"/>
      <c r="AOJ40" s="427"/>
      <c r="AOK40" s="427"/>
      <c r="AOL40" s="427"/>
      <c r="AOM40" s="427"/>
      <c r="AON40" s="427"/>
      <c r="AOO40" s="427"/>
      <c r="AOP40" s="427"/>
      <c r="AOQ40" s="427"/>
      <c r="AOR40" s="427"/>
      <c r="AOS40" s="427"/>
      <c r="AOT40" s="427"/>
      <c r="AOU40" s="427"/>
      <c r="AOV40" s="427"/>
      <c r="AOW40" s="427"/>
      <c r="AOX40" s="427"/>
      <c r="AOY40" s="427"/>
      <c r="AOZ40" s="427"/>
      <c r="APA40" s="427"/>
      <c r="APB40" s="427"/>
      <c r="APC40" s="427"/>
      <c r="APD40" s="427"/>
      <c r="APE40" s="427"/>
      <c r="APF40" s="427"/>
      <c r="APG40" s="427"/>
      <c r="APH40" s="427"/>
      <c r="API40" s="427"/>
      <c r="APJ40" s="427"/>
      <c r="APK40" s="427"/>
      <c r="APL40" s="427"/>
      <c r="APM40" s="427"/>
      <c r="APN40" s="427"/>
      <c r="APO40" s="427"/>
      <c r="APP40" s="427"/>
      <c r="APQ40" s="427"/>
      <c r="APR40" s="427"/>
      <c r="APS40" s="427"/>
      <c r="APT40" s="427"/>
      <c r="APU40" s="427"/>
      <c r="APV40" s="427"/>
      <c r="APW40" s="427"/>
      <c r="APX40" s="427"/>
      <c r="APY40" s="427"/>
      <c r="APZ40" s="427"/>
      <c r="AQA40" s="427"/>
      <c r="AQB40" s="427"/>
      <c r="AQC40" s="427"/>
      <c r="AQD40" s="427"/>
      <c r="AQE40" s="427"/>
      <c r="AQF40" s="427"/>
      <c r="AQG40" s="427"/>
      <c r="AQH40" s="427"/>
      <c r="AQI40" s="427"/>
      <c r="AQJ40" s="427"/>
      <c r="AQK40" s="427"/>
      <c r="AQL40" s="427"/>
      <c r="AQM40" s="427"/>
      <c r="AQN40" s="427"/>
      <c r="AQO40" s="427"/>
      <c r="AQP40" s="427"/>
      <c r="AQQ40" s="427"/>
      <c r="AQR40" s="427"/>
      <c r="AQS40" s="427"/>
      <c r="AQT40" s="427"/>
      <c r="AQU40" s="427"/>
      <c r="AQV40" s="427"/>
      <c r="AQW40" s="427"/>
      <c r="AQX40" s="427"/>
      <c r="AQY40" s="427"/>
      <c r="AQZ40" s="427"/>
      <c r="ARA40" s="427"/>
      <c r="ARB40" s="427"/>
      <c r="ARC40" s="427"/>
      <c r="ARD40" s="427"/>
      <c r="ARE40" s="427"/>
      <c r="ARF40" s="427"/>
      <c r="ARG40" s="427"/>
      <c r="ARH40" s="427"/>
      <c r="ARI40" s="427"/>
      <c r="ARJ40" s="427"/>
      <c r="ARK40" s="427"/>
      <c r="ARL40" s="427"/>
      <c r="ARM40" s="427"/>
      <c r="ARN40" s="427"/>
      <c r="ARO40" s="427"/>
      <c r="ARP40" s="427"/>
      <c r="ARQ40" s="427"/>
      <c r="ARR40" s="427"/>
      <c r="ARS40" s="427"/>
      <c r="ART40" s="427"/>
      <c r="ARU40" s="427"/>
      <c r="ARV40" s="427"/>
      <c r="ARW40" s="427"/>
      <c r="ARX40" s="427"/>
      <c r="ARY40" s="427"/>
      <c r="ARZ40" s="427"/>
      <c r="ASA40" s="427"/>
      <c r="ASB40" s="427"/>
      <c r="ASC40" s="427"/>
      <c r="ASD40" s="427"/>
      <c r="ASE40" s="427"/>
      <c r="ASF40" s="427"/>
      <c r="ASG40" s="427"/>
      <c r="ASH40" s="427"/>
      <c r="ASI40" s="427"/>
      <c r="ASJ40" s="427"/>
      <c r="ASK40" s="427"/>
      <c r="ASL40" s="427"/>
      <c r="ASM40" s="427"/>
      <c r="ASN40" s="427"/>
      <c r="ASO40" s="427"/>
      <c r="ASP40" s="427"/>
      <c r="ASQ40" s="427"/>
      <c r="ASR40" s="427"/>
      <c r="ASS40" s="427"/>
      <c r="AST40" s="427"/>
      <c r="ASU40" s="427"/>
      <c r="ASV40" s="427"/>
      <c r="ASW40" s="427"/>
      <c r="ASX40" s="427"/>
      <c r="ASY40" s="427"/>
      <c r="ASZ40" s="427"/>
      <c r="ATA40" s="427"/>
      <c r="ATB40" s="427"/>
      <c r="ATC40" s="427"/>
      <c r="ATD40" s="427"/>
      <c r="ATE40" s="427"/>
      <c r="ATF40" s="427"/>
      <c r="ATG40" s="427"/>
      <c r="ATH40" s="427"/>
      <c r="ATI40" s="427"/>
      <c r="ATJ40" s="427"/>
      <c r="ATK40" s="427"/>
      <c r="ATL40" s="427"/>
      <c r="ATM40" s="427"/>
      <c r="ATN40" s="427"/>
      <c r="ATO40" s="427"/>
      <c r="ATP40" s="427"/>
      <c r="ATQ40" s="427"/>
      <c r="ATR40" s="427"/>
      <c r="ATS40" s="427"/>
      <c r="ATT40" s="427"/>
      <c r="ATU40" s="427"/>
      <c r="ATV40" s="427"/>
      <c r="ATW40" s="427"/>
      <c r="ATX40" s="427"/>
      <c r="ATY40" s="427"/>
      <c r="ATZ40" s="427"/>
      <c r="AUA40" s="427"/>
      <c r="AUB40" s="427"/>
      <c r="AUC40" s="427"/>
      <c r="AUD40" s="427"/>
      <c r="AUE40" s="427"/>
      <c r="AUF40" s="427"/>
      <c r="AUG40" s="427"/>
      <c r="AUH40" s="427"/>
      <c r="AUI40" s="427"/>
      <c r="AUJ40" s="427"/>
      <c r="AUK40" s="427"/>
      <c r="AUL40" s="427"/>
      <c r="AUM40" s="427"/>
      <c r="AUN40" s="427"/>
      <c r="AUO40" s="427"/>
      <c r="AUP40" s="427"/>
      <c r="AUQ40" s="427"/>
      <c r="AUR40" s="427"/>
      <c r="AUS40" s="427"/>
      <c r="AUT40" s="427"/>
      <c r="AUU40" s="427"/>
      <c r="AUV40" s="427"/>
      <c r="AUW40" s="427"/>
      <c r="AUX40" s="427"/>
      <c r="AUY40" s="427"/>
      <c r="AUZ40" s="427"/>
      <c r="AVA40" s="427"/>
      <c r="AVB40" s="427"/>
      <c r="AVC40" s="427"/>
      <c r="AVD40" s="427"/>
      <c r="AVE40" s="427"/>
      <c r="AVF40" s="427"/>
      <c r="AVG40" s="427"/>
      <c r="AVH40" s="427"/>
      <c r="AVI40" s="427"/>
      <c r="AVJ40" s="427"/>
      <c r="AVK40" s="427"/>
      <c r="AVL40" s="427"/>
      <c r="AVM40" s="427"/>
      <c r="AVN40" s="427"/>
      <c r="AVO40" s="427"/>
      <c r="AVP40" s="427"/>
      <c r="AVQ40" s="427"/>
      <c r="AVR40" s="427"/>
      <c r="AVS40" s="427"/>
      <c r="AVT40" s="427"/>
      <c r="AVU40" s="427"/>
      <c r="AVV40" s="427"/>
      <c r="AVW40" s="427"/>
      <c r="AVX40" s="427"/>
      <c r="AVY40" s="427"/>
      <c r="AVZ40" s="427"/>
      <c r="AWA40" s="427"/>
      <c r="AWB40" s="427"/>
      <c r="AWC40" s="427"/>
      <c r="AWD40" s="427"/>
      <c r="AWE40" s="427"/>
      <c r="AWF40" s="427"/>
      <c r="AWG40" s="427"/>
      <c r="AWH40" s="427"/>
      <c r="AWI40" s="427"/>
      <c r="AWJ40" s="427"/>
      <c r="AWK40" s="427"/>
      <c r="AWL40" s="427"/>
      <c r="AWM40" s="427"/>
      <c r="AWN40" s="427"/>
      <c r="AWO40" s="427"/>
      <c r="AWP40" s="427"/>
      <c r="AWQ40" s="427"/>
      <c r="AWR40" s="427"/>
      <c r="AWS40" s="427"/>
      <c r="AWT40" s="427"/>
      <c r="AWU40" s="427"/>
      <c r="AWV40" s="427"/>
      <c r="AWW40" s="427"/>
      <c r="AWX40" s="427"/>
      <c r="AWY40" s="427"/>
      <c r="AWZ40" s="427"/>
      <c r="AXA40" s="427"/>
      <c r="AXB40" s="427"/>
      <c r="AXC40" s="427"/>
      <c r="AXD40" s="427"/>
      <c r="AXE40" s="427"/>
      <c r="AXF40" s="427"/>
      <c r="AXG40" s="427"/>
      <c r="AXH40" s="427"/>
      <c r="AXI40" s="427"/>
      <c r="AXJ40" s="427"/>
      <c r="AXK40" s="427"/>
      <c r="AXL40" s="427"/>
      <c r="AXM40" s="427"/>
      <c r="AXN40" s="427"/>
      <c r="AXO40" s="427"/>
      <c r="AXP40" s="427"/>
      <c r="AXQ40" s="427"/>
      <c r="AXR40" s="427"/>
      <c r="AXS40" s="427"/>
      <c r="AXT40" s="427"/>
      <c r="AXU40" s="427"/>
      <c r="AXV40" s="427"/>
      <c r="AXW40" s="427"/>
      <c r="AXX40" s="427"/>
      <c r="AXY40" s="427"/>
      <c r="AXZ40" s="427"/>
      <c r="AYA40" s="427"/>
      <c r="AYB40" s="427"/>
      <c r="AYC40" s="427"/>
      <c r="AYD40" s="427"/>
      <c r="AYE40" s="427"/>
      <c r="AYF40" s="427"/>
      <c r="AYG40" s="427"/>
      <c r="AYH40" s="427"/>
      <c r="AYI40" s="427"/>
      <c r="AYJ40" s="427"/>
      <c r="AYK40" s="427"/>
      <c r="AYL40" s="427"/>
      <c r="AYM40" s="427"/>
      <c r="AYN40" s="427"/>
      <c r="AYO40" s="427"/>
      <c r="AYP40" s="427"/>
      <c r="AYQ40" s="427"/>
      <c r="AYR40" s="427"/>
      <c r="AYS40" s="427"/>
      <c r="AYT40" s="427"/>
      <c r="AYU40" s="427"/>
      <c r="AYV40" s="427"/>
      <c r="AYW40" s="427"/>
      <c r="AYX40" s="427"/>
      <c r="AYY40" s="427"/>
      <c r="AYZ40" s="427"/>
      <c r="AZA40" s="427"/>
      <c r="AZB40" s="427"/>
      <c r="AZC40" s="427"/>
      <c r="AZD40" s="427"/>
      <c r="AZE40" s="427"/>
      <c r="AZF40" s="427"/>
      <c r="AZG40" s="427"/>
      <c r="AZH40" s="427"/>
      <c r="AZI40" s="427"/>
      <c r="AZJ40" s="427"/>
      <c r="AZK40" s="427"/>
      <c r="AZL40" s="427"/>
      <c r="AZM40" s="427"/>
      <c r="AZN40" s="427"/>
      <c r="AZO40" s="427"/>
      <c r="AZP40" s="427"/>
      <c r="AZQ40" s="427"/>
      <c r="AZR40" s="427"/>
      <c r="AZS40" s="427"/>
      <c r="AZT40" s="427"/>
      <c r="AZU40" s="427"/>
      <c r="AZV40" s="427"/>
      <c r="AZW40" s="427"/>
      <c r="AZX40" s="427"/>
      <c r="AZY40" s="427"/>
      <c r="AZZ40" s="427"/>
      <c r="BAA40" s="427"/>
      <c r="BAB40" s="427"/>
      <c r="BAC40" s="427"/>
      <c r="BAD40" s="427"/>
      <c r="BAE40" s="427"/>
      <c r="BAF40" s="427"/>
      <c r="BAG40" s="427"/>
      <c r="BAH40" s="427"/>
      <c r="BAI40" s="427"/>
      <c r="BAJ40" s="427"/>
      <c r="BAK40" s="427"/>
      <c r="BAL40" s="427"/>
      <c r="BAM40" s="427"/>
      <c r="BAN40" s="427"/>
      <c r="BAO40" s="427"/>
      <c r="BAP40" s="427"/>
      <c r="BAQ40" s="427"/>
      <c r="BAR40" s="427"/>
      <c r="BAS40" s="427"/>
      <c r="BAT40" s="427"/>
      <c r="BAU40" s="427"/>
      <c r="BAV40" s="427"/>
      <c r="BAW40" s="427"/>
      <c r="BAX40" s="427"/>
      <c r="BAY40" s="427"/>
      <c r="BAZ40" s="427"/>
      <c r="BBA40" s="427"/>
      <c r="BBB40" s="427"/>
      <c r="BBC40" s="427"/>
      <c r="BBD40" s="427"/>
      <c r="BBE40" s="427"/>
      <c r="BBF40" s="427"/>
      <c r="BBG40" s="427"/>
      <c r="BBH40" s="427"/>
      <c r="BBI40" s="427"/>
      <c r="BBJ40" s="427"/>
      <c r="BBK40" s="427"/>
      <c r="BBL40" s="427"/>
      <c r="BBM40" s="427"/>
      <c r="BBN40" s="427"/>
      <c r="BBO40" s="427"/>
      <c r="BBP40" s="427"/>
      <c r="BBQ40" s="427"/>
      <c r="BBR40" s="427"/>
      <c r="BBS40" s="427"/>
      <c r="BBT40" s="427"/>
      <c r="BBU40" s="427"/>
      <c r="BBV40" s="427"/>
      <c r="BBW40" s="427"/>
      <c r="BBX40" s="427"/>
      <c r="BBY40" s="427"/>
      <c r="BBZ40" s="427"/>
      <c r="BCA40" s="427"/>
      <c r="BCB40" s="427"/>
      <c r="BCC40" s="427"/>
      <c r="BCD40" s="427"/>
      <c r="BCE40" s="427"/>
      <c r="BCF40" s="427"/>
      <c r="BCG40" s="427"/>
      <c r="BCH40" s="427"/>
      <c r="BCI40" s="427"/>
      <c r="BCJ40" s="427"/>
      <c r="BCK40" s="427"/>
      <c r="BCL40" s="427"/>
      <c r="BCM40" s="427"/>
      <c r="BCN40" s="427"/>
      <c r="BCO40" s="427"/>
      <c r="BCP40" s="427"/>
      <c r="BCQ40" s="427"/>
      <c r="BCR40" s="427"/>
      <c r="BCS40" s="427"/>
      <c r="BCT40" s="427"/>
      <c r="BCU40" s="427"/>
      <c r="BCV40" s="427"/>
      <c r="BCW40" s="427"/>
      <c r="BCX40" s="427"/>
      <c r="BCY40" s="427"/>
      <c r="BCZ40" s="427"/>
      <c r="BDA40" s="427"/>
      <c r="BDB40" s="427"/>
      <c r="BDC40" s="427"/>
      <c r="BDD40" s="427"/>
      <c r="BDE40" s="427"/>
      <c r="BDF40" s="427"/>
      <c r="BDG40" s="427"/>
      <c r="BDH40" s="427"/>
      <c r="BDI40" s="427"/>
      <c r="BDJ40" s="427"/>
      <c r="BDK40" s="427"/>
      <c r="BDL40" s="427"/>
      <c r="BDM40" s="427"/>
      <c r="BDN40" s="427"/>
      <c r="BDO40" s="427"/>
      <c r="BDP40" s="427"/>
      <c r="BDQ40" s="427"/>
      <c r="BDR40" s="427"/>
      <c r="BDS40" s="427"/>
      <c r="BDT40" s="427"/>
      <c r="BDU40" s="427"/>
      <c r="BDV40" s="427"/>
      <c r="BDW40" s="427"/>
      <c r="BDX40" s="427"/>
      <c r="BDY40" s="427"/>
      <c r="BDZ40" s="427"/>
      <c r="BEA40" s="427"/>
      <c r="BEB40" s="427"/>
      <c r="BEC40" s="427"/>
      <c r="BED40" s="427"/>
      <c r="BEE40" s="427"/>
      <c r="BEF40" s="427"/>
      <c r="BEG40" s="427"/>
      <c r="BEH40" s="427"/>
      <c r="BEI40" s="427"/>
      <c r="BEJ40" s="427"/>
      <c r="BEK40" s="427"/>
      <c r="BEL40" s="427"/>
      <c r="BEM40" s="427"/>
      <c r="BEN40" s="427"/>
      <c r="BEO40" s="427"/>
      <c r="BEP40" s="427"/>
      <c r="BEQ40" s="427"/>
      <c r="BER40" s="427"/>
      <c r="BES40" s="427"/>
      <c r="BET40" s="427"/>
      <c r="BEU40" s="427"/>
      <c r="BEV40" s="427"/>
      <c r="BEW40" s="427"/>
      <c r="BEX40" s="427"/>
      <c r="BEY40" s="427"/>
      <c r="BEZ40" s="427"/>
      <c r="BFA40" s="427"/>
      <c r="BFB40" s="427"/>
      <c r="BFC40" s="427"/>
      <c r="BFD40" s="427"/>
      <c r="BFE40" s="427"/>
      <c r="BFF40" s="427"/>
      <c r="BFG40" s="427"/>
      <c r="BFH40" s="427"/>
      <c r="BFI40" s="427"/>
      <c r="BFJ40" s="427"/>
      <c r="BFK40" s="427"/>
      <c r="BFL40" s="427"/>
      <c r="BFM40" s="427"/>
      <c r="BFN40" s="427"/>
      <c r="BFO40" s="427"/>
      <c r="BFP40" s="427"/>
      <c r="BFQ40" s="427"/>
      <c r="BFR40" s="427"/>
      <c r="BFS40" s="427"/>
      <c r="BFT40" s="427"/>
      <c r="BFU40" s="427"/>
      <c r="BFV40" s="427"/>
      <c r="BFW40" s="427"/>
      <c r="BFX40" s="427"/>
      <c r="BFY40" s="427"/>
      <c r="BFZ40" s="427"/>
      <c r="BGA40" s="427"/>
      <c r="BGB40" s="427"/>
      <c r="BGC40" s="427"/>
      <c r="BGD40" s="427"/>
      <c r="BGE40" s="427"/>
      <c r="BGF40" s="427"/>
      <c r="BGG40" s="427"/>
      <c r="BGH40" s="427"/>
      <c r="BGI40" s="427"/>
      <c r="BGJ40" s="427"/>
      <c r="BGK40" s="427"/>
      <c r="BGL40" s="427"/>
      <c r="BGM40" s="427"/>
      <c r="BGN40" s="427"/>
      <c r="BGO40" s="427"/>
      <c r="BGP40" s="427"/>
      <c r="BGQ40" s="427"/>
      <c r="BGR40" s="427"/>
      <c r="BGS40" s="427"/>
      <c r="BGT40" s="427"/>
      <c r="BGU40" s="427"/>
      <c r="BGV40" s="427"/>
      <c r="BGW40" s="427"/>
      <c r="BGX40" s="427"/>
      <c r="BGY40" s="427"/>
      <c r="BGZ40" s="427"/>
      <c r="BHA40" s="427"/>
      <c r="BHB40" s="427"/>
      <c r="BHC40" s="427"/>
      <c r="BHD40" s="427"/>
      <c r="BHE40" s="427"/>
      <c r="BHF40" s="427"/>
      <c r="BHG40" s="427"/>
      <c r="BHH40" s="427"/>
      <c r="BHI40" s="427"/>
      <c r="BHJ40" s="427"/>
      <c r="BHK40" s="427"/>
      <c r="BHL40" s="427"/>
      <c r="BHM40" s="427"/>
      <c r="BHN40" s="427"/>
      <c r="BHO40" s="427"/>
      <c r="BHP40" s="427"/>
      <c r="BHQ40" s="427"/>
      <c r="BHR40" s="427"/>
      <c r="BHS40" s="427"/>
      <c r="BHT40" s="427"/>
      <c r="BHU40" s="427"/>
      <c r="BHV40" s="427"/>
      <c r="BHW40" s="427"/>
      <c r="BHX40" s="427"/>
      <c r="BHY40" s="427"/>
      <c r="BHZ40" s="427"/>
      <c r="BIA40" s="427"/>
      <c r="BIB40" s="427"/>
      <c r="BIC40" s="427"/>
      <c r="BID40" s="427"/>
      <c r="BIE40" s="427"/>
      <c r="BIF40" s="427"/>
      <c r="BIG40" s="427"/>
      <c r="BIH40" s="427"/>
      <c r="BII40" s="427"/>
      <c r="BIJ40" s="427"/>
      <c r="BIK40" s="427"/>
      <c r="BIL40" s="427"/>
      <c r="BIM40" s="427"/>
      <c r="BIN40" s="427"/>
      <c r="BIO40" s="427"/>
      <c r="BIP40" s="427"/>
      <c r="BIQ40" s="427"/>
      <c r="BIR40" s="427"/>
      <c r="BIS40" s="427"/>
      <c r="BIT40" s="427"/>
      <c r="BIU40" s="427"/>
      <c r="BIV40" s="427"/>
      <c r="BIW40" s="427"/>
      <c r="BIX40" s="427"/>
      <c r="BIY40" s="427"/>
      <c r="BIZ40" s="427"/>
      <c r="BJA40" s="427"/>
      <c r="BJB40" s="427"/>
      <c r="BJC40" s="427"/>
      <c r="BJD40" s="427"/>
      <c r="BJE40" s="427"/>
      <c r="BJF40" s="427"/>
      <c r="BJG40" s="427"/>
      <c r="BJH40" s="427"/>
      <c r="BJI40" s="427"/>
      <c r="BJJ40" s="427"/>
      <c r="BJK40" s="427"/>
      <c r="BJL40" s="427"/>
      <c r="BJM40" s="427"/>
      <c r="BJN40" s="427"/>
      <c r="BJO40" s="427"/>
      <c r="BJP40" s="427"/>
      <c r="BJQ40" s="427"/>
      <c r="BJR40" s="427"/>
      <c r="BJS40" s="427"/>
      <c r="BJT40" s="427"/>
      <c r="BJU40" s="427"/>
      <c r="BJV40" s="427"/>
      <c r="BJW40" s="427"/>
      <c r="BJX40" s="427"/>
      <c r="BJY40" s="427"/>
      <c r="BJZ40" s="427"/>
      <c r="BKA40" s="427"/>
      <c r="BKB40" s="427"/>
      <c r="BKC40" s="427"/>
      <c r="BKD40" s="427"/>
      <c r="BKE40" s="427"/>
      <c r="BKF40" s="427"/>
      <c r="BKG40" s="427"/>
      <c r="BKH40" s="427"/>
      <c r="BKI40" s="427"/>
      <c r="BKJ40" s="427"/>
      <c r="BKK40" s="427"/>
      <c r="BKL40" s="427"/>
      <c r="BKM40" s="427"/>
      <c r="BKN40" s="427"/>
      <c r="BKO40" s="427"/>
      <c r="BKP40" s="427"/>
      <c r="BKQ40" s="427"/>
      <c r="BKR40" s="427"/>
      <c r="BKS40" s="427"/>
      <c r="BKT40" s="427"/>
      <c r="BKU40" s="427"/>
      <c r="BKV40" s="427"/>
      <c r="BKW40" s="427"/>
      <c r="BKX40" s="427"/>
      <c r="BKY40" s="427"/>
      <c r="BKZ40" s="427"/>
      <c r="BLA40" s="427"/>
      <c r="BLB40" s="427"/>
      <c r="BLC40" s="427"/>
      <c r="BLD40" s="427"/>
      <c r="BLE40" s="427"/>
      <c r="BLF40" s="427"/>
      <c r="BLG40" s="427"/>
      <c r="BLH40" s="427"/>
      <c r="BLI40" s="427"/>
      <c r="BLJ40" s="427"/>
      <c r="BLK40" s="427"/>
      <c r="BLL40" s="427"/>
      <c r="BLM40" s="427"/>
      <c r="BLN40" s="427"/>
      <c r="BLO40" s="427"/>
      <c r="BLP40" s="427"/>
      <c r="BLQ40" s="427"/>
      <c r="BLR40" s="427"/>
      <c r="BLS40" s="427"/>
      <c r="BLT40" s="427"/>
      <c r="BLU40" s="427"/>
      <c r="BLV40" s="427"/>
      <c r="BLW40" s="427"/>
      <c r="BLX40" s="427"/>
      <c r="BLY40" s="427"/>
      <c r="BLZ40" s="427"/>
      <c r="BMA40" s="427"/>
      <c r="BMB40" s="427"/>
      <c r="BMC40" s="427"/>
      <c r="BMD40" s="427"/>
      <c r="BME40" s="427"/>
      <c r="BMF40" s="427"/>
      <c r="BMG40" s="427"/>
      <c r="BMH40" s="427"/>
      <c r="BMI40" s="427"/>
      <c r="BMJ40" s="427"/>
      <c r="BMK40" s="427"/>
      <c r="BML40" s="427"/>
      <c r="BMM40" s="427"/>
      <c r="BMN40" s="427"/>
      <c r="BMO40" s="427"/>
      <c r="BMP40" s="427"/>
      <c r="BMQ40" s="427"/>
      <c r="BMR40" s="427"/>
      <c r="BMS40" s="427"/>
      <c r="BMT40" s="427"/>
      <c r="BMU40" s="427"/>
      <c r="BMV40" s="427"/>
      <c r="BMW40" s="427"/>
      <c r="BMX40" s="427"/>
      <c r="BMY40" s="427"/>
      <c r="BMZ40" s="427"/>
      <c r="BNA40" s="427"/>
      <c r="BNB40" s="427"/>
      <c r="BNC40" s="427"/>
      <c r="BND40" s="427"/>
      <c r="BNE40" s="427"/>
      <c r="BNF40" s="427"/>
      <c r="BNG40" s="427"/>
      <c r="BNH40" s="427"/>
      <c r="BNI40" s="427"/>
      <c r="BNJ40" s="427"/>
      <c r="BNK40" s="427"/>
      <c r="BNL40" s="427"/>
      <c r="BNM40" s="427"/>
      <c r="BNN40" s="427"/>
      <c r="BNO40" s="427"/>
      <c r="BNP40" s="427"/>
      <c r="BNQ40" s="427"/>
      <c r="BNR40" s="427"/>
      <c r="BNS40" s="427"/>
      <c r="BNT40" s="427"/>
      <c r="BNU40" s="427"/>
      <c r="BNV40" s="427"/>
      <c r="BNW40" s="427"/>
      <c r="BNX40" s="427"/>
      <c r="BNY40" s="427"/>
      <c r="BNZ40" s="427"/>
      <c r="BOA40" s="427"/>
      <c r="BOB40" s="427"/>
      <c r="BOC40" s="427"/>
      <c r="BOD40" s="427"/>
      <c r="BOE40" s="427"/>
      <c r="BOF40" s="427"/>
      <c r="BOG40" s="427"/>
      <c r="BOH40" s="427"/>
      <c r="BOI40" s="427"/>
      <c r="BOJ40" s="427"/>
      <c r="BOK40" s="427"/>
      <c r="BOL40" s="427"/>
      <c r="BOM40" s="427"/>
      <c r="BON40" s="427"/>
      <c r="BOO40" s="427"/>
      <c r="BOP40" s="427"/>
      <c r="BOQ40" s="427"/>
      <c r="BOR40" s="427"/>
      <c r="BOS40" s="427"/>
      <c r="BOT40" s="427"/>
      <c r="BOU40" s="427"/>
      <c r="BOV40" s="427"/>
      <c r="BOW40" s="427"/>
      <c r="BOX40" s="427"/>
      <c r="BOY40" s="427"/>
      <c r="BOZ40" s="427"/>
      <c r="BPA40" s="427"/>
      <c r="BPB40" s="427"/>
      <c r="BPC40" s="427"/>
      <c r="BPD40" s="427"/>
      <c r="BPE40" s="427"/>
      <c r="BPF40" s="427"/>
      <c r="BPG40" s="427"/>
      <c r="BPH40" s="427"/>
      <c r="BPI40" s="427"/>
      <c r="BPJ40" s="427"/>
      <c r="BPK40" s="427"/>
      <c r="BPL40" s="427"/>
      <c r="BPM40" s="427"/>
      <c r="BPN40" s="427"/>
      <c r="BPO40" s="427"/>
      <c r="BPP40" s="427"/>
      <c r="BPQ40" s="427"/>
      <c r="BPR40" s="427"/>
      <c r="BPS40" s="427"/>
      <c r="BPT40" s="427"/>
      <c r="BPU40" s="427"/>
      <c r="BPV40" s="427"/>
      <c r="BPW40" s="427"/>
      <c r="BPX40" s="427"/>
      <c r="BPY40" s="427"/>
      <c r="BPZ40" s="427"/>
      <c r="BQA40" s="427"/>
      <c r="BQB40" s="427"/>
      <c r="BQC40" s="427"/>
      <c r="BQD40" s="427"/>
      <c r="BQE40" s="427"/>
      <c r="BQF40" s="427"/>
      <c r="BQG40" s="427"/>
      <c r="BQH40" s="427"/>
      <c r="BQI40" s="427"/>
      <c r="BQJ40" s="427"/>
      <c r="BQK40" s="427"/>
      <c r="BQL40" s="427"/>
      <c r="BQM40" s="427"/>
      <c r="BQN40" s="427"/>
      <c r="BQO40" s="427"/>
      <c r="BQP40" s="427"/>
      <c r="BQQ40" s="427"/>
      <c r="BQR40" s="427"/>
      <c r="BQS40" s="427"/>
      <c r="BQT40" s="427"/>
      <c r="BQU40" s="427"/>
      <c r="BQV40" s="427"/>
      <c r="BQW40" s="427"/>
      <c r="BQX40" s="427"/>
      <c r="BQY40" s="427"/>
      <c r="BQZ40" s="427"/>
      <c r="BRA40" s="427"/>
      <c r="BRB40" s="427"/>
      <c r="BRC40" s="427"/>
      <c r="BRD40" s="427"/>
      <c r="BRE40" s="427"/>
      <c r="BRF40" s="427"/>
      <c r="BRG40" s="427"/>
      <c r="BRH40" s="427"/>
      <c r="BRI40" s="427"/>
      <c r="BRJ40" s="427"/>
      <c r="BRK40" s="427"/>
      <c r="BRL40" s="427"/>
      <c r="BRM40" s="427"/>
      <c r="BRN40" s="427"/>
      <c r="BRO40" s="427"/>
      <c r="BRP40" s="427"/>
      <c r="BRQ40" s="427"/>
      <c r="BRR40" s="427"/>
      <c r="BRS40" s="427"/>
      <c r="BRT40" s="427"/>
      <c r="BRU40" s="427"/>
      <c r="BRV40" s="427"/>
      <c r="BRW40" s="427"/>
      <c r="BRX40" s="427"/>
      <c r="BRY40" s="427"/>
      <c r="BRZ40" s="427"/>
      <c r="BSA40" s="427"/>
      <c r="BSB40" s="427"/>
      <c r="BSC40" s="427"/>
      <c r="BSD40" s="427"/>
      <c r="BSE40" s="427"/>
      <c r="BSF40" s="427"/>
      <c r="BSG40" s="427"/>
      <c r="BSH40" s="427"/>
      <c r="BSI40" s="427"/>
      <c r="BSJ40" s="427"/>
      <c r="BSK40" s="427"/>
      <c r="BSL40" s="427"/>
      <c r="BSM40" s="427"/>
      <c r="BSN40" s="427"/>
      <c r="BSO40" s="427"/>
      <c r="BSP40" s="427"/>
      <c r="BSQ40" s="427"/>
      <c r="BSR40" s="427"/>
      <c r="BSS40" s="427"/>
      <c r="BST40" s="427"/>
      <c r="BSU40" s="427"/>
      <c r="BSV40" s="427"/>
      <c r="BSW40" s="427"/>
      <c r="BSX40" s="427"/>
      <c r="BSY40" s="427"/>
      <c r="BSZ40" s="427"/>
      <c r="BTA40" s="427"/>
      <c r="BTB40" s="427"/>
      <c r="BTC40" s="427"/>
      <c r="BTD40" s="427"/>
      <c r="BTE40" s="427"/>
      <c r="BTF40" s="427"/>
      <c r="BTG40" s="427"/>
      <c r="BTH40" s="427"/>
      <c r="BTI40" s="427"/>
      <c r="BTJ40" s="427"/>
      <c r="BTK40" s="427"/>
      <c r="BTL40" s="427"/>
      <c r="BTM40" s="427"/>
      <c r="BTN40" s="427"/>
      <c r="BTO40" s="427"/>
      <c r="BTP40" s="427"/>
      <c r="BTQ40" s="427"/>
      <c r="BTR40" s="427"/>
      <c r="BTS40" s="427"/>
      <c r="BTT40" s="427"/>
      <c r="BTU40" s="427"/>
      <c r="BTV40" s="427"/>
      <c r="BTW40" s="427"/>
      <c r="BTX40" s="427"/>
      <c r="BTY40" s="427"/>
      <c r="BTZ40" s="427"/>
      <c r="BUA40" s="427"/>
      <c r="BUB40" s="427"/>
      <c r="BUC40" s="427"/>
      <c r="BUD40" s="427"/>
      <c r="BUE40" s="427"/>
      <c r="BUF40" s="427"/>
      <c r="BUG40" s="427"/>
      <c r="BUH40" s="427"/>
      <c r="BUI40" s="427"/>
      <c r="BUJ40" s="427"/>
      <c r="BUK40" s="427"/>
      <c r="BUL40" s="427"/>
      <c r="BUM40" s="427"/>
      <c r="BUN40" s="427"/>
      <c r="BUO40" s="427"/>
      <c r="BUP40" s="427"/>
      <c r="BUQ40" s="427"/>
      <c r="BUR40" s="427"/>
      <c r="BUS40" s="427"/>
      <c r="BUT40" s="427"/>
      <c r="BUU40" s="427"/>
      <c r="BUV40" s="427"/>
      <c r="BUW40" s="427"/>
      <c r="BUX40" s="427"/>
      <c r="BUY40" s="427"/>
      <c r="BUZ40" s="427"/>
      <c r="BVA40" s="427"/>
      <c r="BVB40" s="427"/>
      <c r="BVC40" s="427"/>
      <c r="BVD40" s="427"/>
      <c r="BVE40" s="427"/>
      <c r="BVF40" s="427"/>
      <c r="BVG40" s="427"/>
      <c r="BVH40" s="427"/>
      <c r="BVI40" s="427"/>
      <c r="BVJ40" s="427"/>
      <c r="BVK40" s="427"/>
      <c r="BVL40" s="427"/>
      <c r="BVM40" s="427"/>
      <c r="BVN40" s="427"/>
      <c r="BVO40" s="427"/>
      <c r="BVP40" s="427"/>
      <c r="BVQ40" s="427"/>
      <c r="BVR40" s="427"/>
      <c r="BVS40" s="427"/>
      <c r="BVT40" s="427"/>
      <c r="BVU40" s="427"/>
      <c r="BVV40" s="427"/>
      <c r="BVW40" s="427"/>
      <c r="BVX40" s="427"/>
      <c r="BVY40" s="427"/>
      <c r="BVZ40" s="427"/>
      <c r="BWA40" s="427"/>
      <c r="BWB40" s="427"/>
      <c r="BWC40" s="427"/>
      <c r="BWD40" s="427"/>
      <c r="BWE40" s="427"/>
      <c r="BWF40" s="427"/>
      <c r="BWG40" s="427"/>
      <c r="BWH40" s="427"/>
      <c r="BWI40" s="427"/>
      <c r="BWJ40" s="427"/>
      <c r="BWK40" s="427"/>
      <c r="BWL40" s="427"/>
      <c r="BWM40" s="427"/>
      <c r="BWN40" s="427"/>
      <c r="BWO40" s="427"/>
      <c r="BWP40" s="427"/>
      <c r="BWQ40" s="427"/>
      <c r="BWR40" s="427"/>
      <c r="BWS40" s="427"/>
      <c r="BWT40" s="427"/>
      <c r="BWU40" s="427"/>
      <c r="BWV40" s="427"/>
      <c r="BWW40" s="427"/>
      <c r="BWX40" s="427"/>
      <c r="BWY40" s="427"/>
      <c r="BWZ40" s="427"/>
      <c r="BXA40" s="427"/>
      <c r="BXB40" s="427"/>
      <c r="BXC40" s="427"/>
      <c r="BXD40" s="427"/>
      <c r="BXE40" s="427"/>
      <c r="BXF40" s="427"/>
      <c r="BXG40" s="427"/>
      <c r="BXH40" s="427"/>
      <c r="BXI40" s="427"/>
      <c r="BXJ40" s="427"/>
      <c r="BXK40" s="427"/>
      <c r="BXL40" s="427"/>
      <c r="BXM40" s="427"/>
      <c r="BXN40" s="427"/>
      <c r="BXO40" s="427"/>
      <c r="BXP40" s="427"/>
      <c r="BXQ40" s="427"/>
      <c r="BXR40" s="427"/>
      <c r="BXS40" s="427"/>
      <c r="BXT40" s="427"/>
      <c r="BXU40" s="427"/>
      <c r="BXV40" s="427"/>
      <c r="BXW40" s="427"/>
      <c r="BXX40" s="427"/>
      <c r="BXY40" s="427"/>
      <c r="BXZ40" s="427"/>
      <c r="BYA40" s="427"/>
      <c r="BYB40" s="427"/>
      <c r="BYC40" s="427"/>
      <c r="BYD40" s="427"/>
      <c r="BYE40" s="427"/>
      <c r="BYF40" s="427"/>
      <c r="BYG40" s="427"/>
      <c r="BYH40" s="427"/>
      <c r="BYI40" s="427"/>
      <c r="BYJ40" s="427"/>
      <c r="BYK40" s="427"/>
      <c r="BYL40" s="427"/>
      <c r="BYM40" s="427"/>
      <c r="BYN40" s="427"/>
      <c r="BYO40" s="427"/>
      <c r="BYP40" s="427"/>
      <c r="BYQ40" s="427"/>
      <c r="BYR40" s="427"/>
      <c r="BYS40" s="427"/>
      <c r="BYT40" s="427"/>
      <c r="BYU40" s="427"/>
      <c r="BYV40" s="427"/>
      <c r="BYW40" s="427"/>
      <c r="BYX40" s="427"/>
      <c r="BYY40" s="427"/>
      <c r="BYZ40" s="427"/>
      <c r="BZA40" s="427"/>
      <c r="BZB40" s="427"/>
      <c r="BZC40" s="427"/>
      <c r="BZD40" s="427"/>
      <c r="BZE40" s="427"/>
      <c r="BZF40" s="427"/>
      <c r="BZG40" s="427"/>
      <c r="BZH40" s="427"/>
      <c r="BZI40" s="427"/>
      <c r="BZJ40" s="427"/>
      <c r="BZK40" s="427"/>
      <c r="BZL40" s="427"/>
      <c r="BZM40" s="427"/>
      <c r="BZN40" s="427"/>
      <c r="BZO40" s="427"/>
      <c r="BZP40" s="427"/>
      <c r="BZQ40" s="427"/>
      <c r="BZR40" s="427"/>
      <c r="BZS40" s="427"/>
      <c r="BZT40" s="427"/>
      <c r="BZU40" s="427"/>
      <c r="BZV40" s="427"/>
      <c r="BZW40" s="427"/>
      <c r="BZX40" s="427"/>
      <c r="BZY40" s="427"/>
      <c r="BZZ40" s="427"/>
      <c r="CAA40" s="427"/>
      <c r="CAB40" s="427"/>
      <c r="CAC40" s="427"/>
      <c r="CAD40" s="427"/>
      <c r="CAE40" s="427"/>
      <c r="CAF40" s="427"/>
      <c r="CAG40" s="427"/>
      <c r="CAH40" s="427"/>
      <c r="CAI40" s="427"/>
      <c r="CAJ40" s="427"/>
      <c r="CAK40" s="427"/>
      <c r="CAL40" s="427"/>
      <c r="CAM40" s="427"/>
      <c r="CAN40" s="427"/>
      <c r="CAO40" s="427"/>
      <c r="CAP40" s="427"/>
      <c r="CAQ40" s="427"/>
      <c r="CAR40" s="427"/>
      <c r="CAS40" s="427"/>
      <c r="CAT40" s="427"/>
      <c r="CAU40" s="427"/>
      <c r="CAV40" s="427"/>
      <c r="CAW40" s="427"/>
      <c r="CAX40" s="427"/>
      <c r="CAY40" s="427"/>
      <c r="CAZ40" s="427"/>
      <c r="CBA40" s="427"/>
      <c r="CBB40" s="427"/>
      <c r="CBC40" s="427"/>
      <c r="CBD40" s="427"/>
      <c r="CBE40" s="427"/>
      <c r="CBF40" s="427"/>
      <c r="CBG40" s="427"/>
      <c r="CBH40" s="427"/>
      <c r="CBI40" s="427"/>
      <c r="CBJ40" s="427"/>
      <c r="CBK40" s="427"/>
      <c r="CBL40" s="427"/>
      <c r="CBM40" s="427"/>
      <c r="CBN40" s="427"/>
      <c r="CBO40" s="427"/>
      <c r="CBP40" s="427"/>
      <c r="CBQ40" s="427"/>
      <c r="CBR40" s="427"/>
      <c r="CBS40" s="427"/>
      <c r="CBT40" s="427"/>
      <c r="CBU40" s="427"/>
      <c r="CBV40" s="427"/>
      <c r="CBW40" s="427"/>
      <c r="CBX40" s="427"/>
      <c r="CBY40" s="427"/>
      <c r="CBZ40" s="427"/>
      <c r="CCA40" s="427"/>
      <c r="CCB40" s="427"/>
      <c r="CCC40" s="427"/>
      <c r="CCD40" s="427"/>
      <c r="CCE40" s="427"/>
      <c r="CCF40" s="427"/>
      <c r="CCG40" s="427"/>
      <c r="CCH40" s="427"/>
      <c r="CCI40" s="427"/>
      <c r="CCJ40" s="427"/>
      <c r="CCK40" s="427"/>
      <c r="CCL40" s="427"/>
      <c r="CCM40" s="427"/>
      <c r="CCN40" s="427"/>
      <c r="CCO40" s="427"/>
      <c r="CCP40" s="427"/>
      <c r="CCQ40" s="427"/>
      <c r="CCR40" s="427"/>
      <c r="CCS40" s="427"/>
      <c r="CCT40" s="427"/>
      <c r="CCU40" s="427"/>
      <c r="CCV40" s="427"/>
      <c r="CCW40" s="427"/>
      <c r="CCX40" s="427"/>
      <c r="CCY40" s="427"/>
      <c r="CCZ40" s="427"/>
      <c r="CDA40" s="427"/>
      <c r="CDB40" s="427"/>
      <c r="CDC40" s="427"/>
      <c r="CDD40" s="427"/>
      <c r="CDE40" s="427"/>
      <c r="CDF40" s="427"/>
      <c r="CDG40" s="427"/>
      <c r="CDH40" s="427"/>
      <c r="CDI40" s="427"/>
      <c r="CDJ40" s="427"/>
      <c r="CDK40" s="427"/>
      <c r="CDL40" s="427"/>
      <c r="CDM40" s="427"/>
      <c r="CDN40" s="427"/>
      <c r="CDO40" s="427"/>
      <c r="CDP40" s="427"/>
      <c r="CDQ40" s="427"/>
      <c r="CDR40" s="427"/>
      <c r="CDS40" s="427"/>
      <c r="CDT40" s="427"/>
      <c r="CDU40" s="427"/>
      <c r="CDV40" s="427"/>
      <c r="CDW40" s="427"/>
      <c r="CDX40" s="427"/>
      <c r="CDY40" s="427"/>
      <c r="CDZ40" s="427"/>
      <c r="CEA40" s="427"/>
      <c r="CEB40" s="427"/>
      <c r="CEC40" s="427"/>
      <c r="CED40" s="427"/>
      <c r="CEE40" s="427"/>
      <c r="CEF40" s="427"/>
      <c r="CEG40" s="427"/>
      <c r="CEH40" s="427"/>
      <c r="CEI40" s="427"/>
      <c r="CEJ40" s="427"/>
      <c r="CEK40" s="427"/>
      <c r="CEL40" s="427"/>
      <c r="CEM40" s="427"/>
      <c r="CEN40" s="427"/>
      <c r="CEO40" s="427"/>
      <c r="CEP40" s="427"/>
      <c r="CEQ40" s="427"/>
      <c r="CER40" s="427"/>
      <c r="CES40" s="427"/>
      <c r="CET40" s="427"/>
      <c r="CEU40" s="427"/>
      <c r="CEV40" s="427"/>
      <c r="CEW40" s="427"/>
      <c r="CEX40" s="427"/>
      <c r="CEY40" s="427"/>
      <c r="CEZ40" s="427"/>
      <c r="CFA40" s="427"/>
      <c r="CFB40" s="427"/>
      <c r="CFC40" s="427"/>
      <c r="CFD40" s="427"/>
      <c r="CFE40" s="427"/>
      <c r="CFF40" s="427"/>
      <c r="CFG40" s="427"/>
      <c r="CFH40" s="427"/>
      <c r="CFI40" s="427"/>
      <c r="CFJ40" s="427"/>
      <c r="CFK40" s="427"/>
      <c r="CFL40" s="427"/>
      <c r="CFM40" s="427"/>
      <c r="CFN40" s="427"/>
      <c r="CFO40" s="427"/>
      <c r="CFP40" s="427"/>
      <c r="CFQ40" s="427"/>
      <c r="CFR40" s="427"/>
      <c r="CFS40" s="427"/>
      <c r="CFT40" s="427"/>
      <c r="CFU40" s="427"/>
      <c r="CFV40" s="427"/>
      <c r="CFW40" s="427"/>
      <c r="CFX40" s="427"/>
      <c r="CFY40" s="427"/>
      <c r="CFZ40" s="427"/>
      <c r="CGA40" s="427"/>
      <c r="CGB40" s="427"/>
      <c r="CGC40" s="427"/>
      <c r="CGD40" s="427"/>
      <c r="CGE40" s="427"/>
      <c r="CGF40" s="427"/>
      <c r="CGG40" s="427"/>
      <c r="CGH40" s="427"/>
      <c r="CGI40" s="427"/>
      <c r="CGJ40" s="427"/>
      <c r="CGK40" s="427"/>
      <c r="CGL40" s="427"/>
      <c r="CGM40" s="427"/>
      <c r="CGN40" s="427"/>
      <c r="CGO40" s="427"/>
      <c r="CGP40" s="427"/>
      <c r="CGQ40" s="427"/>
      <c r="CGR40" s="427"/>
      <c r="CGS40" s="427"/>
      <c r="CGT40" s="427"/>
      <c r="CGU40" s="427"/>
      <c r="CGV40" s="427"/>
      <c r="CGW40" s="427"/>
      <c r="CGX40" s="427"/>
      <c r="CGY40" s="427"/>
      <c r="CGZ40" s="427"/>
      <c r="CHA40" s="427"/>
      <c r="CHB40" s="427"/>
      <c r="CHC40" s="427"/>
      <c r="CHD40" s="427"/>
      <c r="CHE40" s="427"/>
      <c r="CHF40" s="427"/>
      <c r="CHG40" s="427"/>
      <c r="CHH40" s="427"/>
      <c r="CHI40" s="427"/>
      <c r="CHJ40" s="427"/>
      <c r="CHK40" s="427"/>
      <c r="CHL40" s="427"/>
      <c r="CHM40" s="427"/>
      <c r="CHN40" s="427"/>
      <c r="CHO40" s="427"/>
      <c r="CHP40" s="427"/>
      <c r="CHQ40" s="427"/>
      <c r="CHR40" s="427"/>
      <c r="CHS40" s="427"/>
      <c r="CHT40" s="427"/>
      <c r="CHU40" s="427"/>
      <c r="CHV40" s="427"/>
      <c r="CHW40" s="427"/>
      <c r="CHX40" s="427"/>
      <c r="CHY40" s="427"/>
      <c r="CHZ40" s="427"/>
      <c r="CIA40" s="427"/>
      <c r="CIB40" s="427"/>
      <c r="CIC40" s="427"/>
      <c r="CID40" s="427"/>
      <c r="CIE40" s="427"/>
      <c r="CIF40" s="427"/>
      <c r="CIG40" s="427"/>
      <c r="CIH40" s="427"/>
      <c r="CII40" s="427"/>
      <c r="CIJ40" s="427"/>
      <c r="CIK40" s="427"/>
      <c r="CIL40" s="427"/>
      <c r="CIM40" s="427"/>
      <c r="CIN40" s="427"/>
      <c r="CIO40" s="427"/>
      <c r="CIP40" s="427"/>
      <c r="CIQ40" s="427"/>
      <c r="CIR40" s="427"/>
      <c r="CIS40" s="427"/>
      <c r="CIT40" s="427"/>
      <c r="CIU40" s="427"/>
      <c r="CIV40" s="427"/>
      <c r="CIW40" s="427"/>
      <c r="CIX40" s="427"/>
      <c r="CIY40" s="427"/>
      <c r="CIZ40" s="427"/>
      <c r="CJA40" s="427"/>
      <c r="CJB40" s="427"/>
      <c r="CJC40" s="427"/>
      <c r="CJD40" s="427"/>
      <c r="CJE40" s="427"/>
      <c r="CJF40" s="427"/>
      <c r="CJG40" s="427"/>
      <c r="CJH40" s="427"/>
      <c r="CJI40" s="427"/>
      <c r="CJJ40" s="427"/>
      <c r="CJK40" s="427"/>
      <c r="CJL40" s="427"/>
      <c r="CJM40" s="427"/>
      <c r="CJN40" s="427"/>
      <c r="CJO40" s="427"/>
      <c r="CJP40" s="427"/>
      <c r="CJQ40" s="427"/>
      <c r="CJR40" s="427"/>
      <c r="CJS40" s="427"/>
      <c r="CJT40" s="427"/>
      <c r="CJU40" s="427"/>
      <c r="CJV40" s="427"/>
      <c r="CJW40" s="427"/>
      <c r="CJX40" s="427"/>
      <c r="CJY40" s="427"/>
      <c r="CJZ40" s="427"/>
      <c r="CKA40" s="427"/>
      <c r="CKB40" s="427"/>
      <c r="CKC40" s="427"/>
      <c r="CKD40" s="427"/>
      <c r="CKE40" s="427"/>
      <c r="CKF40" s="427"/>
      <c r="CKG40" s="427"/>
      <c r="CKH40" s="427"/>
      <c r="CKI40" s="427"/>
      <c r="CKJ40" s="427"/>
      <c r="CKK40" s="427"/>
      <c r="CKL40" s="427"/>
      <c r="CKM40" s="427"/>
      <c r="CKN40" s="427"/>
      <c r="CKO40" s="427"/>
      <c r="CKP40" s="427"/>
      <c r="CKQ40" s="427"/>
      <c r="CKR40" s="427"/>
      <c r="CKS40" s="427"/>
      <c r="CKT40" s="427"/>
      <c r="CKU40" s="427"/>
      <c r="CKV40" s="427"/>
      <c r="CKW40" s="427"/>
      <c r="CKX40" s="427"/>
      <c r="CKY40" s="427"/>
      <c r="CKZ40" s="427"/>
      <c r="CLA40" s="427"/>
      <c r="CLB40" s="427"/>
      <c r="CLC40" s="427"/>
      <c r="CLD40" s="427"/>
      <c r="CLE40" s="427"/>
      <c r="CLF40" s="427"/>
      <c r="CLG40" s="427"/>
      <c r="CLH40" s="427"/>
      <c r="CLI40" s="427"/>
      <c r="CLJ40" s="427"/>
      <c r="CLK40" s="427"/>
      <c r="CLL40" s="427"/>
      <c r="CLM40" s="427"/>
      <c r="CLN40" s="427"/>
      <c r="CLO40" s="427"/>
      <c r="CLP40" s="427"/>
      <c r="CLQ40" s="427"/>
      <c r="CLR40" s="427"/>
      <c r="CLS40" s="427"/>
      <c r="CLT40" s="427"/>
      <c r="CLU40" s="427"/>
      <c r="CLV40" s="427"/>
      <c r="CLW40" s="427"/>
      <c r="CLX40" s="427"/>
      <c r="CLY40" s="427"/>
      <c r="CLZ40" s="427"/>
      <c r="CMA40" s="427"/>
      <c r="CMB40" s="427"/>
      <c r="CMC40" s="427"/>
      <c r="CMD40" s="427"/>
      <c r="CME40" s="427"/>
      <c r="CMF40" s="427"/>
      <c r="CMG40" s="427"/>
      <c r="CMH40" s="427"/>
      <c r="CMI40" s="427"/>
      <c r="CMJ40" s="427"/>
      <c r="CMK40" s="427"/>
      <c r="CML40" s="427"/>
      <c r="CMM40" s="427"/>
      <c r="CMN40" s="427"/>
      <c r="CMO40" s="427"/>
      <c r="CMP40" s="427"/>
      <c r="CMQ40" s="427"/>
      <c r="CMR40" s="427"/>
      <c r="CMS40" s="427"/>
      <c r="CMT40" s="427"/>
      <c r="CMU40" s="427"/>
      <c r="CMV40" s="427"/>
      <c r="CMW40" s="427"/>
      <c r="CMX40" s="427"/>
      <c r="CMY40" s="427"/>
      <c r="CMZ40" s="427"/>
      <c r="CNA40" s="427"/>
      <c r="CNB40" s="427"/>
      <c r="CNC40" s="427"/>
      <c r="CND40" s="427"/>
      <c r="CNE40" s="427"/>
      <c r="CNF40" s="427"/>
      <c r="CNG40" s="427"/>
      <c r="CNH40" s="427"/>
      <c r="CNI40" s="427"/>
      <c r="CNJ40" s="427"/>
      <c r="CNK40" s="427"/>
      <c r="CNL40" s="427"/>
      <c r="CNM40" s="427"/>
      <c r="CNN40" s="427"/>
      <c r="CNO40" s="427"/>
      <c r="CNP40" s="427"/>
      <c r="CNQ40" s="427"/>
      <c r="CNR40" s="427"/>
      <c r="CNS40" s="427"/>
      <c r="CNT40" s="427"/>
      <c r="CNU40" s="427"/>
      <c r="CNV40" s="427"/>
      <c r="CNW40" s="427"/>
      <c r="CNX40" s="427"/>
      <c r="CNY40" s="427"/>
      <c r="CNZ40" s="427"/>
      <c r="COA40" s="427"/>
      <c r="COB40" s="427"/>
      <c r="COC40" s="427"/>
      <c r="COD40" s="427"/>
      <c r="COE40" s="427"/>
      <c r="COF40" s="427"/>
      <c r="COG40" s="427"/>
      <c r="COH40" s="427"/>
      <c r="COI40" s="427"/>
      <c r="COJ40" s="427"/>
      <c r="COK40" s="427"/>
      <c r="COL40" s="427"/>
      <c r="COM40" s="427"/>
      <c r="CON40" s="427"/>
      <c r="COO40" s="427"/>
      <c r="COP40" s="427"/>
      <c r="COQ40" s="427"/>
      <c r="COR40" s="427"/>
      <c r="COS40" s="427"/>
      <c r="COT40" s="427"/>
      <c r="COU40" s="427"/>
      <c r="COV40" s="427"/>
      <c r="COW40" s="427"/>
      <c r="COX40" s="427"/>
      <c r="COY40" s="427"/>
      <c r="COZ40" s="427"/>
      <c r="CPA40" s="427"/>
      <c r="CPB40" s="427"/>
      <c r="CPC40" s="427"/>
      <c r="CPD40" s="427"/>
      <c r="CPE40" s="427"/>
      <c r="CPF40" s="427"/>
      <c r="CPG40" s="427"/>
      <c r="CPH40" s="427"/>
      <c r="CPI40" s="427"/>
      <c r="CPJ40" s="427"/>
      <c r="CPK40" s="427"/>
      <c r="CPL40" s="427"/>
      <c r="CPM40" s="427"/>
      <c r="CPN40" s="427"/>
      <c r="CPO40" s="427"/>
      <c r="CPP40" s="427"/>
      <c r="CPQ40" s="427"/>
      <c r="CPR40" s="427"/>
      <c r="CPS40" s="427"/>
      <c r="CPT40" s="427"/>
      <c r="CPU40" s="427"/>
      <c r="CPV40" s="427"/>
      <c r="CPW40" s="427"/>
      <c r="CPX40" s="427"/>
      <c r="CPY40" s="427"/>
      <c r="CPZ40" s="427"/>
      <c r="CQA40" s="427"/>
      <c r="CQB40" s="427"/>
      <c r="CQC40" s="427"/>
      <c r="CQD40" s="427"/>
      <c r="CQE40" s="427"/>
      <c r="CQF40" s="427"/>
      <c r="CQG40" s="427"/>
      <c r="CQH40" s="427"/>
      <c r="CQI40" s="427"/>
      <c r="CQJ40" s="427"/>
      <c r="CQK40" s="427"/>
      <c r="CQL40" s="427"/>
      <c r="CQM40" s="427"/>
      <c r="CQN40" s="427"/>
      <c r="CQO40" s="427"/>
      <c r="CQP40" s="427"/>
      <c r="CQQ40" s="427"/>
      <c r="CQR40" s="427"/>
      <c r="CQS40" s="427"/>
      <c r="CQT40" s="427"/>
      <c r="CQU40" s="427"/>
      <c r="CQV40" s="427"/>
      <c r="CQW40" s="427"/>
      <c r="CQX40" s="427"/>
      <c r="CQY40" s="427"/>
      <c r="CQZ40" s="427"/>
      <c r="CRA40" s="427"/>
      <c r="CRB40" s="427"/>
      <c r="CRC40" s="427"/>
      <c r="CRD40" s="427"/>
      <c r="CRE40" s="427"/>
      <c r="CRF40" s="427"/>
      <c r="CRG40" s="427"/>
      <c r="CRH40" s="427"/>
      <c r="CRI40" s="427"/>
      <c r="CRJ40" s="427"/>
      <c r="CRK40" s="427"/>
      <c r="CRL40" s="427"/>
      <c r="CRM40" s="427"/>
      <c r="CRN40" s="427"/>
      <c r="CRO40" s="427"/>
      <c r="CRP40" s="427"/>
      <c r="CRQ40" s="427"/>
      <c r="CRR40" s="427"/>
      <c r="CRS40" s="427"/>
      <c r="CRT40" s="427"/>
      <c r="CRU40" s="427"/>
      <c r="CRV40" s="427"/>
      <c r="CRW40" s="427"/>
      <c r="CRX40" s="427"/>
      <c r="CRY40" s="427"/>
      <c r="CRZ40" s="427"/>
      <c r="CSA40" s="427"/>
      <c r="CSB40" s="427"/>
      <c r="CSC40" s="427"/>
      <c r="CSD40" s="427"/>
      <c r="CSE40" s="427"/>
      <c r="CSF40" s="427"/>
      <c r="CSG40" s="427"/>
      <c r="CSH40" s="427"/>
      <c r="CSI40" s="427"/>
      <c r="CSJ40" s="427"/>
      <c r="CSK40" s="427"/>
      <c r="CSL40" s="427"/>
      <c r="CSM40" s="427"/>
      <c r="CSN40" s="427"/>
      <c r="CSO40" s="427"/>
      <c r="CSP40" s="427"/>
      <c r="CSQ40" s="427"/>
      <c r="CSR40" s="427"/>
      <c r="CSS40" s="427"/>
      <c r="CST40" s="427"/>
      <c r="CSU40" s="427"/>
      <c r="CSV40" s="427"/>
      <c r="CSW40" s="427"/>
      <c r="CSX40" s="427"/>
      <c r="CSY40" s="427"/>
      <c r="CSZ40" s="427"/>
      <c r="CTA40" s="427"/>
      <c r="CTB40" s="427"/>
      <c r="CTC40" s="427"/>
      <c r="CTD40" s="427"/>
      <c r="CTE40" s="427"/>
      <c r="CTF40" s="427"/>
      <c r="CTG40" s="427"/>
      <c r="CTH40" s="427"/>
      <c r="CTI40" s="427"/>
      <c r="CTJ40" s="427"/>
      <c r="CTK40" s="427"/>
      <c r="CTL40" s="427"/>
      <c r="CTM40" s="427"/>
      <c r="CTN40" s="427"/>
      <c r="CTO40" s="427"/>
      <c r="CTP40" s="427"/>
      <c r="CTQ40" s="427"/>
      <c r="CTR40" s="427"/>
      <c r="CTS40" s="427"/>
      <c r="CTT40" s="427"/>
      <c r="CTU40" s="427"/>
      <c r="CTV40" s="427"/>
      <c r="CTW40" s="427"/>
      <c r="CTX40" s="427"/>
      <c r="CTY40" s="427"/>
      <c r="CTZ40" s="427"/>
      <c r="CUA40" s="427"/>
      <c r="CUB40" s="427"/>
      <c r="CUC40" s="427"/>
      <c r="CUD40" s="427"/>
      <c r="CUE40" s="427"/>
      <c r="CUF40" s="427"/>
      <c r="CUG40" s="427"/>
      <c r="CUH40" s="427"/>
      <c r="CUI40" s="427"/>
      <c r="CUJ40" s="427"/>
      <c r="CUK40" s="427"/>
      <c r="CUL40" s="427"/>
      <c r="CUM40" s="427"/>
      <c r="CUN40" s="427"/>
      <c r="CUO40" s="427"/>
      <c r="CUP40" s="427"/>
      <c r="CUQ40" s="427"/>
      <c r="CUR40" s="427"/>
      <c r="CUS40" s="427"/>
      <c r="CUT40" s="427"/>
      <c r="CUU40" s="427"/>
      <c r="CUV40" s="427"/>
      <c r="CUW40" s="427"/>
      <c r="CUX40" s="427"/>
      <c r="CUY40" s="427"/>
      <c r="CUZ40" s="427"/>
      <c r="CVA40" s="427"/>
      <c r="CVB40" s="427"/>
      <c r="CVC40" s="427"/>
      <c r="CVD40" s="427"/>
      <c r="CVE40" s="427"/>
      <c r="CVF40" s="427"/>
      <c r="CVG40" s="427"/>
      <c r="CVH40" s="427"/>
      <c r="CVI40" s="427"/>
      <c r="CVJ40" s="427"/>
      <c r="CVK40" s="427"/>
      <c r="CVL40" s="427"/>
      <c r="CVM40" s="427"/>
      <c r="CVN40" s="427"/>
      <c r="CVO40" s="427"/>
      <c r="CVP40" s="427"/>
      <c r="CVQ40" s="427"/>
      <c r="CVR40" s="427"/>
      <c r="CVS40" s="427"/>
      <c r="CVT40" s="427"/>
      <c r="CVU40" s="427"/>
      <c r="CVV40" s="427"/>
      <c r="CVW40" s="427"/>
      <c r="CVX40" s="427"/>
      <c r="CVY40" s="427"/>
      <c r="CVZ40" s="427"/>
      <c r="CWA40" s="427"/>
      <c r="CWB40" s="427"/>
      <c r="CWC40" s="427"/>
      <c r="CWD40" s="427"/>
      <c r="CWE40" s="427"/>
      <c r="CWF40" s="427"/>
      <c r="CWG40" s="427"/>
      <c r="CWH40" s="427"/>
      <c r="CWI40" s="427"/>
      <c r="CWJ40" s="427"/>
      <c r="CWK40" s="427"/>
      <c r="CWL40" s="427"/>
      <c r="CWM40" s="427"/>
      <c r="CWN40" s="427"/>
      <c r="CWO40" s="427"/>
      <c r="CWP40" s="427"/>
      <c r="CWQ40" s="427"/>
      <c r="CWR40" s="427"/>
      <c r="CWS40" s="427"/>
      <c r="CWT40" s="427"/>
      <c r="CWU40" s="427"/>
      <c r="CWV40" s="427"/>
      <c r="CWW40" s="427"/>
      <c r="CWX40" s="427"/>
      <c r="CWY40" s="427"/>
      <c r="CWZ40" s="427"/>
      <c r="CXA40" s="427"/>
      <c r="CXB40" s="427"/>
      <c r="CXC40" s="427"/>
      <c r="CXD40" s="427"/>
      <c r="CXE40" s="427"/>
      <c r="CXF40" s="427"/>
      <c r="CXG40" s="427"/>
      <c r="CXH40" s="427"/>
      <c r="CXI40" s="427"/>
      <c r="CXJ40" s="427"/>
      <c r="CXK40" s="427"/>
      <c r="CXL40" s="427"/>
      <c r="CXM40" s="427"/>
      <c r="CXN40" s="427"/>
      <c r="CXO40" s="427"/>
      <c r="CXP40" s="427"/>
      <c r="CXQ40" s="427"/>
      <c r="CXR40" s="427"/>
      <c r="CXS40" s="427"/>
      <c r="CXT40" s="427"/>
      <c r="CXU40" s="427"/>
      <c r="CXV40" s="427"/>
      <c r="CXW40" s="427"/>
      <c r="CXX40" s="427"/>
      <c r="CXY40" s="427"/>
      <c r="CXZ40" s="427"/>
      <c r="CYA40" s="427"/>
      <c r="CYB40" s="427"/>
      <c r="CYC40" s="427"/>
      <c r="CYD40" s="427"/>
      <c r="CYE40" s="427"/>
      <c r="CYF40" s="427"/>
      <c r="CYG40" s="427"/>
      <c r="CYH40" s="427"/>
      <c r="CYI40" s="427"/>
      <c r="CYJ40" s="427"/>
      <c r="CYK40" s="427"/>
      <c r="CYL40" s="427"/>
      <c r="CYM40" s="427"/>
      <c r="CYN40" s="427"/>
      <c r="CYO40" s="427"/>
      <c r="CYP40" s="427"/>
      <c r="CYQ40" s="427"/>
      <c r="CYR40" s="427"/>
      <c r="CYS40" s="427"/>
      <c r="CYT40" s="427"/>
      <c r="CYU40" s="427"/>
      <c r="CYV40" s="427"/>
      <c r="CYW40" s="427"/>
      <c r="CYX40" s="427"/>
      <c r="CYY40" s="427"/>
      <c r="CYZ40" s="427"/>
      <c r="CZA40" s="427"/>
      <c r="CZB40" s="427"/>
      <c r="CZC40" s="427"/>
      <c r="CZD40" s="427"/>
      <c r="CZE40" s="427"/>
      <c r="CZF40" s="427"/>
      <c r="CZG40" s="427"/>
      <c r="CZH40" s="427"/>
      <c r="CZI40" s="427"/>
      <c r="CZJ40" s="427"/>
      <c r="CZK40" s="427"/>
      <c r="CZL40" s="427"/>
      <c r="CZM40" s="427"/>
      <c r="CZN40" s="427"/>
      <c r="CZO40" s="427"/>
      <c r="CZP40" s="427"/>
      <c r="CZQ40" s="427"/>
      <c r="CZR40" s="427"/>
      <c r="CZS40" s="427"/>
      <c r="CZT40" s="427"/>
      <c r="CZU40" s="427"/>
      <c r="CZV40" s="427"/>
      <c r="CZW40" s="427"/>
      <c r="CZX40" s="427"/>
      <c r="CZY40" s="427"/>
      <c r="CZZ40" s="427"/>
      <c r="DAA40" s="427"/>
      <c r="DAB40" s="427"/>
      <c r="DAC40" s="427"/>
      <c r="DAD40" s="427"/>
      <c r="DAE40" s="427"/>
      <c r="DAF40" s="427"/>
      <c r="DAG40" s="427"/>
      <c r="DAH40" s="427"/>
      <c r="DAI40" s="427"/>
      <c r="DAJ40" s="427"/>
      <c r="DAK40" s="427"/>
      <c r="DAL40" s="427"/>
      <c r="DAM40" s="427"/>
      <c r="DAN40" s="427"/>
      <c r="DAO40" s="427"/>
      <c r="DAP40" s="427"/>
      <c r="DAQ40" s="427"/>
      <c r="DAR40" s="427"/>
      <c r="DAS40" s="427"/>
      <c r="DAT40" s="427"/>
      <c r="DAU40" s="427"/>
      <c r="DAV40" s="427"/>
      <c r="DAW40" s="427"/>
      <c r="DAX40" s="427"/>
      <c r="DAY40" s="427"/>
      <c r="DAZ40" s="427"/>
      <c r="DBA40" s="427"/>
      <c r="DBB40" s="427"/>
      <c r="DBC40" s="427"/>
      <c r="DBD40" s="427"/>
      <c r="DBE40" s="427"/>
      <c r="DBF40" s="427"/>
      <c r="DBG40" s="427"/>
      <c r="DBH40" s="427"/>
      <c r="DBI40" s="427"/>
      <c r="DBJ40" s="427"/>
      <c r="DBK40" s="427"/>
      <c r="DBL40" s="427"/>
      <c r="DBM40" s="427"/>
      <c r="DBN40" s="427"/>
      <c r="DBO40" s="427"/>
      <c r="DBP40" s="427"/>
      <c r="DBQ40" s="427"/>
      <c r="DBR40" s="427"/>
      <c r="DBS40" s="427"/>
      <c r="DBT40" s="427"/>
      <c r="DBU40" s="427"/>
      <c r="DBV40" s="427"/>
      <c r="DBW40" s="427"/>
      <c r="DBX40" s="427"/>
      <c r="DBY40" s="427"/>
      <c r="DBZ40" s="427"/>
      <c r="DCA40" s="427"/>
      <c r="DCB40" s="427"/>
      <c r="DCC40" s="427"/>
      <c r="DCD40" s="427"/>
      <c r="DCE40" s="427"/>
      <c r="DCF40" s="427"/>
      <c r="DCG40" s="427"/>
      <c r="DCH40" s="427"/>
      <c r="DCI40" s="427"/>
      <c r="DCJ40" s="427"/>
      <c r="DCK40" s="427"/>
      <c r="DCL40" s="427"/>
      <c r="DCM40" s="427"/>
      <c r="DCN40" s="427"/>
      <c r="DCO40" s="427"/>
      <c r="DCP40" s="427"/>
      <c r="DCQ40" s="427"/>
      <c r="DCR40" s="427"/>
      <c r="DCS40" s="427"/>
      <c r="DCT40" s="427"/>
      <c r="DCU40" s="427"/>
      <c r="DCV40" s="427"/>
      <c r="DCW40" s="427"/>
      <c r="DCX40" s="427"/>
      <c r="DCY40" s="427"/>
      <c r="DCZ40" s="427"/>
      <c r="DDA40" s="427"/>
      <c r="DDB40" s="427"/>
      <c r="DDC40" s="427"/>
      <c r="DDD40" s="427"/>
      <c r="DDE40" s="427"/>
      <c r="DDF40" s="427"/>
      <c r="DDG40" s="427"/>
      <c r="DDH40" s="427"/>
      <c r="DDI40" s="427"/>
      <c r="DDJ40" s="427"/>
      <c r="DDK40" s="427"/>
      <c r="DDL40" s="427"/>
      <c r="DDM40" s="427"/>
      <c r="DDN40" s="427"/>
      <c r="DDO40" s="427"/>
      <c r="DDP40" s="427"/>
      <c r="DDQ40" s="427"/>
      <c r="DDR40" s="427"/>
      <c r="DDS40" s="427"/>
      <c r="DDT40" s="427"/>
      <c r="DDU40" s="427"/>
      <c r="DDV40" s="427"/>
      <c r="DDW40" s="427"/>
      <c r="DDX40" s="427"/>
      <c r="DDY40" s="427"/>
      <c r="DDZ40" s="427"/>
      <c r="DEA40" s="427"/>
      <c r="DEB40" s="427"/>
      <c r="DEC40" s="427"/>
      <c r="DED40" s="427"/>
      <c r="DEE40" s="427"/>
      <c r="DEF40" s="427"/>
      <c r="DEG40" s="427"/>
      <c r="DEH40" s="427"/>
      <c r="DEI40" s="427"/>
      <c r="DEJ40" s="427"/>
      <c r="DEK40" s="427"/>
      <c r="DEL40" s="427"/>
      <c r="DEM40" s="427"/>
      <c r="DEN40" s="427"/>
      <c r="DEO40" s="427"/>
      <c r="DEP40" s="427"/>
      <c r="DEQ40" s="427"/>
      <c r="DER40" s="427"/>
      <c r="DES40" s="427"/>
      <c r="DET40" s="427"/>
      <c r="DEU40" s="427"/>
      <c r="DEV40" s="427"/>
      <c r="DEW40" s="427"/>
      <c r="DEX40" s="427"/>
      <c r="DEY40" s="427"/>
      <c r="DEZ40" s="427"/>
      <c r="DFA40" s="427"/>
      <c r="DFB40" s="427"/>
      <c r="DFC40" s="427"/>
      <c r="DFD40" s="427"/>
      <c r="DFE40" s="427"/>
      <c r="DFF40" s="427"/>
      <c r="DFG40" s="427"/>
      <c r="DFH40" s="427"/>
      <c r="DFI40" s="427"/>
      <c r="DFJ40" s="427"/>
      <c r="DFK40" s="427"/>
      <c r="DFL40" s="427"/>
      <c r="DFM40" s="427"/>
      <c r="DFN40" s="427"/>
      <c r="DFO40" s="427"/>
      <c r="DFP40" s="427"/>
      <c r="DFQ40" s="427"/>
      <c r="DFR40" s="427"/>
      <c r="DFS40" s="427"/>
      <c r="DFT40" s="427"/>
      <c r="DFU40" s="427"/>
      <c r="DFV40" s="427"/>
      <c r="DFW40" s="427"/>
      <c r="DFX40" s="427"/>
      <c r="DFY40" s="427"/>
      <c r="DFZ40" s="427"/>
      <c r="DGA40" s="427"/>
      <c r="DGB40" s="427"/>
      <c r="DGC40" s="427"/>
      <c r="DGD40" s="427"/>
      <c r="DGE40" s="427"/>
      <c r="DGF40" s="427"/>
      <c r="DGG40" s="427"/>
      <c r="DGH40" s="427"/>
      <c r="DGI40" s="427"/>
      <c r="DGJ40" s="427"/>
      <c r="DGK40" s="427"/>
      <c r="DGL40" s="427"/>
      <c r="DGM40" s="427"/>
      <c r="DGN40" s="427"/>
      <c r="DGO40" s="427"/>
      <c r="DGP40" s="427"/>
      <c r="DGQ40" s="427"/>
      <c r="DGR40" s="427"/>
      <c r="DGS40" s="427"/>
      <c r="DGT40" s="427"/>
      <c r="DGU40" s="427"/>
      <c r="DGV40" s="427"/>
      <c r="DGW40" s="427"/>
      <c r="DGX40" s="427"/>
      <c r="DGY40" s="427"/>
      <c r="DGZ40" s="427"/>
      <c r="DHA40" s="427"/>
      <c r="DHB40" s="427"/>
      <c r="DHC40" s="427"/>
      <c r="DHD40" s="427"/>
      <c r="DHE40" s="427"/>
      <c r="DHF40" s="427"/>
      <c r="DHG40" s="427"/>
      <c r="DHH40" s="427"/>
      <c r="DHI40" s="427"/>
      <c r="DHJ40" s="427"/>
      <c r="DHK40" s="427"/>
      <c r="DHL40" s="427"/>
      <c r="DHM40" s="427"/>
      <c r="DHN40" s="427"/>
      <c r="DHO40" s="427"/>
      <c r="DHP40" s="427"/>
      <c r="DHQ40" s="427"/>
      <c r="DHR40" s="427"/>
      <c r="DHS40" s="427"/>
      <c r="DHT40" s="427"/>
      <c r="DHU40" s="427"/>
      <c r="DHV40" s="427"/>
      <c r="DHW40" s="427"/>
      <c r="DHX40" s="427"/>
      <c r="DHY40" s="427"/>
      <c r="DHZ40" s="427"/>
      <c r="DIA40" s="427"/>
      <c r="DIB40" s="427"/>
      <c r="DIC40" s="427"/>
      <c r="DID40" s="427"/>
      <c r="DIE40" s="427"/>
      <c r="DIF40" s="427"/>
      <c r="DIG40" s="427"/>
      <c r="DIH40" s="427"/>
      <c r="DII40" s="427"/>
      <c r="DIJ40" s="427"/>
      <c r="DIK40" s="427"/>
      <c r="DIL40" s="427"/>
      <c r="DIM40" s="427"/>
      <c r="DIN40" s="427"/>
      <c r="DIO40" s="427"/>
      <c r="DIP40" s="427"/>
      <c r="DIQ40" s="427"/>
      <c r="DIR40" s="427"/>
      <c r="DIS40" s="427"/>
      <c r="DIT40" s="427"/>
      <c r="DIU40" s="427"/>
      <c r="DIV40" s="427"/>
      <c r="DIW40" s="427"/>
      <c r="DIX40" s="427"/>
      <c r="DIY40" s="427"/>
      <c r="DIZ40" s="427"/>
      <c r="DJA40" s="427"/>
      <c r="DJB40" s="427"/>
      <c r="DJC40" s="427"/>
      <c r="DJD40" s="427"/>
      <c r="DJE40" s="427"/>
      <c r="DJF40" s="427"/>
      <c r="DJG40" s="427"/>
      <c r="DJH40" s="427"/>
      <c r="DJI40" s="427"/>
      <c r="DJJ40" s="427"/>
      <c r="DJK40" s="427"/>
      <c r="DJL40" s="427"/>
      <c r="DJM40" s="427"/>
      <c r="DJN40" s="427"/>
      <c r="DJO40" s="427"/>
      <c r="DJP40" s="427"/>
      <c r="DJQ40" s="427"/>
      <c r="DJR40" s="427"/>
      <c r="DJS40" s="427"/>
      <c r="DJT40" s="427"/>
      <c r="DJU40" s="427"/>
      <c r="DJV40" s="427"/>
      <c r="DJW40" s="427"/>
      <c r="DJX40" s="427"/>
      <c r="DJY40" s="427"/>
      <c r="DJZ40" s="427"/>
      <c r="DKA40" s="427"/>
      <c r="DKB40" s="427"/>
      <c r="DKC40" s="427"/>
      <c r="DKD40" s="427"/>
      <c r="DKE40" s="427"/>
      <c r="DKF40" s="427"/>
      <c r="DKG40" s="427"/>
      <c r="DKH40" s="427"/>
      <c r="DKI40" s="427"/>
      <c r="DKJ40" s="427"/>
      <c r="DKK40" s="427"/>
      <c r="DKL40" s="427"/>
      <c r="DKM40" s="427"/>
      <c r="DKN40" s="427"/>
      <c r="DKO40" s="427"/>
      <c r="DKP40" s="427"/>
      <c r="DKQ40" s="427"/>
      <c r="DKR40" s="427"/>
      <c r="DKS40" s="427"/>
      <c r="DKT40" s="427"/>
      <c r="DKU40" s="427"/>
      <c r="DKV40" s="427"/>
      <c r="DKW40" s="427"/>
      <c r="DKX40" s="427"/>
      <c r="DKY40" s="427"/>
      <c r="DKZ40" s="427"/>
      <c r="DLA40" s="427"/>
      <c r="DLB40" s="427"/>
      <c r="DLC40" s="427"/>
      <c r="DLD40" s="427"/>
      <c r="DLE40" s="427"/>
      <c r="DLF40" s="427"/>
      <c r="DLG40" s="427"/>
      <c r="DLH40" s="427"/>
      <c r="DLI40" s="427"/>
      <c r="DLJ40" s="427"/>
      <c r="DLK40" s="427"/>
      <c r="DLL40" s="427"/>
      <c r="DLM40" s="427"/>
      <c r="DLN40" s="427"/>
      <c r="DLO40" s="427"/>
      <c r="DLP40" s="427"/>
      <c r="DLQ40" s="427"/>
      <c r="DLR40" s="427"/>
      <c r="DLS40" s="427"/>
      <c r="DLT40" s="427"/>
      <c r="DLU40" s="427"/>
      <c r="DLV40" s="427"/>
      <c r="DLW40" s="427"/>
      <c r="DLX40" s="427"/>
      <c r="DLY40" s="427"/>
      <c r="DLZ40" s="427"/>
      <c r="DMA40" s="427"/>
      <c r="DMB40" s="427"/>
      <c r="DMC40" s="427"/>
      <c r="DMD40" s="427"/>
      <c r="DME40" s="427"/>
      <c r="DMF40" s="427"/>
      <c r="DMG40" s="427"/>
      <c r="DMH40" s="427"/>
      <c r="DMI40" s="427"/>
      <c r="DMJ40" s="427"/>
      <c r="DMK40" s="427"/>
      <c r="DML40" s="427"/>
      <c r="DMM40" s="427"/>
      <c r="DMN40" s="427"/>
      <c r="DMO40" s="427"/>
      <c r="DMP40" s="427"/>
      <c r="DMQ40" s="427"/>
      <c r="DMR40" s="427"/>
      <c r="DMS40" s="427"/>
      <c r="DMT40" s="427"/>
      <c r="DMU40" s="427"/>
      <c r="DMV40" s="427"/>
      <c r="DMW40" s="427"/>
      <c r="DMX40" s="427"/>
      <c r="DMY40" s="427"/>
      <c r="DMZ40" s="427"/>
      <c r="DNA40" s="427"/>
      <c r="DNB40" s="427"/>
      <c r="DNC40" s="427"/>
      <c r="DND40" s="427"/>
      <c r="DNE40" s="427"/>
      <c r="DNF40" s="427"/>
      <c r="DNG40" s="427"/>
      <c r="DNH40" s="427"/>
      <c r="DNI40" s="427"/>
      <c r="DNJ40" s="427"/>
      <c r="DNK40" s="427"/>
      <c r="DNL40" s="427"/>
      <c r="DNM40" s="427"/>
      <c r="DNN40" s="427"/>
      <c r="DNO40" s="427"/>
      <c r="DNP40" s="427"/>
      <c r="DNQ40" s="427"/>
      <c r="DNR40" s="427"/>
      <c r="DNS40" s="427"/>
      <c r="DNT40" s="427"/>
      <c r="DNU40" s="427"/>
      <c r="DNV40" s="427"/>
      <c r="DNW40" s="427"/>
      <c r="DNX40" s="427"/>
      <c r="DNY40" s="427"/>
      <c r="DNZ40" s="427"/>
      <c r="DOA40" s="427"/>
      <c r="DOB40" s="427"/>
      <c r="DOC40" s="427"/>
      <c r="DOD40" s="427"/>
      <c r="DOE40" s="427"/>
      <c r="DOF40" s="427"/>
      <c r="DOG40" s="427"/>
      <c r="DOH40" s="427"/>
      <c r="DOI40" s="427"/>
      <c r="DOJ40" s="427"/>
      <c r="DOK40" s="427"/>
      <c r="DOL40" s="427"/>
      <c r="DOM40" s="427"/>
      <c r="DON40" s="427"/>
      <c r="DOO40" s="427"/>
      <c r="DOP40" s="427"/>
      <c r="DOQ40" s="427"/>
      <c r="DOR40" s="427"/>
      <c r="DOS40" s="427"/>
      <c r="DOT40" s="427"/>
      <c r="DOU40" s="427"/>
      <c r="DOV40" s="427"/>
      <c r="DOW40" s="427"/>
      <c r="DOX40" s="427"/>
      <c r="DOY40" s="427"/>
      <c r="DOZ40" s="427"/>
      <c r="DPA40" s="427"/>
      <c r="DPB40" s="427"/>
      <c r="DPC40" s="427"/>
      <c r="DPD40" s="427"/>
      <c r="DPE40" s="427"/>
      <c r="DPF40" s="427"/>
      <c r="DPG40" s="427"/>
      <c r="DPH40" s="427"/>
      <c r="DPI40" s="427"/>
      <c r="DPJ40" s="427"/>
      <c r="DPK40" s="427"/>
      <c r="DPL40" s="427"/>
      <c r="DPM40" s="427"/>
      <c r="DPN40" s="427"/>
      <c r="DPO40" s="427"/>
      <c r="DPP40" s="427"/>
      <c r="DPQ40" s="427"/>
      <c r="DPR40" s="427"/>
      <c r="DPS40" s="427"/>
      <c r="DPT40" s="427"/>
      <c r="DPU40" s="427"/>
      <c r="DPV40" s="427"/>
      <c r="DPW40" s="427"/>
      <c r="DPX40" s="427"/>
      <c r="DPY40" s="427"/>
      <c r="DPZ40" s="427"/>
      <c r="DQA40" s="427"/>
      <c r="DQB40" s="427"/>
      <c r="DQC40" s="427"/>
      <c r="DQD40" s="427"/>
      <c r="DQE40" s="427"/>
      <c r="DQF40" s="427"/>
      <c r="DQG40" s="427"/>
      <c r="DQH40" s="427"/>
      <c r="DQI40" s="427"/>
      <c r="DQJ40" s="427"/>
      <c r="DQK40" s="427"/>
      <c r="DQL40" s="427"/>
      <c r="DQM40" s="427"/>
      <c r="DQN40" s="427"/>
      <c r="DQO40" s="427"/>
      <c r="DQP40" s="427"/>
      <c r="DQQ40" s="427"/>
      <c r="DQR40" s="427"/>
      <c r="DQS40" s="427"/>
      <c r="DQT40" s="427"/>
      <c r="DQU40" s="427"/>
      <c r="DQV40" s="427"/>
      <c r="DQW40" s="427"/>
      <c r="DQX40" s="427"/>
      <c r="DQY40" s="427"/>
      <c r="DQZ40" s="427"/>
      <c r="DRA40" s="427"/>
      <c r="DRB40" s="427"/>
      <c r="DRC40" s="427"/>
      <c r="DRD40" s="427"/>
      <c r="DRE40" s="427"/>
      <c r="DRF40" s="427"/>
      <c r="DRG40" s="427"/>
      <c r="DRH40" s="427"/>
      <c r="DRI40" s="427"/>
      <c r="DRJ40" s="427"/>
      <c r="DRK40" s="427"/>
      <c r="DRL40" s="427"/>
      <c r="DRM40" s="427"/>
      <c r="DRN40" s="427"/>
      <c r="DRO40" s="427"/>
      <c r="DRP40" s="427"/>
      <c r="DRQ40" s="427"/>
      <c r="DRR40" s="427"/>
      <c r="DRS40" s="427"/>
      <c r="DRT40" s="427"/>
      <c r="DRU40" s="427"/>
      <c r="DRV40" s="427"/>
      <c r="DRW40" s="427"/>
      <c r="DRX40" s="427"/>
      <c r="DRY40" s="427"/>
      <c r="DRZ40" s="427"/>
      <c r="DSA40" s="427"/>
      <c r="DSB40" s="427"/>
      <c r="DSC40" s="427"/>
      <c r="DSD40" s="427"/>
      <c r="DSE40" s="427"/>
      <c r="DSF40" s="427"/>
      <c r="DSG40" s="427"/>
      <c r="DSH40" s="427"/>
      <c r="DSI40" s="427"/>
      <c r="DSJ40" s="427"/>
      <c r="DSK40" s="427"/>
      <c r="DSL40" s="427"/>
      <c r="DSM40" s="427"/>
      <c r="DSN40" s="427"/>
      <c r="DSO40" s="427"/>
      <c r="DSP40" s="427"/>
      <c r="DSQ40" s="427"/>
      <c r="DSR40" s="427"/>
      <c r="DSS40" s="427"/>
      <c r="DST40" s="427"/>
      <c r="DSU40" s="427"/>
      <c r="DSV40" s="427"/>
      <c r="DSW40" s="427"/>
      <c r="DSX40" s="427"/>
      <c r="DSY40" s="427"/>
      <c r="DSZ40" s="427"/>
      <c r="DTA40" s="427"/>
      <c r="DTB40" s="427"/>
      <c r="DTC40" s="427"/>
      <c r="DTD40" s="427"/>
      <c r="DTE40" s="427"/>
      <c r="DTF40" s="427"/>
      <c r="DTG40" s="427"/>
      <c r="DTH40" s="427"/>
      <c r="DTI40" s="427"/>
      <c r="DTJ40" s="427"/>
      <c r="DTK40" s="427"/>
      <c r="DTL40" s="427"/>
      <c r="DTM40" s="427"/>
      <c r="DTN40" s="427"/>
      <c r="DTO40" s="427"/>
      <c r="DTP40" s="427"/>
      <c r="DTQ40" s="427"/>
      <c r="DTR40" s="427"/>
      <c r="DTS40" s="427"/>
      <c r="DTT40" s="427"/>
      <c r="DTU40" s="427"/>
      <c r="DTV40" s="427"/>
      <c r="DTW40" s="427"/>
      <c r="DTX40" s="427"/>
      <c r="DTY40" s="427"/>
      <c r="DTZ40" s="427"/>
      <c r="DUA40" s="427"/>
      <c r="DUB40" s="427"/>
      <c r="DUC40" s="427"/>
      <c r="DUD40" s="427"/>
      <c r="DUE40" s="427"/>
      <c r="DUF40" s="427"/>
      <c r="DUG40" s="427"/>
      <c r="DUH40" s="427"/>
      <c r="DUI40" s="427"/>
      <c r="DUJ40" s="427"/>
      <c r="DUK40" s="427"/>
      <c r="DUL40" s="427"/>
      <c r="DUM40" s="427"/>
      <c r="DUN40" s="427"/>
      <c r="DUO40" s="427"/>
      <c r="DUP40" s="427"/>
      <c r="DUQ40" s="427"/>
      <c r="DUR40" s="427"/>
      <c r="DUS40" s="427"/>
      <c r="DUT40" s="427"/>
      <c r="DUU40" s="427"/>
      <c r="DUV40" s="427"/>
      <c r="DUW40" s="427"/>
      <c r="DUX40" s="427"/>
      <c r="DUY40" s="427"/>
      <c r="DUZ40" s="427"/>
      <c r="DVA40" s="427"/>
      <c r="DVB40" s="427"/>
      <c r="DVC40" s="427"/>
      <c r="DVD40" s="427"/>
      <c r="DVE40" s="427"/>
      <c r="DVF40" s="427"/>
      <c r="DVG40" s="427"/>
      <c r="DVH40" s="427"/>
      <c r="DVI40" s="427"/>
      <c r="DVJ40" s="427"/>
      <c r="DVK40" s="427"/>
      <c r="DVL40" s="427"/>
      <c r="DVM40" s="427"/>
      <c r="DVN40" s="427"/>
      <c r="DVO40" s="427"/>
      <c r="DVP40" s="427"/>
      <c r="DVQ40" s="427"/>
      <c r="DVR40" s="427"/>
      <c r="DVS40" s="427"/>
      <c r="DVT40" s="427"/>
      <c r="DVU40" s="427"/>
      <c r="DVV40" s="427"/>
      <c r="DVW40" s="427"/>
      <c r="DVX40" s="427"/>
      <c r="DVY40" s="427"/>
      <c r="DVZ40" s="427"/>
      <c r="DWA40" s="427"/>
      <c r="DWB40" s="427"/>
      <c r="DWC40" s="427"/>
      <c r="DWD40" s="427"/>
      <c r="DWE40" s="427"/>
      <c r="DWF40" s="427"/>
      <c r="DWG40" s="427"/>
      <c r="DWH40" s="427"/>
      <c r="DWI40" s="427"/>
      <c r="DWJ40" s="427"/>
      <c r="DWK40" s="427"/>
      <c r="DWL40" s="427"/>
      <c r="DWM40" s="427"/>
      <c r="DWN40" s="427"/>
      <c r="DWO40" s="427"/>
      <c r="DWP40" s="427"/>
      <c r="DWQ40" s="427"/>
      <c r="DWR40" s="427"/>
      <c r="DWS40" s="427"/>
      <c r="DWT40" s="427"/>
      <c r="DWU40" s="427"/>
      <c r="DWV40" s="427"/>
      <c r="DWW40" s="427"/>
      <c r="DWX40" s="427"/>
      <c r="DWY40" s="427"/>
      <c r="DWZ40" s="427"/>
      <c r="DXA40" s="427"/>
      <c r="DXB40" s="427"/>
      <c r="DXC40" s="427"/>
      <c r="DXD40" s="427"/>
      <c r="DXE40" s="427"/>
      <c r="DXF40" s="427"/>
      <c r="DXG40" s="427"/>
      <c r="DXH40" s="427"/>
      <c r="DXI40" s="427"/>
      <c r="DXJ40" s="427"/>
      <c r="DXK40" s="427"/>
      <c r="DXL40" s="427"/>
      <c r="DXM40" s="427"/>
      <c r="DXN40" s="427"/>
      <c r="DXO40" s="427"/>
      <c r="DXP40" s="427"/>
      <c r="DXQ40" s="427"/>
      <c r="DXR40" s="427"/>
      <c r="DXS40" s="427"/>
      <c r="DXT40" s="427"/>
      <c r="DXU40" s="427"/>
      <c r="DXV40" s="427"/>
      <c r="DXW40" s="427"/>
      <c r="DXX40" s="427"/>
      <c r="DXY40" s="427"/>
      <c r="DXZ40" s="427"/>
      <c r="DYA40" s="427"/>
      <c r="DYB40" s="427"/>
      <c r="DYC40" s="427"/>
      <c r="DYD40" s="427"/>
      <c r="DYE40" s="427"/>
      <c r="DYF40" s="427"/>
      <c r="DYG40" s="427"/>
      <c r="DYH40" s="427"/>
      <c r="DYI40" s="427"/>
      <c r="DYJ40" s="427"/>
      <c r="DYK40" s="427"/>
      <c r="DYL40" s="427"/>
      <c r="DYM40" s="427"/>
      <c r="DYN40" s="427"/>
      <c r="DYO40" s="427"/>
      <c r="DYP40" s="427"/>
      <c r="DYQ40" s="427"/>
      <c r="DYR40" s="427"/>
      <c r="DYS40" s="427"/>
      <c r="DYT40" s="427"/>
      <c r="DYU40" s="427"/>
      <c r="DYV40" s="427"/>
      <c r="DYW40" s="427"/>
      <c r="DYX40" s="427"/>
      <c r="DYY40" s="427"/>
      <c r="DYZ40" s="427"/>
      <c r="DZA40" s="427"/>
      <c r="DZB40" s="427"/>
      <c r="DZC40" s="427"/>
      <c r="DZD40" s="427"/>
      <c r="DZE40" s="427"/>
      <c r="DZF40" s="427"/>
      <c r="DZG40" s="427"/>
      <c r="DZH40" s="427"/>
      <c r="DZI40" s="427"/>
      <c r="DZJ40" s="427"/>
      <c r="DZK40" s="427"/>
      <c r="DZL40" s="427"/>
      <c r="DZM40" s="427"/>
      <c r="DZN40" s="427"/>
      <c r="DZO40" s="427"/>
      <c r="DZP40" s="427"/>
      <c r="DZQ40" s="427"/>
      <c r="DZR40" s="427"/>
      <c r="DZS40" s="427"/>
      <c r="DZT40" s="427"/>
      <c r="DZU40" s="427"/>
      <c r="DZV40" s="427"/>
      <c r="DZW40" s="427"/>
      <c r="DZX40" s="427"/>
      <c r="DZY40" s="427"/>
      <c r="DZZ40" s="427"/>
      <c r="EAA40" s="427"/>
      <c r="EAB40" s="427"/>
      <c r="EAC40" s="427"/>
      <c r="EAD40" s="427"/>
      <c r="EAE40" s="427"/>
      <c r="EAF40" s="427"/>
      <c r="EAG40" s="427"/>
      <c r="EAH40" s="427"/>
      <c r="EAI40" s="427"/>
      <c r="EAJ40" s="427"/>
      <c r="EAK40" s="427"/>
      <c r="EAL40" s="427"/>
      <c r="EAM40" s="427"/>
      <c r="EAN40" s="427"/>
      <c r="EAO40" s="427"/>
      <c r="EAP40" s="427"/>
      <c r="EAQ40" s="427"/>
      <c r="EAR40" s="427"/>
      <c r="EAS40" s="427"/>
      <c r="EAT40" s="427"/>
      <c r="EAU40" s="427"/>
      <c r="EAV40" s="427"/>
      <c r="EAW40" s="427"/>
      <c r="EAX40" s="427"/>
      <c r="EAY40" s="427"/>
      <c r="EAZ40" s="427"/>
      <c r="EBA40" s="427"/>
      <c r="EBB40" s="427"/>
      <c r="EBC40" s="427"/>
      <c r="EBD40" s="427"/>
      <c r="EBE40" s="427"/>
      <c r="EBF40" s="427"/>
      <c r="EBG40" s="427"/>
      <c r="EBH40" s="427"/>
      <c r="EBI40" s="427"/>
      <c r="EBJ40" s="427"/>
      <c r="EBK40" s="427"/>
      <c r="EBL40" s="427"/>
      <c r="EBM40" s="427"/>
      <c r="EBN40" s="427"/>
      <c r="EBO40" s="427"/>
      <c r="EBP40" s="427"/>
      <c r="EBQ40" s="427"/>
      <c r="EBR40" s="427"/>
      <c r="EBS40" s="427"/>
      <c r="EBT40" s="427"/>
      <c r="EBU40" s="427"/>
      <c r="EBV40" s="427"/>
      <c r="EBW40" s="427"/>
      <c r="EBX40" s="427"/>
      <c r="EBY40" s="427"/>
      <c r="EBZ40" s="427"/>
      <c r="ECA40" s="427"/>
      <c r="ECB40" s="427"/>
      <c r="ECC40" s="427"/>
      <c r="ECD40" s="427"/>
      <c r="ECE40" s="427"/>
      <c r="ECF40" s="427"/>
      <c r="ECG40" s="427"/>
      <c r="ECH40" s="427"/>
      <c r="ECI40" s="427"/>
      <c r="ECJ40" s="427"/>
      <c r="ECK40" s="427"/>
      <c r="ECL40" s="427"/>
      <c r="ECM40" s="427"/>
      <c r="ECN40" s="427"/>
      <c r="ECO40" s="427"/>
      <c r="ECP40" s="427"/>
      <c r="ECQ40" s="427"/>
      <c r="ECR40" s="427"/>
      <c r="ECS40" s="427"/>
      <c r="ECT40" s="427"/>
      <c r="ECU40" s="427"/>
      <c r="ECV40" s="427"/>
      <c r="ECW40" s="427"/>
      <c r="ECX40" s="427"/>
      <c r="ECY40" s="427"/>
      <c r="ECZ40" s="427"/>
      <c r="EDA40" s="427"/>
      <c r="EDB40" s="427"/>
      <c r="EDC40" s="427"/>
      <c r="EDD40" s="427"/>
      <c r="EDE40" s="427"/>
      <c r="EDF40" s="427"/>
      <c r="EDG40" s="427"/>
      <c r="EDH40" s="427"/>
      <c r="EDI40" s="427"/>
      <c r="EDJ40" s="427"/>
      <c r="EDK40" s="427"/>
      <c r="EDL40" s="427"/>
      <c r="EDM40" s="427"/>
      <c r="EDN40" s="427"/>
      <c r="EDO40" s="427"/>
      <c r="EDP40" s="427"/>
      <c r="EDQ40" s="427"/>
      <c r="EDR40" s="427"/>
      <c r="EDS40" s="427"/>
      <c r="EDT40" s="427"/>
      <c r="EDU40" s="427"/>
      <c r="EDV40" s="427"/>
      <c r="EDW40" s="427"/>
      <c r="EDX40" s="427"/>
      <c r="EDY40" s="427"/>
      <c r="EDZ40" s="427"/>
      <c r="EEA40" s="427"/>
      <c r="EEB40" s="427"/>
      <c r="EEC40" s="427"/>
      <c r="EED40" s="427"/>
      <c r="EEE40" s="427"/>
      <c r="EEF40" s="427"/>
      <c r="EEG40" s="427"/>
      <c r="EEH40" s="427"/>
      <c r="EEI40" s="427"/>
      <c r="EEJ40" s="427"/>
      <c r="EEK40" s="427"/>
      <c r="EEL40" s="427"/>
      <c r="EEM40" s="427"/>
      <c r="EEN40" s="427"/>
      <c r="EEO40" s="427"/>
      <c r="EEP40" s="427"/>
      <c r="EEQ40" s="427"/>
      <c r="EER40" s="427"/>
      <c r="EES40" s="427"/>
      <c r="EET40" s="427"/>
      <c r="EEU40" s="427"/>
      <c r="EEV40" s="427"/>
      <c r="EEW40" s="427"/>
      <c r="EEX40" s="427"/>
      <c r="EEY40" s="427"/>
      <c r="EEZ40" s="427"/>
      <c r="EFA40" s="427"/>
      <c r="EFB40" s="427"/>
      <c r="EFC40" s="427"/>
      <c r="EFD40" s="427"/>
      <c r="EFE40" s="427"/>
      <c r="EFF40" s="427"/>
      <c r="EFG40" s="427"/>
      <c r="EFH40" s="427"/>
      <c r="EFI40" s="427"/>
      <c r="EFJ40" s="427"/>
      <c r="EFK40" s="427"/>
      <c r="EFL40" s="427"/>
      <c r="EFM40" s="427"/>
      <c r="EFN40" s="427"/>
      <c r="EFO40" s="427"/>
      <c r="EFP40" s="427"/>
      <c r="EFQ40" s="427"/>
      <c r="EFR40" s="427"/>
      <c r="EFS40" s="427"/>
      <c r="EFT40" s="427"/>
      <c r="EFU40" s="427"/>
      <c r="EFV40" s="427"/>
      <c r="EFW40" s="427"/>
      <c r="EFX40" s="427"/>
      <c r="EFY40" s="427"/>
      <c r="EFZ40" s="427"/>
      <c r="EGA40" s="427"/>
      <c r="EGB40" s="427"/>
      <c r="EGC40" s="427"/>
      <c r="EGD40" s="427"/>
      <c r="EGE40" s="427"/>
      <c r="EGF40" s="427"/>
      <c r="EGG40" s="427"/>
      <c r="EGH40" s="427"/>
      <c r="EGI40" s="427"/>
      <c r="EGJ40" s="427"/>
      <c r="EGK40" s="427"/>
      <c r="EGL40" s="427"/>
      <c r="EGM40" s="427"/>
      <c r="EGN40" s="427"/>
      <c r="EGO40" s="427"/>
      <c r="EGP40" s="427"/>
      <c r="EGQ40" s="427"/>
      <c r="EGR40" s="427"/>
      <c r="EGS40" s="427"/>
      <c r="EGT40" s="427"/>
      <c r="EGU40" s="427"/>
      <c r="EGV40" s="427"/>
      <c r="EGW40" s="427"/>
      <c r="EGX40" s="427"/>
      <c r="EGY40" s="427"/>
      <c r="EGZ40" s="427"/>
      <c r="EHA40" s="427"/>
      <c r="EHB40" s="427"/>
      <c r="EHC40" s="427"/>
      <c r="EHD40" s="427"/>
      <c r="EHE40" s="427"/>
      <c r="EHF40" s="427"/>
      <c r="EHG40" s="427"/>
      <c r="EHH40" s="427"/>
      <c r="EHI40" s="427"/>
      <c r="EHJ40" s="427"/>
      <c r="EHK40" s="427"/>
      <c r="EHL40" s="427"/>
      <c r="EHM40" s="427"/>
      <c r="EHN40" s="427"/>
      <c r="EHO40" s="427"/>
      <c r="EHP40" s="427"/>
      <c r="EHQ40" s="427"/>
      <c r="EHR40" s="427"/>
      <c r="EHS40" s="427"/>
      <c r="EHT40" s="427"/>
      <c r="EHU40" s="427"/>
      <c r="EHV40" s="427"/>
      <c r="EHW40" s="427"/>
      <c r="EHX40" s="427"/>
      <c r="EHY40" s="427"/>
      <c r="EHZ40" s="427"/>
      <c r="EIA40" s="427"/>
      <c r="EIB40" s="427"/>
      <c r="EIC40" s="427"/>
      <c r="EID40" s="427"/>
      <c r="EIE40" s="427"/>
      <c r="EIF40" s="427"/>
      <c r="EIG40" s="427"/>
      <c r="EIH40" s="427"/>
      <c r="EII40" s="427"/>
      <c r="EIJ40" s="427"/>
      <c r="EIK40" s="427"/>
      <c r="EIL40" s="427"/>
      <c r="EIM40" s="427"/>
      <c r="EIN40" s="427"/>
      <c r="EIO40" s="427"/>
      <c r="EIP40" s="427"/>
      <c r="EIQ40" s="427"/>
      <c r="EIR40" s="427"/>
      <c r="EIS40" s="427"/>
      <c r="EIT40" s="427"/>
      <c r="EIU40" s="427"/>
      <c r="EIV40" s="427"/>
      <c r="EIW40" s="427"/>
      <c r="EIX40" s="427"/>
      <c r="EIY40" s="427"/>
      <c r="EIZ40" s="427"/>
      <c r="EJA40" s="427"/>
      <c r="EJB40" s="427"/>
      <c r="EJC40" s="427"/>
      <c r="EJD40" s="427"/>
      <c r="EJE40" s="427"/>
      <c r="EJF40" s="427"/>
      <c r="EJG40" s="427"/>
      <c r="EJH40" s="427"/>
      <c r="EJI40" s="427"/>
      <c r="EJJ40" s="427"/>
      <c r="EJK40" s="427"/>
      <c r="EJL40" s="427"/>
      <c r="EJM40" s="427"/>
      <c r="EJN40" s="427"/>
      <c r="EJO40" s="427"/>
      <c r="EJP40" s="427"/>
      <c r="EJQ40" s="427"/>
      <c r="EJR40" s="427"/>
      <c r="EJS40" s="427"/>
      <c r="EJT40" s="427"/>
      <c r="EJU40" s="427"/>
      <c r="EJV40" s="427"/>
      <c r="EJW40" s="427"/>
      <c r="EJX40" s="427"/>
      <c r="EJY40" s="427"/>
      <c r="EJZ40" s="427"/>
      <c r="EKA40" s="427"/>
      <c r="EKB40" s="427"/>
      <c r="EKC40" s="427"/>
      <c r="EKD40" s="427"/>
      <c r="EKE40" s="427"/>
      <c r="EKF40" s="427"/>
      <c r="EKG40" s="427"/>
      <c r="EKH40" s="427"/>
      <c r="EKI40" s="427"/>
      <c r="EKJ40" s="427"/>
      <c r="EKK40" s="427"/>
      <c r="EKL40" s="427"/>
      <c r="EKM40" s="427"/>
      <c r="EKN40" s="427"/>
      <c r="EKO40" s="427"/>
      <c r="EKP40" s="427"/>
      <c r="EKQ40" s="427"/>
      <c r="EKR40" s="427"/>
      <c r="EKS40" s="427"/>
      <c r="EKT40" s="427"/>
      <c r="EKU40" s="427"/>
      <c r="EKV40" s="427"/>
      <c r="EKW40" s="427"/>
      <c r="EKX40" s="427"/>
      <c r="EKY40" s="427"/>
      <c r="EKZ40" s="427"/>
      <c r="ELA40" s="427"/>
      <c r="ELB40" s="427"/>
      <c r="ELC40" s="427"/>
      <c r="ELD40" s="427"/>
      <c r="ELE40" s="427"/>
      <c r="ELF40" s="427"/>
      <c r="ELG40" s="427"/>
      <c r="ELH40" s="427"/>
      <c r="ELI40" s="427"/>
      <c r="ELJ40" s="427"/>
      <c r="ELK40" s="427"/>
      <c r="ELL40" s="427"/>
      <c r="ELM40" s="427"/>
      <c r="ELN40" s="427"/>
      <c r="ELO40" s="427"/>
      <c r="ELP40" s="427"/>
      <c r="ELQ40" s="427"/>
      <c r="ELR40" s="427"/>
      <c r="ELS40" s="427"/>
      <c r="ELT40" s="427"/>
      <c r="ELU40" s="427"/>
      <c r="ELV40" s="427"/>
      <c r="ELW40" s="427"/>
      <c r="ELX40" s="427"/>
      <c r="ELY40" s="427"/>
      <c r="ELZ40" s="427"/>
      <c r="EMA40" s="427"/>
      <c r="EMB40" s="427"/>
      <c r="EMC40" s="427"/>
      <c r="EMD40" s="427"/>
      <c r="EME40" s="427"/>
      <c r="EMF40" s="427"/>
      <c r="EMG40" s="427"/>
      <c r="EMH40" s="427"/>
      <c r="EMI40" s="427"/>
      <c r="EMJ40" s="427"/>
      <c r="EMK40" s="427"/>
      <c r="EML40" s="427"/>
      <c r="EMM40" s="427"/>
      <c r="EMN40" s="427"/>
      <c r="EMO40" s="427"/>
      <c r="EMP40" s="427"/>
      <c r="EMQ40" s="427"/>
      <c r="EMR40" s="427"/>
      <c r="EMS40" s="427"/>
      <c r="EMT40" s="427"/>
      <c r="EMU40" s="427"/>
      <c r="EMV40" s="427"/>
      <c r="EMW40" s="427"/>
      <c r="EMX40" s="427"/>
      <c r="EMY40" s="427"/>
      <c r="EMZ40" s="427"/>
      <c r="ENA40" s="427"/>
      <c r="ENB40" s="427"/>
      <c r="ENC40" s="427"/>
      <c r="END40" s="427"/>
      <c r="ENE40" s="427"/>
      <c r="ENF40" s="427"/>
      <c r="ENG40" s="427"/>
      <c r="ENH40" s="427"/>
      <c r="ENI40" s="427"/>
      <c r="ENJ40" s="427"/>
      <c r="ENK40" s="427"/>
      <c r="ENL40" s="427"/>
      <c r="ENM40" s="427"/>
      <c r="ENN40" s="427"/>
      <c r="ENO40" s="427"/>
      <c r="ENP40" s="427"/>
      <c r="ENQ40" s="427"/>
      <c r="ENR40" s="427"/>
      <c r="ENS40" s="427"/>
      <c r="ENT40" s="427"/>
      <c r="ENU40" s="427"/>
      <c r="ENV40" s="427"/>
      <c r="ENW40" s="427"/>
      <c r="ENX40" s="427"/>
      <c r="ENY40" s="427"/>
      <c r="ENZ40" s="427"/>
      <c r="EOA40" s="427"/>
      <c r="EOB40" s="427"/>
      <c r="EOC40" s="427"/>
      <c r="EOD40" s="427"/>
      <c r="EOE40" s="427"/>
      <c r="EOF40" s="427"/>
      <c r="EOG40" s="427"/>
      <c r="EOH40" s="427"/>
      <c r="EOI40" s="427"/>
      <c r="EOJ40" s="427"/>
      <c r="EOK40" s="427"/>
      <c r="EOL40" s="427"/>
      <c r="EOM40" s="427"/>
      <c r="EON40" s="427"/>
      <c r="EOO40" s="427"/>
      <c r="EOP40" s="427"/>
      <c r="EOQ40" s="427"/>
      <c r="EOR40" s="427"/>
      <c r="EOS40" s="427"/>
      <c r="EOT40" s="427"/>
      <c r="EOU40" s="427"/>
      <c r="EOV40" s="427"/>
      <c r="EOW40" s="427"/>
      <c r="EOX40" s="427"/>
      <c r="EOY40" s="427"/>
      <c r="EOZ40" s="427"/>
      <c r="EPA40" s="427"/>
      <c r="EPB40" s="427"/>
      <c r="EPC40" s="427"/>
      <c r="EPD40" s="427"/>
      <c r="EPE40" s="427"/>
      <c r="EPF40" s="427"/>
      <c r="EPG40" s="427"/>
      <c r="EPH40" s="427"/>
      <c r="EPI40" s="427"/>
      <c r="EPJ40" s="427"/>
      <c r="EPK40" s="427"/>
      <c r="EPL40" s="427"/>
      <c r="EPM40" s="427"/>
      <c r="EPN40" s="427"/>
      <c r="EPO40" s="427"/>
      <c r="EPP40" s="427"/>
      <c r="EPQ40" s="427"/>
      <c r="EPR40" s="427"/>
      <c r="EPS40" s="427"/>
      <c r="EPT40" s="427"/>
      <c r="EPU40" s="427"/>
      <c r="EPV40" s="427"/>
      <c r="EPW40" s="427"/>
      <c r="EPX40" s="427"/>
      <c r="EPY40" s="427"/>
      <c r="EPZ40" s="427"/>
      <c r="EQA40" s="427"/>
      <c r="EQB40" s="427"/>
      <c r="EQC40" s="427"/>
      <c r="EQD40" s="427"/>
      <c r="EQE40" s="427"/>
      <c r="EQF40" s="427"/>
      <c r="EQG40" s="427"/>
      <c r="EQH40" s="427"/>
      <c r="EQI40" s="427"/>
      <c r="EQJ40" s="427"/>
      <c r="EQK40" s="427"/>
      <c r="EQL40" s="427"/>
      <c r="EQM40" s="427"/>
      <c r="EQN40" s="427"/>
      <c r="EQO40" s="427"/>
      <c r="EQP40" s="427"/>
      <c r="EQQ40" s="427"/>
      <c r="EQR40" s="427"/>
      <c r="EQS40" s="427"/>
      <c r="EQT40" s="427"/>
      <c r="EQU40" s="427"/>
      <c r="EQV40" s="427"/>
      <c r="EQW40" s="427"/>
      <c r="EQX40" s="427"/>
      <c r="EQY40" s="427"/>
      <c r="EQZ40" s="427"/>
      <c r="ERA40" s="427"/>
      <c r="ERB40" s="427"/>
      <c r="ERC40" s="427"/>
      <c r="ERD40" s="427"/>
      <c r="ERE40" s="427"/>
      <c r="ERF40" s="427"/>
      <c r="ERG40" s="427"/>
      <c r="ERH40" s="427"/>
      <c r="ERI40" s="427"/>
      <c r="ERJ40" s="427"/>
      <c r="ERK40" s="427"/>
      <c r="ERL40" s="427"/>
      <c r="ERM40" s="427"/>
      <c r="ERN40" s="427"/>
      <c r="ERO40" s="427"/>
      <c r="ERP40" s="427"/>
      <c r="ERQ40" s="427"/>
      <c r="ERR40" s="427"/>
      <c r="ERS40" s="427"/>
      <c r="ERT40" s="427"/>
      <c r="ERU40" s="427"/>
      <c r="ERV40" s="427"/>
      <c r="ERW40" s="427"/>
      <c r="ERX40" s="427"/>
      <c r="ERY40" s="427"/>
      <c r="ERZ40" s="427"/>
      <c r="ESA40" s="427"/>
      <c r="ESB40" s="427"/>
      <c r="ESC40" s="427"/>
      <c r="ESD40" s="427"/>
      <c r="ESE40" s="427"/>
      <c r="ESF40" s="427"/>
      <c r="ESG40" s="427"/>
      <c r="ESH40" s="427"/>
      <c r="ESI40" s="427"/>
      <c r="ESJ40" s="427"/>
      <c r="ESK40" s="427"/>
      <c r="ESL40" s="427"/>
      <c r="ESM40" s="427"/>
      <c r="ESN40" s="427"/>
      <c r="ESO40" s="427"/>
      <c r="ESP40" s="427"/>
      <c r="ESQ40" s="427"/>
      <c r="ESR40" s="427"/>
      <c r="ESS40" s="427"/>
      <c r="EST40" s="427"/>
      <c r="ESU40" s="427"/>
      <c r="ESV40" s="427"/>
      <c r="ESW40" s="427"/>
      <c r="ESX40" s="427"/>
      <c r="ESY40" s="427"/>
      <c r="ESZ40" s="427"/>
      <c r="ETA40" s="427"/>
      <c r="ETB40" s="427"/>
      <c r="ETC40" s="427"/>
      <c r="ETD40" s="427"/>
      <c r="ETE40" s="427"/>
      <c r="ETF40" s="427"/>
      <c r="ETG40" s="427"/>
      <c r="ETH40" s="427"/>
      <c r="ETI40" s="427"/>
      <c r="ETJ40" s="427"/>
      <c r="ETK40" s="427"/>
      <c r="ETL40" s="427"/>
      <c r="ETM40" s="427"/>
      <c r="ETN40" s="427"/>
      <c r="ETO40" s="427"/>
      <c r="ETP40" s="427"/>
      <c r="ETQ40" s="427"/>
      <c r="ETR40" s="427"/>
      <c r="ETS40" s="427"/>
      <c r="ETT40" s="427"/>
      <c r="ETU40" s="427"/>
      <c r="ETV40" s="427"/>
      <c r="ETW40" s="427"/>
      <c r="ETX40" s="427"/>
      <c r="ETY40" s="427"/>
      <c r="ETZ40" s="427"/>
      <c r="EUA40" s="427"/>
      <c r="EUB40" s="427"/>
      <c r="EUC40" s="427"/>
      <c r="EUD40" s="427"/>
      <c r="EUE40" s="427"/>
      <c r="EUF40" s="427"/>
      <c r="EUG40" s="427"/>
      <c r="EUH40" s="427"/>
      <c r="EUI40" s="427"/>
      <c r="EUJ40" s="427"/>
      <c r="EUK40" s="427"/>
      <c r="EUL40" s="427"/>
      <c r="EUM40" s="427"/>
      <c r="EUN40" s="427"/>
      <c r="EUO40" s="427"/>
      <c r="EUP40" s="427"/>
      <c r="EUQ40" s="427"/>
      <c r="EUR40" s="427"/>
      <c r="EUS40" s="427"/>
      <c r="EUT40" s="427"/>
      <c r="EUU40" s="427"/>
      <c r="EUV40" s="427"/>
      <c r="EUW40" s="427"/>
      <c r="EUX40" s="427"/>
      <c r="EUY40" s="427"/>
      <c r="EUZ40" s="427"/>
      <c r="EVA40" s="427"/>
      <c r="EVB40" s="427"/>
      <c r="EVC40" s="427"/>
      <c r="EVD40" s="427"/>
      <c r="EVE40" s="427"/>
      <c r="EVF40" s="427"/>
      <c r="EVG40" s="427"/>
      <c r="EVH40" s="427"/>
      <c r="EVI40" s="427"/>
      <c r="EVJ40" s="427"/>
      <c r="EVK40" s="427"/>
      <c r="EVL40" s="427"/>
      <c r="EVM40" s="427"/>
      <c r="EVN40" s="427"/>
      <c r="EVO40" s="427"/>
      <c r="EVP40" s="427"/>
      <c r="EVQ40" s="427"/>
      <c r="EVR40" s="427"/>
      <c r="EVS40" s="427"/>
      <c r="EVT40" s="427"/>
      <c r="EVU40" s="427"/>
      <c r="EVV40" s="427"/>
      <c r="EVW40" s="427"/>
      <c r="EVX40" s="427"/>
      <c r="EVY40" s="427"/>
      <c r="EVZ40" s="427"/>
      <c r="EWA40" s="427"/>
      <c r="EWB40" s="427"/>
      <c r="EWC40" s="427"/>
      <c r="EWD40" s="427"/>
      <c r="EWE40" s="427"/>
      <c r="EWF40" s="427"/>
      <c r="EWG40" s="427"/>
      <c r="EWH40" s="427"/>
      <c r="EWI40" s="427"/>
      <c r="EWJ40" s="427"/>
      <c r="EWK40" s="427"/>
      <c r="EWL40" s="427"/>
      <c r="EWM40" s="427"/>
      <c r="EWN40" s="427"/>
      <c r="EWO40" s="427"/>
      <c r="EWP40" s="427"/>
      <c r="EWQ40" s="427"/>
      <c r="EWR40" s="427"/>
      <c r="EWS40" s="427"/>
      <c r="EWT40" s="427"/>
      <c r="EWU40" s="427"/>
      <c r="EWV40" s="427"/>
      <c r="EWW40" s="427"/>
      <c r="EWX40" s="427"/>
      <c r="EWY40" s="427"/>
      <c r="EWZ40" s="427"/>
      <c r="EXA40" s="427"/>
      <c r="EXB40" s="427"/>
      <c r="EXC40" s="427"/>
      <c r="EXD40" s="427"/>
      <c r="EXE40" s="427"/>
      <c r="EXF40" s="427"/>
      <c r="EXG40" s="427"/>
      <c r="EXH40" s="427"/>
      <c r="EXI40" s="427"/>
      <c r="EXJ40" s="427"/>
      <c r="EXK40" s="427"/>
      <c r="EXL40" s="427"/>
      <c r="EXM40" s="427"/>
      <c r="EXN40" s="427"/>
      <c r="EXO40" s="427"/>
      <c r="EXP40" s="427"/>
      <c r="EXQ40" s="427"/>
      <c r="EXR40" s="427"/>
      <c r="EXS40" s="427"/>
      <c r="EXT40" s="427"/>
      <c r="EXU40" s="427"/>
      <c r="EXV40" s="427"/>
      <c r="EXW40" s="427"/>
      <c r="EXX40" s="427"/>
      <c r="EXY40" s="427"/>
      <c r="EXZ40" s="427"/>
      <c r="EYA40" s="427"/>
      <c r="EYB40" s="427"/>
      <c r="EYC40" s="427"/>
      <c r="EYD40" s="427"/>
      <c r="EYE40" s="427"/>
      <c r="EYF40" s="427"/>
      <c r="EYG40" s="427"/>
      <c r="EYH40" s="427"/>
      <c r="EYI40" s="427"/>
      <c r="EYJ40" s="427"/>
      <c r="EYK40" s="427"/>
      <c r="EYL40" s="427"/>
      <c r="EYM40" s="427"/>
      <c r="EYN40" s="427"/>
      <c r="EYO40" s="427"/>
      <c r="EYP40" s="427"/>
      <c r="EYQ40" s="427"/>
      <c r="EYR40" s="427"/>
      <c r="EYS40" s="427"/>
      <c r="EYT40" s="427"/>
      <c r="EYU40" s="427"/>
      <c r="EYV40" s="427"/>
      <c r="EYW40" s="427"/>
      <c r="EYX40" s="427"/>
      <c r="EYY40" s="427"/>
      <c r="EYZ40" s="427"/>
      <c r="EZA40" s="427"/>
      <c r="EZB40" s="427"/>
      <c r="EZC40" s="427"/>
      <c r="EZD40" s="427"/>
      <c r="EZE40" s="427"/>
      <c r="EZF40" s="427"/>
      <c r="EZG40" s="427"/>
      <c r="EZH40" s="427"/>
      <c r="EZI40" s="427"/>
      <c r="EZJ40" s="427"/>
      <c r="EZK40" s="427"/>
      <c r="EZL40" s="427"/>
      <c r="EZM40" s="427"/>
      <c r="EZN40" s="427"/>
      <c r="EZO40" s="427"/>
      <c r="EZP40" s="427"/>
      <c r="EZQ40" s="427"/>
      <c r="EZR40" s="427"/>
      <c r="EZS40" s="427"/>
      <c r="EZT40" s="427"/>
      <c r="EZU40" s="427"/>
      <c r="EZV40" s="427"/>
      <c r="EZW40" s="427"/>
      <c r="EZX40" s="427"/>
      <c r="EZY40" s="427"/>
      <c r="EZZ40" s="427"/>
      <c r="FAA40" s="427"/>
      <c r="FAB40" s="427"/>
      <c r="FAC40" s="427"/>
      <c r="FAD40" s="427"/>
      <c r="FAE40" s="427"/>
      <c r="FAF40" s="427"/>
      <c r="FAG40" s="427"/>
      <c r="FAH40" s="427"/>
      <c r="FAI40" s="427"/>
      <c r="FAJ40" s="427"/>
      <c r="FAK40" s="427"/>
      <c r="FAL40" s="427"/>
      <c r="FAM40" s="427"/>
      <c r="FAN40" s="427"/>
      <c r="FAO40" s="427"/>
      <c r="FAP40" s="427"/>
      <c r="FAQ40" s="427"/>
      <c r="FAR40" s="427"/>
      <c r="FAS40" s="427"/>
      <c r="FAT40" s="427"/>
      <c r="FAU40" s="427"/>
      <c r="FAV40" s="427"/>
      <c r="FAW40" s="427"/>
      <c r="FAX40" s="427"/>
      <c r="FAY40" s="427"/>
      <c r="FAZ40" s="427"/>
      <c r="FBA40" s="427"/>
      <c r="FBB40" s="427"/>
      <c r="FBC40" s="427"/>
      <c r="FBD40" s="427"/>
      <c r="FBE40" s="427"/>
      <c r="FBF40" s="427"/>
      <c r="FBG40" s="427"/>
      <c r="FBH40" s="427"/>
      <c r="FBI40" s="427"/>
      <c r="FBJ40" s="427"/>
      <c r="FBK40" s="427"/>
      <c r="FBL40" s="427"/>
      <c r="FBM40" s="427"/>
      <c r="FBN40" s="427"/>
      <c r="FBO40" s="427"/>
      <c r="FBP40" s="427"/>
      <c r="FBQ40" s="427"/>
      <c r="FBR40" s="427"/>
      <c r="FBS40" s="427"/>
      <c r="FBT40" s="427"/>
      <c r="FBU40" s="427"/>
      <c r="FBV40" s="427"/>
      <c r="FBW40" s="427"/>
      <c r="FBX40" s="427"/>
      <c r="FBY40" s="427"/>
      <c r="FBZ40" s="427"/>
      <c r="FCA40" s="427"/>
      <c r="FCB40" s="427"/>
      <c r="FCC40" s="427"/>
      <c r="FCD40" s="427"/>
      <c r="FCE40" s="427"/>
      <c r="FCF40" s="427"/>
      <c r="FCG40" s="427"/>
      <c r="FCH40" s="427"/>
      <c r="FCI40" s="427"/>
      <c r="FCJ40" s="427"/>
      <c r="FCK40" s="427"/>
      <c r="FCL40" s="427"/>
      <c r="FCM40" s="427"/>
      <c r="FCN40" s="427"/>
      <c r="FCO40" s="427"/>
      <c r="FCP40" s="427"/>
      <c r="FCQ40" s="427"/>
      <c r="FCR40" s="427"/>
      <c r="FCS40" s="427"/>
      <c r="FCT40" s="427"/>
      <c r="FCU40" s="427"/>
      <c r="FCV40" s="427"/>
      <c r="FCW40" s="427"/>
      <c r="FCX40" s="427"/>
      <c r="FCY40" s="427"/>
      <c r="FCZ40" s="427"/>
      <c r="FDA40" s="427"/>
      <c r="FDB40" s="427"/>
      <c r="FDC40" s="427"/>
      <c r="FDD40" s="427"/>
      <c r="FDE40" s="427"/>
      <c r="FDF40" s="427"/>
      <c r="FDG40" s="427"/>
      <c r="FDH40" s="427"/>
      <c r="FDI40" s="427"/>
      <c r="FDJ40" s="427"/>
      <c r="FDK40" s="427"/>
      <c r="FDL40" s="427"/>
      <c r="FDM40" s="427"/>
      <c r="FDN40" s="427"/>
      <c r="FDO40" s="427"/>
      <c r="FDP40" s="427"/>
      <c r="FDQ40" s="427"/>
      <c r="FDR40" s="427"/>
      <c r="FDS40" s="427"/>
      <c r="FDT40" s="427"/>
      <c r="FDU40" s="427"/>
      <c r="FDV40" s="427"/>
      <c r="FDW40" s="427"/>
      <c r="FDX40" s="427"/>
      <c r="FDY40" s="427"/>
      <c r="FDZ40" s="427"/>
      <c r="FEA40" s="427"/>
      <c r="FEB40" s="427"/>
      <c r="FEC40" s="427"/>
      <c r="FED40" s="427"/>
      <c r="FEE40" s="427"/>
      <c r="FEF40" s="427"/>
      <c r="FEG40" s="427"/>
      <c r="FEH40" s="427"/>
      <c r="FEI40" s="427"/>
      <c r="FEJ40" s="427"/>
      <c r="FEK40" s="427"/>
      <c r="FEL40" s="427"/>
      <c r="FEM40" s="427"/>
      <c r="FEN40" s="427"/>
      <c r="FEO40" s="427"/>
      <c r="FEP40" s="427"/>
      <c r="FEQ40" s="427"/>
      <c r="FER40" s="427"/>
      <c r="FES40" s="427"/>
      <c r="FET40" s="427"/>
      <c r="FEU40" s="427"/>
      <c r="FEV40" s="427"/>
      <c r="FEW40" s="427"/>
      <c r="FEX40" s="427"/>
      <c r="FEY40" s="427"/>
      <c r="FEZ40" s="427"/>
      <c r="FFA40" s="427"/>
      <c r="FFB40" s="427"/>
      <c r="FFC40" s="427"/>
      <c r="FFD40" s="427"/>
      <c r="FFE40" s="427"/>
      <c r="FFF40" s="427"/>
      <c r="FFG40" s="427"/>
      <c r="FFH40" s="427"/>
      <c r="FFI40" s="427"/>
      <c r="FFJ40" s="427"/>
      <c r="FFK40" s="427"/>
      <c r="FFL40" s="427"/>
      <c r="FFM40" s="427"/>
      <c r="FFN40" s="427"/>
      <c r="FFO40" s="427"/>
      <c r="FFP40" s="427"/>
      <c r="FFQ40" s="427"/>
      <c r="FFR40" s="427"/>
      <c r="FFS40" s="427"/>
      <c r="FFT40" s="427"/>
      <c r="FFU40" s="427"/>
      <c r="FFV40" s="427"/>
      <c r="FFW40" s="427"/>
      <c r="FFX40" s="427"/>
      <c r="FFY40" s="427"/>
      <c r="FFZ40" s="427"/>
      <c r="FGA40" s="427"/>
      <c r="FGB40" s="427"/>
      <c r="FGC40" s="427"/>
      <c r="FGD40" s="427"/>
      <c r="FGE40" s="427"/>
      <c r="FGF40" s="427"/>
      <c r="FGG40" s="427"/>
      <c r="FGH40" s="427"/>
      <c r="FGI40" s="427"/>
      <c r="FGJ40" s="427"/>
      <c r="FGK40" s="427"/>
      <c r="FGL40" s="427"/>
      <c r="FGM40" s="427"/>
      <c r="FGN40" s="427"/>
      <c r="FGO40" s="427"/>
      <c r="FGP40" s="427"/>
      <c r="FGQ40" s="427"/>
      <c r="FGR40" s="427"/>
      <c r="FGS40" s="427"/>
      <c r="FGT40" s="427"/>
      <c r="FGU40" s="427"/>
      <c r="FGV40" s="427"/>
      <c r="FGW40" s="427"/>
      <c r="FGX40" s="427"/>
      <c r="FGY40" s="427"/>
      <c r="FGZ40" s="427"/>
      <c r="FHA40" s="427"/>
      <c r="FHB40" s="427"/>
      <c r="FHC40" s="427"/>
      <c r="FHD40" s="427"/>
      <c r="FHE40" s="427"/>
      <c r="FHF40" s="427"/>
      <c r="FHG40" s="427"/>
      <c r="FHH40" s="427"/>
      <c r="FHI40" s="427"/>
      <c r="FHJ40" s="427"/>
      <c r="FHK40" s="427"/>
      <c r="FHL40" s="427"/>
      <c r="FHM40" s="427"/>
      <c r="FHN40" s="427"/>
      <c r="FHO40" s="427"/>
      <c r="FHP40" s="427"/>
      <c r="FHQ40" s="427"/>
      <c r="FHR40" s="427"/>
      <c r="FHS40" s="427"/>
      <c r="FHT40" s="427"/>
      <c r="FHU40" s="427"/>
      <c r="FHV40" s="427"/>
      <c r="FHW40" s="427"/>
      <c r="FHX40" s="427"/>
      <c r="FHY40" s="427"/>
      <c r="FHZ40" s="427"/>
      <c r="FIA40" s="427"/>
      <c r="FIB40" s="427"/>
      <c r="FIC40" s="427"/>
      <c r="FID40" s="427"/>
      <c r="FIE40" s="427"/>
      <c r="FIF40" s="427"/>
      <c r="FIG40" s="427"/>
      <c r="FIH40" s="427"/>
      <c r="FII40" s="427"/>
      <c r="FIJ40" s="427"/>
      <c r="FIK40" s="427"/>
      <c r="FIL40" s="427"/>
      <c r="FIM40" s="427"/>
      <c r="FIN40" s="427"/>
      <c r="FIO40" s="427"/>
      <c r="FIP40" s="427"/>
      <c r="FIQ40" s="427"/>
      <c r="FIR40" s="427"/>
      <c r="FIS40" s="427"/>
      <c r="FIT40" s="427"/>
      <c r="FIU40" s="427"/>
      <c r="FIV40" s="427"/>
      <c r="FIW40" s="427"/>
      <c r="FIX40" s="427"/>
      <c r="FIY40" s="427"/>
      <c r="FIZ40" s="427"/>
      <c r="FJA40" s="427"/>
      <c r="FJB40" s="427"/>
      <c r="FJC40" s="427"/>
      <c r="FJD40" s="427"/>
      <c r="FJE40" s="427"/>
      <c r="FJF40" s="427"/>
      <c r="FJG40" s="427"/>
      <c r="FJH40" s="427"/>
      <c r="FJI40" s="427"/>
      <c r="FJJ40" s="427"/>
      <c r="FJK40" s="427"/>
      <c r="FJL40" s="427"/>
      <c r="FJM40" s="427"/>
      <c r="FJN40" s="427"/>
      <c r="FJO40" s="427"/>
      <c r="FJP40" s="427"/>
      <c r="FJQ40" s="427"/>
      <c r="FJR40" s="427"/>
      <c r="FJS40" s="427"/>
      <c r="FJT40" s="427"/>
      <c r="FJU40" s="427"/>
      <c r="FJV40" s="427"/>
      <c r="FJW40" s="427"/>
      <c r="FJX40" s="427"/>
      <c r="FJY40" s="427"/>
      <c r="FJZ40" s="427"/>
      <c r="FKA40" s="427"/>
      <c r="FKB40" s="427"/>
      <c r="FKC40" s="427"/>
      <c r="FKD40" s="427"/>
      <c r="FKE40" s="427"/>
      <c r="FKF40" s="427"/>
      <c r="FKG40" s="427"/>
      <c r="FKH40" s="427"/>
      <c r="FKI40" s="427"/>
      <c r="FKJ40" s="427"/>
      <c r="FKK40" s="427"/>
      <c r="FKL40" s="427"/>
      <c r="FKM40" s="427"/>
      <c r="FKN40" s="427"/>
      <c r="FKO40" s="427"/>
      <c r="FKP40" s="427"/>
      <c r="FKQ40" s="427"/>
      <c r="FKR40" s="427"/>
      <c r="FKS40" s="427"/>
      <c r="FKT40" s="427"/>
      <c r="FKU40" s="427"/>
      <c r="FKV40" s="427"/>
      <c r="FKW40" s="427"/>
      <c r="FKX40" s="427"/>
      <c r="FKY40" s="427"/>
      <c r="FKZ40" s="427"/>
      <c r="FLA40" s="427"/>
      <c r="FLB40" s="427"/>
      <c r="FLC40" s="427"/>
      <c r="FLD40" s="427"/>
      <c r="FLE40" s="427"/>
      <c r="FLF40" s="427"/>
      <c r="FLG40" s="427"/>
      <c r="FLH40" s="427"/>
      <c r="FLI40" s="427"/>
      <c r="FLJ40" s="427"/>
      <c r="FLK40" s="427"/>
      <c r="FLL40" s="427"/>
      <c r="FLM40" s="427"/>
      <c r="FLN40" s="427"/>
      <c r="FLO40" s="427"/>
      <c r="FLP40" s="427"/>
      <c r="FLQ40" s="427"/>
      <c r="FLR40" s="427"/>
      <c r="FLS40" s="427"/>
      <c r="FLT40" s="427"/>
      <c r="FLU40" s="427"/>
      <c r="FLV40" s="427"/>
      <c r="FLW40" s="427"/>
      <c r="FLX40" s="427"/>
      <c r="FLY40" s="427"/>
      <c r="FLZ40" s="427"/>
      <c r="FMA40" s="427"/>
      <c r="FMB40" s="427"/>
      <c r="FMC40" s="427"/>
      <c r="FMD40" s="427"/>
      <c r="FME40" s="427"/>
      <c r="FMF40" s="427"/>
      <c r="FMG40" s="427"/>
      <c r="FMH40" s="427"/>
      <c r="FMI40" s="427"/>
      <c r="FMJ40" s="427"/>
      <c r="FMK40" s="427"/>
      <c r="FML40" s="427"/>
      <c r="FMM40" s="427"/>
      <c r="FMN40" s="427"/>
      <c r="FMO40" s="427"/>
      <c r="FMP40" s="427"/>
      <c r="FMQ40" s="427"/>
      <c r="FMR40" s="427"/>
      <c r="FMS40" s="427"/>
      <c r="FMT40" s="427"/>
      <c r="FMU40" s="427"/>
      <c r="FMV40" s="427"/>
      <c r="FMW40" s="427"/>
      <c r="FMX40" s="427"/>
      <c r="FMY40" s="427"/>
      <c r="FMZ40" s="427"/>
      <c r="FNA40" s="427"/>
      <c r="FNB40" s="427"/>
      <c r="FNC40" s="427"/>
      <c r="FND40" s="427"/>
      <c r="FNE40" s="427"/>
      <c r="FNF40" s="427"/>
      <c r="FNG40" s="427"/>
      <c r="FNH40" s="427"/>
      <c r="FNI40" s="427"/>
      <c r="FNJ40" s="427"/>
      <c r="FNK40" s="427"/>
      <c r="FNL40" s="427"/>
      <c r="FNM40" s="427"/>
      <c r="FNN40" s="427"/>
      <c r="FNO40" s="427"/>
      <c r="FNP40" s="427"/>
      <c r="FNQ40" s="427"/>
      <c r="FNR40" s="427"/>
      <c r="FNS40" s="427"/>
      <c r="FNT40" s="427"/>
      <c r="FNU40" s="427"/>
      <c r="FNV40" s="427"/>
      <c r="FNW40" s="427"/>
      <c r="FNX40" s="427"/>
      <c r="FNY40" s="427"/>
      <c r="FNZ40" s="427"/>
      <c r="FOA40" s="427"/>
      <c r="FOB40" s="427"/>
      <c r="FOC40" s="427"/>
      <c r="FOD40" s="427"/>
      <c r="FOE40" s="427"/>
      <c r="FOF40" s="427"/>
      <c r="FOG40" s="427"/>
      <c r="FOH40" s="427"/>
      <c r="FOI40" s="427"/>
      <c r="FOJ40" s="427"/>
      <c r="FOK40" s="427"/>
      <c r="FOL40" s="427"/>
      <c r="FOM40" s="427"/>
      <c r="FON40" s="427"/>
      <c r="FOO40" s="427"/>
      <c r="FOP40" s="427"/>
      <c r="FOQ40" s="427"/>
      <c r="FOR40" s="427"/>
      <c r="FOS40" s="427"/>
      <c r="FOT40" s="427"/>
      <c r="FOU40" s="427"/>
      <c r="FOV40" s="427"/>
      <c r="FOW40" s="427"/>
      <c r="FOX40" s="427"/>
      <c r="FOY40" s="427"/>
      <c r="FOZ40" s="427"/>
      <c r="FPA40" s="427"/>
      <c r="FPB40" s="427"/>
      <c r="FPC40" s="427"/>
      <c r="FPD40" s="427"/>
      <c r="FPE40" s="427"/>
      <c r="FPF40" s="427"/>
      <c r="FPG40" s="427"/>
      <c r="FPH40" s="427"/>
      <c r="FPI40" s="427"/>
      <c r="FPJ40" s="427"/>
      <c r="FPK40" s="427"/>
      <c r="FPL40" s="427"/>
      <c r="FPM40" s="427"/>
      <c r="FPN40" s="427"/>
      <c r="FPO40" s="427"/>
      <c r="FPP40" s="427"/>
      <c r="FPQ40" s="427"/>
      <c r="FPR40" s="427"/>
      <c r="FPS40" s="427"/>
      <c r="FPT40" s="427"/>
      <c r="FPU40" s="427"/>
      <c r="FPV40" s="427"/>
      <c r="FPW40" s="427"/>
      <c r="FPX40" s="427"/>
      <c r="FPY40" s="427"/>
      <c r="FPZ40" s="427"/>
      <c r="FQA40" s="427"/>
      <c r="FQB40" s="427"/>
      <c r="FQC40" s="427"/>
      <c r="FQD40" s="427"/>
      <c r="FQE40" s="427"/>
      <c r="FQF40" s="427"/>
      <c r="FQG40" s="427"/>
      <c r="FQH40" s="427"/>
      <c r="FQI40" s="427"/>
      <c r="FQJ40" s="427"/>
      <c r="FQK40" s="427"/>
      <c r="FQL40" s="427"/>
      <c r="FQM40" s="427"/>
      <c r="FQN40" s="427"/>
      <c r="FQO40" s="427"/>
      <c r="FQP40" s="427"/>
      <c r="FQQ40" s="427"/>
      <c r="FQR40" s="427"/>
      <c r="FQS40" s="427"/>
      <c r="FQT40" s="427"/>
      <c r="FQU40" s="427"/>
      <c r="FQV40" s="427"/>
      <c r="FQW40" s="427"/>
      <c r="FQX40" s="427"/>
      <c r="FQY40" s="427"/>
      <c r="FQZ40" s="427"/>
      <c r="FRA40" s="427"/>
      <c r="FRB40" s="427"/>
      <c r="FRC40" s="427"/>
      <c r="FRD40" s="427"/>
      <c r="FRE40" s="427"/>
      <c r="FRF40" s="427"/>
      <c r="FRG40" s="427"/>
      <c r="FRH40" s="427"/>
      <c r="FRI40" s="427"/>
      <c r="FRJ40" s="427"/>
      <c r="FRK40" s="427"/>
      <c r="FRL40" s="427"/>
      <c r="FRM40" s="427"/>
      <c r="FRN40" s="427"/>
      <c r="FRO40" s="427"/>
      <c r="FRP40" s="427"/>
      <c r="FRQ40" s="427"/>
      <c r="FRR40" s="427"/>
      <c r="FRS40" s="427"/>
      <c r="FRT40" s="427"/>
      <c r="FRU40" s="427"/>
      <c r="FRV40" s="427"/>
      <c r="FRW40" s="427"/>
      <c r="FRX40" s="427"/>
      <c r="FRY40" s="427"/>
      <c r="FRZ40" s="427"/>
      <c r="FSA40" s="427"/>
      <c r="FSB40" s="427"/>
      <c r="FSC40" s="427"/>
      <c r="FSD40" s="427"/>
      <c r="FSE40" s="427"/>
      <c r="FSF40" s="427"/>
      <c r="FSG40" s="427"/>
      <c r="FSH40" s="427"/>
      <c r="FSI40" s="427"/>
      <c r="FSJ40" s="427"/>
      <c r="FSK40" s="427"/>
      <c r="FSL40" s="427"/>
      <c r="FSM40" s="427"/>
      <c r="FSN40" s="427"/>
      <c r="FSO40" s="427"/>
      <c r="FSP40" s="427"/>
      <c r="FSQ40" s="427"/>
      <c r="FSR40" s="427"/>
      <c r="FSS40" s="427"/>
      <c r="FST40" s="427"/>
      <c r="FSU40" s="427"/>
      <c r="FSV40" s="427"/>
      <c r="FSW40" s="427"/>
      <c r="FSX40" s="427"/>
      <c r="FSY40" s="427"/>
      <c r="FSZ40" s="427"/>
      <c r="FTA40" s="427"/>
      <c r="FTB40" s="427"/>
      <c r="FTC40" s="427"/>
      <c r="FTD40" s="427"/>
      <c r="FTE40" s="427"/>
      <c r="FTF40" s="427"/>
      <c r="FTG40" s="427"/>
      <c r="FTH40" s="427"/>
      <c r="FTI40" s="427"/>
      <c r="FTJ40" s="427"/>
      <c r="FTK40" s="427"/>
      <c r="FTL40" s="427"/>
      <c r="FTM40" s="427"/>
      <c r="FTN40" s="427"/>
      <c r="FTO40" s="427"/>
      <c r="FTP40" s="427"/>
      <c r="FTQ40" s="427"/>
      <c r="FTR40" s="427"/>
      <c r="FTS40" s="427"/>
      <c r="FTT40" s="427"/>
      <c r="FTU40" s="427"/>
      <c r="FTV40" s="427"/>
      <c r="FTW40" s="427"/>
      <c r="FTX40" s="427"/>
      <c r="FTY40" s="427"/>
      <c r="FTZ40" s="427"/>
      <c r="FUA40" s="427"/>
      <c r="FUB40" s="427"/>
      <c r="FUC40" s="427"/>
      <c r="FUD40" s="427"/>
      <c r="FUE40" s="427"/>
      <c r="FUF40" s="427"/>
      <c r="FUG40" s="427"/>
      <c r="FUH40" s="427"/>
      <c r="FUI40" s="427"/>
      <c r="FUJ40" s="427"/>
      <c r="FUK40" s="427"/>
      <c r="FUL40" s="427"/>
      <c r="FUM40" s="427"/>
      <c r="FUN40" s="427"/>
      <c r="FUO40" s="427"/>
      <c r="FUP40" s="427"/>
      <c r="FUQ40" s="427"/>
      <c r="FUR40" s="427"/>
      <c r="FUS40" s="427"/>
      <c r="FUT40" s="427"/>
      <c r="FUU40" s="427"/>
      <c r="FUV40" s="427"/>
      <c r="FUW40" s="427"/>
      <c r="FUX40" s="427"/>
      <c r="FUY40" s="427"/>
      <c r="FUZ40" s="427"/>
      <c r="FVA40" s="427"/>
      <c r="FVB40" s="427"/>
      <c r="FVC40" s="427"/>
      <c r="FVD40" s="427"/>
      <c r="FVE40" s="427"/>
      <c r="FVF40" s="427"/>
      <c r="FVG40" s="427"/>
      <c r="FVH40" s="427"/>
      <c r="FVI40" s="427"/>
      <c r="FVJ40" s="427"/>
      <c r="FVK40" s="427"/>
      <c r="FVL40" s="427"/>
      <c r="FVM40" s="427"/>
      <c r="FVN40" s="427"/>
      <c r="FVO40" s="427"/>
      <c r="FVP40" s="427"/>
      <c r="FVQ40" s="427"/>
      <c r="FVR40" s="427"/>
      <c r="FVS40" s="427"/>
      <c r="FVT40" s="427"/>
      <c r="FVU40" s="427"/>
      <c r="FVV40" s="427"/>
      <c r="FVW40" s="427"/>
      <c r="FVX40" s="427"/>
      <c r="FVY40" s="427"/>
      <c r="FVZ40" s="427"/>
      <c r="FWA40" s="427"/>
      <c r="FWB40" s="427"/>
      <c r="FWC40" s="427"/>
      <c r="FWD40" s="427"/>
      <c r="FWE40" s="427"/>
      <c r="FWF40" s="427"/>
      <c r="FWG40" s="427"/>
      <c r="FWH40" s="427"/>
      <c r="FWI40" s="427"/>
      <c r="FWJ40" s="427"/>
      <c r="FWK40" s="427"/>
      <c r="FWL40" s="427"/>
      <c r="FWM40" s="427"/>
      <c r="FWN40" s="427"/>
      <c r="FWO40" s="427"/>
      <c r="FWP40" s="427"/>
      <c r="FWQ40" s="427"/>
      <c r="FWR40" s="427"/>
      <c r="FWS40" s="427"/>
      <c r="FWT40" s="427"/>
      <c r="FWU40" s="427"/>
      <c r="FWV40" s="427"/>
      <c r="FWW40" s="427"/>
      <c r="FWX40" s="427"/>
      <c r="FWY40" s="427"/>
      <c r="FWZ40" s="427"/>
      <c r="FXA40" s="427"/>
      <c r="FXB40" s="427"/>
      <c r="FXC40" s="427"/>
      <c r="FXD40" s="427"/>
      <c r="FXE40" s="427"/>
      <c r="FXF40" s="427"/>
      <c r="FXG40" s="427"/>
      <c r="FXH40" s="427"/>
      <c r="FXI40" s="427"/>
      <c r="FXJ40" s="427"/>
      <c r="FXK40" s="427"/>
      <c r="FXL40" s="427"/>
      <c r="FXM40" s="427"/>
      <c r="FXN40" s="427"/>
      <c r="FXO40" s="427"/>
      <c r="FXP40" s="427"/>
      <c r="FXQ40" s="427"/>
      <c r="FXR40" s="427"/>
      <c r="FXS40" s="427"/>
      <c r="FXT40" s="427"/>
      <c r="FXU40" s="427"/>
      <c r="FXV40" s="427"/>
      <c r="FXW40" s="427"/>
      <c r="FXX40" s="427"/>
      <c r="FXY40" s="427"/>
      <c r="FXZ40" s="427"/>
      <c r="FYA40" s="427"/>
      <c r="FYB40" s="427"/>
      <c r="FYC40" s="427"/>
      <c r="FYD40" s="427"/>
      <c r="FYE40" s="427"/>
      <c r="FYF40" s="427"/>
      <c r="FYG40" s="427"/>
      <c r="FYH40" s="427"/>
      <c r="FYI40" s="427"/>
      <c r="FYJ40" s="427"/>
      <c r="FYK40" s="427"/>
      <c r="FYL40" s="427"/>
      <c r="FYM40" s="427"/>
      <c r="FYN40" s="427"/>
      <c r="FYO40" s="427"/>
      <c r="FYP40" s="427"/>
      <c r="FYQ40" s="427"/>
      <c r="FYR40" s="427"/>
      <c r="FYS40" s="427"/>
      <c r="FYT40" s="427"/>
      <c r="FYU40" s="427"/>
      <c r="FYV40" s="427"/>
      <c r="FYW40" s="427"/>
      <c r="FYX40" s="427"/>
      <c r="FYY40" s="427"/>
      <c r="FYZ40" s="427"/>
      <c r="FZA40" s="427"/>
      <c r="FZB40" s="427"/>
      <c r="FZC40" s="427"/>
      <c r="FZD40" s="427"/>
      <c r="FZE40" s="427"/>
      <c r="FZF40" s="427"/>
      <c r="FZG40" s="427"/>
      <c r="FZH40" s="427"/>
      <c r="FZI40" s="427"/>
      <c r="FZJ40" s="427"/>
      <c r="FZK40" s="427"/>
      <c r="FZL40" s="427"/>
      <c r="FZM40" s="427"/>
      <c r="FZN40" s="427"/>
      <c r="FZO40" s="427"/>
      <c r="FZP40" s="427"/>
      <c r="FZQ40" s="427"/>
      <c r="FZR40" s="427"/>
      <c r="FZS40" s="427"/>
      <c r="FZT40" s="427"/>
      <c r="FZU40" s="427"/>
      <c r="FZV40" s="427"/>
      <c r="FZW40" s="427"/>
      <c r="FZX40" s="427"/>
      <c r="FZY40" s="427"/>
      <c r="FZZ40" s="427"/>
      <c r="GAA40" s="427"/>
      <c r="GAB40" s="427"/>
      <c r="GAC40" s="427"/>
      <c r="GAD40" s="427"/>
      <c r="GAE40" s="427"/>
      <c r="GAF40" s="427"/>
      <c r="GAG40" s="427"/>
      <c r="GAH40" s="427"/>
      <c r="GAI40" s="427"/>
      <c r="GAJ40" s="427"/>
      <c r="GAK40" s="427"/>
      <c r="GAL40" s="427"/>
      <c r="GAM40" s="427"/>
      <c r="GAN40" s="427"/>
      <c r="GAO40" s="427"/>
      <c r="GAP40" s="427"/>
      <c r="GAQ40" s="427"/>
      <c r="GAR40" s="427"/>
      <c r="GAS40" s="427"/>
      <c r="GAT40" s="427"/>
      <c r="GAU40" s="427"/>
      <c r="GAV40" s="427"/>
      <c r="GAW40" s="427"/>
      <c r="GAX40" s="427"/>
      <c r="GAY40" s="427"/>
      <c r="GAZ40" s="427"/>
      <c r="GBA40" s="427"/>
      <c r="GBB40" s="427"/>
      <c r="GBC40" s="427"/>
      <c r="GBD40" s="427"/>
      <c r="GBE40" s="427"/>
      <c r="GBF40" s="427"/>
      <c r="GBG40" s="427"/>
      <c r="GBH40" s="427"/>
      <c r="GBI40" s="427"/>
      <c r="GBJ40" s="427"/>
      <c r="GBK40" s="427"/>
      <c r="GBL40" s="427"/>
      <c r="GBM40" s="427"/>
      <c r="GBN40" s="427"/>
      <c r="GBO40" s="427"/>
      <c r="GBP40" s="427"/>
      <c r="GBQ40" s="427"/>
      <c r="GBR40" s="427"/>
      <c r="GBS40" s="427"/>
      <c r="GBT40" s="427"/>
      <c r="GBU40" s="427"/>
      <c r="GBV40" s="427"/>
      <c r="GBW40" s="427"/>
      <c r="GBX40" s="427"/>
      <c r="GBY40" s="427"/>
      <c r="GBZ40" s="427"/>
      <c r="GCA40" s="427"/>
      <c r="GCB40" s="427"/>
      <c r="GCC40" s="427"/>
      <c r="GCD40" s="427"/>
      <c r="GCE40" s="427"/>
      <c r="GCF40" s="427"/>
      <c r="GCG40" s="427"/>
      <c r="GCH40" s="427"/>
      <c r="GCI40" s="427"/>
      <c r="GCJ40" s="427"/>
      <c r="GCK40" s="427"/>
      <c r="GCL40" s="427"/>
      <c r="GCM40" s="427"/>
      <c r="GCN40" s="427"/>
      <c r="GCO40" s="427"/>
      <c r="GCP40" s="427"/>
      <c r="GCQ40" s="427"/>
      <c r="GCR40" s="427"/>
      <c r="GCS40" s="427"/>
      <c r="GCT40" s="427"/>
      <c r="GCU40" s="427"/>
      <c r="GCV40" s="427"/>
      <c r="GCW40" s="427"/>
      <c r="GCX40" s="427"/>
      <c r="GCY40" s="427"/>
      <c r="GCZ40" s="427"/>
      <c r="GDA40" s="427"/>
      <c r="GDB40" s="427"/>
      <c r="GDC40" s="427"/>
      <c r="GDD40" s="427"/>
      <c r="GDE40" s="427"/>
      <c r="GDF40" s="427"/>
      <c r="GDG40" s="427"/>
      <c r="GDH40" s="427"/>
      <c r="GDI40" s="427"/>
      <c r="GDJ40" s="427"/>
      <c r="GDK40" s="427"/>
      <c r="GDL40" s="427"/>
      <c r="GDM40" s="427"/>
      <c r="GDN40" s="427"/>
      <c r="GDO40" s="427"/>
      <c r="GDP40" s="427"/>
      <c r="GDQ40" s="427"/>
      <c r="GDR40" s="427"/>
      <c r="GDS40" s="427"/>
      <c r="GDT40" s="427"/>
      <c r="GDU40" s="427"/>
      <c r="GDV40" s="427"/>
      <c r="GDW40" s="427"/>
      <c r="GDX40" s="427"/>
      <c r="GDY40" s="427"/>
      <c r="GDZ40" s="427"/>
      <c r="GEA40" s="427"/>
      <c r="GEB40" s="427"/>
      <c r="GEC40" s="427"/>
      <c r="GED40" s="427"/>
      <c r="GEE40" s="427"/>
      <c r="GEF40" s="427"/>
      <c r="GEG40" s="427"/>
      <c r="GEH40" s="427"/>
      <c r="GEI40" s="427"/>
      <c r="GEJ40" s="427"/>
      <c r="GEK40" s="427"/>
      <c r="GEL40" s="427"/>
      <c r="GEM40" s="427"/>
      <c r="GEN40" s="427"/>
      <c r="GEO40" s="427"/>
      <c r="GEP40" s="427"/>
      <c r="GEQ40" s="427"/>
      <c r="GER40" s="427"/>
      <c r="GES40" s="427"/>
      <c r="GET40" s="427"/>
      <c r="GEU40" s="427"/>
      <c r="GEV40" s="427"/>
      <c r="GEW40" s="427"/>
      <c r="GEX40" s="427"/>
      <c r="GEY40" s="427"/>
      <c r="GEZ40" s="427"/>
      <c r="GFA40" s="427"/>
      <c r="GFB40" s="427"/>
      <c r="GFC40" s="427"/>
      <c r="GFD40" s="427"/>
      <c r="GFE40" s="427"/>
      <c r="GFF40" s="427"/>
      <c r="GFG40" s="427"/>
      <c r="GFH40" s="427"/>
      <c r="GFI40" s="427"/>
      <c r="GFJ40" s="427"/>
      <c r="GFK40" s="427"/>
      <c r="GFL40" s="427"/>
      <c r="GFM40" s="427"/>
      <c r="GFN40" s="427"/>
      <c r="GFO40" s="427"/>
      <c r="GFP40" s="427"/>
      <c r="GFQ40" s="427"/>
      <c r="GFR40" s="427"/>
      <c r="GFS40" s="427"/>
      <c r="GFT40" s="427"/>
      <c r="GFU40" s="427"/>
      <c r="GFV40" s="427"/>
      <c r="GFW40" s="427"/>
      <c r="GFX40" s="427"/>
      <c r="GFY40" s="427"/>
      <c r="GFZ40" s="427"/>
      <c r="GGA40" s="427"/>
      <c r="GGB40" s="427"/>
      <c r="GGC40" s="427"/>
      <c r="GGD40" s="427"/>
      <c r="GGE40" s="427"/>
      <c r="GGF40" s="427"/>
      <c r="GGG40" s="427"/>
      <c r="GGH40" s="427"/>
      <c r="GGI40" s="427"/>
      <c r="GGJ40" s="427"/>
      <c r="GGK40" s="427"/>
      <c r="GGL40" s="427"/>
      <c r="GGM40" s="427"/>
      <c r="GGN40" s="427"/>
      <c r="GGO40" s="427"/>
      <c r="GGP40" s="427"/>
      <c r="GGQ40" s="427"/>
      <c r="GGR40" s="427"/>
      <c r="GGS40" s="427"/>
      <c r="GGT40" s="427"/>
      <c r="GGU40" s="427"/>
      <c r="GGV40" s="427"/>
      <c r="GGW40" s="427"/>
      <c r="GGX40" s="427"/>
      <c r="GGY40" s="427"/>
      <c r="GGZ40" s="427"/>
      <c r="GHA40" s="427"/>
      <c r="GHB40" s="427"/>
      <c r="GHC40" s="427"/>
      <c r="GHD40" s="427"/>
      <c r="GHE40" s="427"/>
      <c r="GHF40" s="427"/>
      <c r="GHG40" s="427"/>
      <c r="GHH40" s="427"/>
      <c r="GHI40" s="427"/>
      <c r="GHJ40" s="427"/>
      <c r="GHK40" s="427"/>
      <c r="GHL40" s="427"/>
      <c r="GHM40" s="427"/>
      <c r="GHN40" s="427"/>
      <c r="GHO40" s="427"/>
      <c r="GHP40" s="427"/>
      <c r="GHQ40" s="427"/>
      <c r="GHR40" s="427"/>
      <c r="GHS40" s="427"/>
      <c r="GHT40" s="427"/>
      <c r="GHU40" s="427"/>
      <c r="GHV40" s="427"/>
      <c r="GHW40" s="427"/>
      <c r="GHX40" s="427"/>
      <c r="GHY40" s="427"/>
      <c r="GHZ40" s="427"/>
      <c r="GIA40" s="427"/>
      <c r="GIB40" s="427"/>
      <c r="GIC40" s="427"/>
      <c r="GID40" s="427"/>
      <c r="GIE40" s="427"/>
      <c r="GIF40" s="427"/>
      <c r="GIG40" s="427"/>
      <c r="GIH40" s="427"/>
      <c r="GII40" s="427"/>
      <c r="GIJ40" s="427"/>
      <c r="GIK40" s="427"/>
      <c r="GIL40" s="427"/>
      <c r="GIM40" s="427"/>
      <c r="GIN40" s="427"/>
      <c r="GIO40" s="427"/>
      <c r="GIP40" s="427"/>
      <c r="GIQ40" s="427"/>
      <c r="GIR40" s="427"/>
      <c r="GIS40" s="427"/>
      <c r="GIT40" s="427"/>
      <c r="GIU40" s="427"/>
      <c r="GIV40" s="427"/>
      <c r="GIW40" s="427"/>
      <c r="GIX40" s="427"/>
      <c r="GIY40" s="427"/>
      <c r="GIZ40" s="427"/>
      <c r="GJA40" s="427"/>
      <c r="GJB40" s="427"/>
      <c r="GJC40" s="427"/>
      <c r="GJD40" s="427"/>
      <c r="GJE40" s="427"/>
      <c r="GJF40" s="427"/>
      <c r="GJG40" s="427"/>
      <c r="GJH40" s="427"/>
      <c r="GJI40" s="427"/>
      <c r="GJJ40" s="427"/>
      <c r="GJK40" s="427"/>
      <c r="GJL40" s="427"/>
      <c r="GJM40" s="427"/>
      <c r="GJN40" s="427"/>
      <c r="GJO40" s="427"/>
      <c r="GJP40" s="427"/>
      <c r="GJQ40" s="427"/>
      <c r="GJR40" s="427"/>
      <c r="GJS40" s="427"/>
      <c r="GJT40" s="427"/>
      <c r="GJU40" s="427"/>
      <c r="GJV40" s="427"/>
      <c r="GJW40" s="427"/>
      <c r="GJX40" s="427"/>
      <c r="GJY40" s="427"/>
      <c r="GJZ40" s="427"/>
      <c r="GKA40" s="427"/>
      <c r="GKB40" s="427"/>
      <c r="GKC40" s="427"/>
      <c r="GKD40" s="427"/>
      <c r="GKE40" s="427"/>
      <c r="GKF40" s="427"/>
      <c r="GKG40" s="427"/>
      <c r="GKH40" s="427"/>
      <c r="GKI40" s="427"/>
      <c r="GKJ40" s="427"/>
      <c r="GKK40" s="427"/>
      <c r="GKL40" s="427"/>
      <c r="GKM40" s="427"/>
      <c r="GKN40" s="427"/>
      <c r="GKO40" s="427"/>
      <c r="GKP40" s="427"/>
      <c r="GKQ40" s="427"/>
      <c r="GKR40" s="427"/>
      <c r="GKS40" s="427"/>
      <c r="GKT40" s="427"/>
      <c r="GKU40" s="427"/>
      <c r="GKV40" s="427"/>
      <c r="GKW40" s="427"/>
      <c r="GKX40" s="427"/>
      <c r="GKY40" s="427"/>
      <c r="GKZ40" s="427"/>
      <c r="GLA40" s="427"/>
      <c r="GLB40" s="427"/>
      <c r="GLC40" s="427"/>
      <c r="GLD40" s="427"/>
      <c r="GLE40" s="427"/>
      <c r="GLF40" s="427"/>
      <c r="GLG40" s="427"/>
      <c r="GLH40" s="427"/>
      <c r="GLI40" s="427"/>
      <c r="GLJ40" s="427"/>
      <c r="GLK40" s="427"/>
      <c r="GLL40" s="427"/>
      <c r="GLM40" s="427"/>
      <c r="GLN40" s="427"/>
      <c r="GLO40" s="427"/>
      <c r="GLP40" s="427"/>
      <c r="GLQ40" s="427"/>
      <c r="GLR40" s="427"/>
      <c r="GLS40" s="427"/>
      <c r="GLT40" s="427"/>
      <c r="GLU40" s="427"/>
      <c r="GLV40" s="427"/>
      <c r="GLW40" s="427"/>
      <c r="GLX40" s="427"/>
      <c r="GLY40" s="427"/>
      <c r="GLZ40" s="427"/>
      <c r="GMA40" s="427"/>
      <c r="GMB40" s="427"/>
      <c r="GMC40" s="427"/>
      <c r="GMD40" s="427"/>
      <c r="GME40" s="427"/>
      <c r="GMF40" s="427"/>
      <c r="GMG40" s="427"/>
      <c r="GMH40" s="427"/>
      <c r="GMI40" s="427"/>
      <c r="GMJ40" s="427"/>
      <c r="GMK40" s="427"/>
      <c r="GML40" s="427"/>
      <c r="GMM40" s="427"/>
      <c r="GMN40" s="427"/>
      <c r="GMO40" s="427"/>
      <c r="GMP40" s="427"/>
      <c r="GMQ40" s="427"/>
      <c r="GMR40" s="427"/>
      <c r="GMS40" s="427"/>
      <c r="GMT40" s="427"/>
      <c r="GMU40" s="427"/>
      <c r="GMV40" s="427"/>
      <c r="GMW40" s="427"/>
      <c r="GMX40" s="427"/>
      <c r="GMY40" s="427"/>
      <c r="GMZ40" s="427"/>
      <c r="GNA40" s="427"/>
      <c r="GNB40" s="427"/>
      <c r="GNC40" s="427"/>
      <c r="GND40" s="427"/>
      <c r="GNE40" s="427"/>
      <c r="GNF40" s="427"/>
      <c r="GNG40" s="427"/>
      <c r="GNH40" s="427"/>
      <c r="GNI40" s="427"/>
      <c r="GNJ40" s="427"/>
      <c r="GNK40" s="427"/>
      <c r="GNL40" s="427"/>
      <c r="GNM40" s="427"/>
      <c r="GNN40" s="427"/>
      <c r="GNO40" s="427"/>
      <c r="GNP40" s="427"/>
      <c r="GNQ40" s="427"/>
      <c r="GNR40" s="427"/>
      <c r="GNS40" s="427"/>
      <c r="GNT40" s="427"/>
      <c r="GNU40" s="427"/>
      <c r="GNV40" s="427"/>
      <c r="GNW40" s="427"/>
      <c r="GNX40" s="427"/>
      <c r="GNY40" s="427"/>
      <c r="GNZ40" s="427"/>
      <c r="GOA40" s="427"/>
      <c r="GOB40" s="427"/>
      <c r="GOC40" s="427"/>
      <c r="GOD40" s="427"/>
      <c r="GOE40" s="427"/>
      <c r="GOF40" s="427"/>
      <c r="GOG40" s="427"/>
      <c r="GOH40" s="427"/>
      <c r="GOI40" s="427"/>
      <c r="GOJ40" s="427"/>
      <c r="GOK40" s="427"/>
      <c r="GOL40" s="427"/>
      <c r="GOM40" s="427"/>
      <c r="GON40" s="427"/>
      <c r="GOO40" s="427"/>
      <c r="GOP40" s="427"/>
      <c r="GOQ40" s="427"/>
      <c r="GOR40" s="427"/>
      <c r="GOS40" s="427"/>
      <c r="GOT40" s="427"/>
      <c r="GOU40" s="427"/>
      <c r="GOV40" s="427"/>
      <c r="GOW40" s="427"/>
      <c r="GOX40" s="427"/>
      <c r="GOY40" s="427"/>
      <c r="GOZ40" s="427"/>
      <c r="GPA40" s="427"/>
      <c r="GPB40" s="427"/>
      <c r="GPC40" s="427"/>
      <c r="GPD40" s="427"/>
      <c r="GPE40" s="427"/>
      <c r="GPF40" s="427"/>
      <c r="GPG40" s="427"/>
      <c r="GPH40" s="427"/>
      <c r="GPI40" s="427"/>
      <c r="GPJ40" s="427"/>
      <c r="GPK40" s="427"/>
      <c r="GPL40" s="427"/>
      <c r="GPM40" s="427"/>
      <c r="GPN40" s="427"/>
      <c r="GPO40" s="427"/>
      <c r="GPP40" s="427"/>
      <c r="GPQ40" s="427"/>
      <c r="GPR40" s="427"/>
      <c r="GPS40" s="427"/>
      <c r="GPT40" s="427"/>
      <c r="GPU40" s="427"/>
      <c r="GPV40" s="427"/>
      <c r="GPW40" s="427"/>
      <c r="GPX40" s="427"/>
      <c r="GPY40" s="427"/>
      <c r="GPZ40" s="427"/>
      <c r="GQA40" s="427"/>
      <c r="GQB40" s="427"/>
      <c r="GQC40" s="427"/>
      <c r="GQD40" s="427"/>
      <c r="GQE40" s="427"/>
      <c r="GQF40" s="427"/>
      <c r="GQG40" s="427"/>
      <c r="GQH40" s="427"/>
      <c r="GQI40" s="427"/>
      <c r="GQJ40" s="427"/>
      <c r="GQK40" s="427"/>
      <c r="GQL40" s="427"/>
      <c r="GQM40" s="427"/>
      <c r="GQN40" s="427"/>
      <c r="GQO40" s="427"/>
      <c r="GQP40" s="427"/>
      <c r="GQQ40" s="427"/>
      <c r="GQR40" s="427"/>
      <c r="GQS40" s="427"/>
      <c r="GQT40" s="427"/>
      <c r="GQU40" s="427"/>
      <c r="GQV40" s="427"/>
      <c r="GQW40" s="427"/>
      <c r="GQX40" s="427"/>
      <c r="GQY40" s="427"/>
      <c r="GQZ40" s="427"/>
      <c r="GRA40" s="427"/>
      <c r="GRB40" s="427"/>
      <c r="GRC40" s="427"/>
      <c r="GRD40" s="427"/>
      <c r="GRE40" s="427"/>
      <c r="GRF40" s="427"/>
      <c r="GRG40" s="427"/>
      <c r="GRH40" s="427"/>
      <c r="GRI40" s="427"/>
      <c r="GRJ40" s="427"/>
      <c r="GRK40" s="427"/>
      <c r="GRL40" s="427"/>
      <c r="GRM40" s="427"/>
      <c r="GRN40" s="427"/>
      <c r="GRO40" s="427"/>
      <c r="GRP40" s="427"/>
      <c r="GRQ40" s="427"/>
      <c r="GRR40" s="427"/>
      <c r="GRS40" s="427"/>
      <c r="GRT40" s="427"/>
      <c r="GRU40" s="427"/>
      <c r="GRV40" s="427"/>
      <c r="GRW40" s="427"/>
      <c r="GRX40" s="427"/>
      <c r="GRY40" s="427"/>
      <c r="GRZ40" s="427"/>
      <c r="GSA40" s="427"/>
      <c r="GSB40" s="427"/>
      <c r="GSC40" s="427"/>
      <c r="GSD40" s="427"/>
      <c r="GSE40" s="427"/>
      <c r="GSF40" s="427"/>
      <c r="GSG40" s="427"/>
      <c r="GSH40" s="427"/>
      <c r="GSI40" s="427"/>
      <c r="GSJ40" s="427"/>
      <c r="GSK40" s="427"/>
      <c r="GSL40" s="427"/>
      <c r="GSM40" s="427"/>
      <c r="GSN40" s="427"/>
      <c r="GSO40" s="427"/>
      <c r="GSP40" s="427"/>
      <c r="GSQ40" s="427"/>
      <c r="GSR40" s="427"/>
      <c r="GSS40" s="427"/>
      <c r="GST40" s="427"/>
      <c r="GSU40" s="427"/>
      <c r="GSV40" s="427"/>
      <c r="GSW40" s="427"/>
      <c r="GSX40" s="427"/>
      <c r="GSY40" s="427"/>
      <c r="GSZ40" s="427"/>
      <c r="GTA40" s="427"/>
      <c r="GTB40" s="427"/>
      <c r="GTC40" s="427"/>
      <c r="GTD40" s="427"/>
      <c r="GTE40" s="427"/>
      <c r="GTF40" s="427"/>
      <c r="GTG40" s="427"/>
      <c r="GTH40" s="427"/>
      <c r="GTI40" s="427"/>
      <c r="GTJ40" s="427"/>
      <c r="GTK40" s="427"/>
      <c r="GTL40" s="427"/>
      <c r="GTM40" s="427"/>
      <c r="GTN40" s="427"/>
      <c r="GTO40" s="427"/>
      <c r="GTP40" s="427"/>
      <c r="GTQ40" s="427"/>
      <c r="GTR40" s="427"/>
      <c r="GTS40" s="427"/>
      <c r="GTT40" s="427"/>
      <c r="GTU40" s="427"/>
      <c r="GTV40" s="427"/>
      <c r="GTW40" s="427"/>
      <c r="GTX40" s="427"/>
      <c r="GTY40" s="427"/>
      <c r="GTZ40" s="427"/>
      <c r="GUA40" s="427"/>
      <c r="GUB40" s="427"/>
      <c r="GUC40" s="427"/>
      <c r="GUD40" s="427"/>
      <c r="GUE40" s="427"/>
      <c r="GUF40" s="427"/>
      <c r="GUG40" s="427"/>
      <c r="GUH40" s="427"/>
      <c r="GUI40" s="427"/>
      <c r="GUJ40" s="427"/>
      <c r="GUK40" s="427"/>
      <c r="GUL40" s="427"/>
      <c r="GUM40" s="427"/>
      <c r="GUN40" s="427"/>
      <c r="GUO40" s="427"/>
      <c r="GUP40" s="427"/>
      <c r="GUQ40" s="427"/>
      <c r="GUR40" s="427"/>
      <c r="GUS40" s="427"/>
      <c r="GUT40" s="427"/>
      <c r="GUU40" s="427"/>
      <c r="GUV40" s="427"/>
      <c r="GUW40" s="427"/>
      <c r="GUX40" s="427"/>
      <c r="GUY40" s="427"/>
      <c r="GUZ40" s="427"/>
      <c r="GVA40" s="427"/>
      <c r="GVB40" s="427"/>
      <c r="GVC40" s="427"/>
      <c r="GVD40" s="427"/>
      <c r="GVE40" s="427"/>
      <c r="GVF40" s="427"/>
      <c r="GVG40" s="427"/>
      <c r="GVH40" s="427"/>
      <c r="GVI40" s="427"/>
      <c r="GVJ40" s="427"/>
      <c r="GVK40" s="427"/>
      <c r="GVL40" s="427"/>
      <c r="GVM40" s="427"/>
      <c r="GVN40" s="427"/>
      <c r="GVO40" s="427"/>
      <c r="GVP40" s="427"/>
      <c r="GVQ40" s="427"/>
      <c r="GVR40" s="427"/>
      <c r="GVS40" s="427"/>
      <c r="GVT40" s="427"/>
      <c r="GVU40" s="427"/>
      <c r="GVV40" s="427"/>
      <c r="GVW40" s="427"/>
      <c r="GVX40" s="427"/>
      <c r="GVY40" s="427"/>
      <c r="GVZ40" s="427"/>
      <c r="GWA40" s="427"/>
      <c r="GWB40" s="427"/>
      <c r="GWC40" s="427"/>
      <c r="GWD40" s="427"/>
      <c r="GWE40" s="427"/>
      <c r="GWF40" s="427"/>
      <c r="GWG40" s="427"/>
      <c r="GWH40" s="427"/>
      <c r="GWI40" s="427"/>
      <c r="GWJ40" s="427"/>
      <c r="GWK40" s="427"/>
      <c r="GWL40" s="427"/>
      <c r="GWM40" s="427"/>
      <c r="GWN40" s="427"/>
      <c r="GWO40" s="427"/>
      <c r="GWP40" s="427"/>
      <c r="GWQ40" s="427"/>
      <c r="GWR40" s="427"/>
      <c r="GWS40" s="427"/>
      <c r="GWT40" s="427"/>
      <c r="GWU40" s="427"/>
      <c r="GWV40" s="427"/>
      <c r="GWW40" s="427"/>
      <c r="GWX40" s="427"/>
      <c r="GWY40" s="427"/>
      <c r="GWZ40" s="427"/>
      <c r="GXA40" s="427"/>
      <c r="GXB40" s="427"/>
      <c r="GXC40" s="427"/>
      <c r="GXD40" s="427"/>
      <c r="GXE40" s="427"/>
      <c r="GXF40" s="427"/>
      <c r="GXG40" s="427"/>
      <c r="GXH40" s="427"/>
      <c r="GXI40" s="427"/>
      <c r="GXJ40" s="427"/>
      <c r="GXK40" s="427"/>
      <c r="GXL40" s="427"/>
      <c r="GXM40" s="427"/>
      <c r="GXN40" s="427"/>
      <c r="GXO40" s="427"/>
      <c r="GXP40" s="427"/>
      <c r="GXQ40" s="427"/>
      <c r="GXR40" s="427"/>
      <c r="GXS40" s="427"/>
      <c r="GXT40" s="427"/>
      <c r="GXU40" s="427"/>
      <c r="GXV40" s="427"/>
      <c r="GXW40" s="427"/>
      <c r="GXX40" s="427"/>
      <c r="GXY40" s="427"/>
      <c r="GXZ40" s="427"/>
      <c r="GYA40" s="427"/>
      <c r="GYB40" s="427"/>
      <c r="GYC40" s="427"/>
      <c r="GYD40" s="427"/>
      <c r="GYE40" s="427"/>
      <c r="GYF40" s="427"/>
      <c r="GYG40" s="427"/>
      <c r="GYH40" s="427"/>
      <c r="GYI40" s="427"/>
      <c r="GYJ40" s="427"/>
      <c r="GYK40" s="427"/>
      <c r="GYL40" s="427"/>
      <c r="GYM40" s="427"/>
      <c r="GYN40" s="427"/>
      <c r="GYO40" s="427"/>
      <c r="GYP40" s="427"/>
      <c r="GYQ40" s="427"/>
      <c r="GYR40" s="427"/>
      <c r="GYS40" s="427"/>
      <c r="GYT40" s="427"/>
      <c r="GYU40" s="427"/>
      <c r="GYV40" s="427"/>
      <c r="GYW40" s="427"/>
      <c r="GYX40" s="427"/>
      <c r="GYY40" s="427"/>
      <c r="GYZ40" s="427"/>
      <c r="GZA40" s="427"/>
      <c r="GZB40" s="427"/>
      <c r="GZC40" s="427"/>
      <c r="GZD40" s="427"/>
      <c r="GZE40" s="427"/>
      <c r="GZF40" s="427"/>
      <c r="GZG40" s="427"/>
      <c r="GZH40" s="427"/>
      <c r="GZI40" s="427"/>
      <c r="GZJ40" s="427"/>
      <c r="GZK40" s="427"/>
      <c r="GZL40" s="427"/>
      <c r="GZM40" s="427"/>
      <c r="GZN40" s="427"/>
      <c r="GZO40" s="427"/>
      <c r="GZP40" s="427"/>
      <c r="GZQ40" s="427"/>
      <c r="GZR40" s="427"/>
      <c r="GZS40" s="427"/>
      <c r="GZT40" s="427"/>
      <c r="GZU40" s="427"/>
      <c r="GZV40" s="427"/>
      <c r="GZW40" s="427"/>
      <c r="GZX40" s="427"/>
      <c r="GZY40" s="427"/>
      <c r="GZZ40" s="427"/>
      <c r="HAA40" s="427"/>
      <c r="HAB40" s="427"/>
      <c r="HAC40" s="427"/>
      <c r="HAD40" s="427"/>
      <c r="HAE40" s="427"/>
      <c r="HAF40" s="427"/>
      <c r="HAG40" s="427"/>
      <c r="HAH40" s="427"/>
      <c r="HAI40" s="427"/>
      <c r="HAJ40" s="427"/>
      <c r="HAK40" s="427"/>
      <c r="HAL40" s="427"/>
      <c r="HAM40" s="427"/>
      <c r="HAN40" s="427"/>
      <c r="HAO40" s="427"/>
      <c r="HAP40" s="427"/>
      <c r="HAQ40" s="427"/>
      <c r="HAR40" s="427"/>
      <c r="HAS40" s="427"/>
      <c r="HAT40" s="427"/>
      <c r="HAU40" s="427"/>
      <c r="HAV40" s="427"/>
      <c r="HAW40" s="427"/>
      <c r="HAX40" s="427"/>
      <c r="HAY40" s="427"/>
      <c r="HAZ40" s="427"/>
      <c r="HBA40" s="427"/>
      <c r="HBB40" s="427"/>
      <c r="HBC40" s="427"/>
      <c r="HBD40" s="427"/>
      <c r="HBE40" s="427"/>
      <c r="HBF40" s="427"/>
      <c r="HBG40" s="427"/>
      <c r="HBH40" s="427"/>
      <c r="HBI40" s="427"/>
      <c r="HBJ40" s="427"/>
      <c r="HBK40" s="427"/>
      <c r="HBL40" s="427"/>
      <c r="HBM40" s="427"/>
      <c r="HBN40" s="427"/>
      <c r="HBO40" s="427"/>
      <c r="HBP40" s="427"/>
      <c r="HBQ40" s="427"/>
      <c r="HBR40" s="427"/>
      <c r="HBS40" s="427"/>
      <c r="HBT40" s="427"/>
      <c r="HBU40" s="427"/>
      <c r="HBV40" s="427"/>
      <c r="HBW40" s="427"/>
      <c r="HBX40" s="427"/>
      <c r="HBY40" s="427"/>
      <c r="HBZ40" s="427"/>
      <c r="HCA40" s="427"/>
      <c r="HCB40" s="427"/>
      <c r="HCC40" s="427"/>
      <c r="HCD40" s="427"/>
      <c r="HCE40" s="427"/>
      <c r="HCF40" s="427"/>
      <c r="HCG40" s="427"/>
      <c r="HCH40" s="427"/>
      <c r="HCI40" s="427"/>
      <c r="HCJ40" s="427"/>
      <c r="HCK40" s="427"/>
      <c r="HCL40" s="427"/>
      <c r="HCM40" s="427"/>
      <c r="HCN40" s="427"/>
      <c r="HCO40" s="427"/>
      <c r="HCP40" s="427"/>
      <c r="HCQ40" s="427"/>
      <c r="HCR40" s="427"/>
      <c r="HCS40" s="427"/>
      <c r="HCT40" s="427"/>
      <c r="HCU40" s="427"/>
      <c r="HCV40" s="427"/>
      <c r="HCW40" s="427"/>
      <c r="HCX40" s="427"/>
      <c r="HCY40" s="427"/>
      <c r="HCZ40" s="427"/>
      <c r="HDA40" s="427"/>
      <c r="HDB40" s="427"/>
      <c r="HDC40" s="427"/>
      <c r="HDD40" s="427"/>
      <c r="HDE40" s="427"/>
      <c r="HDF40" s="427"/>
      <c r="HDG40" s="427"/>
      <c r="HDH40" s="427"/>
      <c r="HDI40" s="427"/>
      <c r="HDJ40" s="427"/>
      <c r="HDK40" s="427"/>
      <c r="HDL40" s="427"/>
      <c r="HDM40" s="427"/>
      <c r="HDN40" s="427"/>
      <c r="HDO40" s="427"/>
      <c r="HDP40" s="427"/>
      <c r="HDQ40" s="427"/>
      <c r="HDR40" s="427"/>
      <c r="HDS40" s="427"/>
      <c r="HDT40" s="427"/>
      <c r="HDU40" s="427"/>
      <c r="HDV40" s="427"/>
      <c r="HDW40" s="427"/>
      <c r="HDX40" s="427"/>
      <c r="HDY40" s="427"/>
      <c r="HDZ40" s="427"/>
      <c r="HEA40" s="427"/>
      <c r="HEB40" s="427"/>
      <c r="HEC40" s="427"/>
      <c r="HED40" s="427"/>
      <c r="HEE40" s="427"/>
      <c r="HEF40" s="427"/>
      <c r="HEG40" s="427"/>
      <c r="HEH40" s="427"/>
      <c r="HEI40" s="427"/>
      <c r="HEJ40" s="427"/>
      <c r="HEK40" s="427"/>
      <c r="HEL40" s="427"/>
      <c r="HEM40" s="427"/>
      <c r="HEN40" s="427"/>
      <c r="HEO40" s="427"/>
      <c r="HEP40" s="427"/>
      <c r="HEQ40" s="427"/>
      <c r="HER40" s="427"/>
      <c r="HES40" s="427"/>
      <c r="HET40" s="427"/>
      <c r="HEU40" s="427"/>
      <c r="HEV40" s="427"/>
      <c r="HEW40" s="427"/>
      <c r="HEX40" s="427"/>
      <c r="HEY40" s="427"/>
      <c r="HEZ40" s="427"/>
      <c r="HFA40" s="427"/>
      <c r="HFB40" s="427"/>
      <c r="HFC40" s="427"/>
      <c r="HFD40" s="427"/>
      <c r="HFE40" s="427"/>
      <c r="HFF40" s="427"/>
      <c r="HFG40" s="427"/>
      <c r="HFH40" s="427"/>
      <c r="HFI40" s="427"/>
      <c r="HFJ40" s="427"/>
      <c r="HFK40" s="427"/>
      <c r="HFL40" s="427"/>
      <c r="HFM40" s="427"/>
      <c r="HFN40" s="427"/>
      <c r="HFO40" s="427"/>
      <c r="HFP40" s="427"/>
      <c r="HFQ40" s="427"/>
      <c r="HFR40" s="427"/>
      <c r="HFS40" s="427"/>
      <c r="HFT40" s="427"/>
      <c r="HFU40" s="427"/>
      <c r="HFV40" s="427"/>
      <c r="HFW40" s="427"/>
      <c r="HFX40" s="427"/>
      <c r="HFY40" s="427"/>
      <c r="HFZ40" s="427"/>
      <c r="HGA40" s="427"/>
      <c r="HGB40" s="427"/>
      <c r="HGC40" s="427"/>
      <c r="HGD40" s="427"/>
      <c r="HGE40" s="427"/>
      <c r="HGF40" s="427"/>
      <c r="HGG40" s="427"/>
      <c r="HGH40" s="427"/>
      <c r="HGI40" s="427"/>
      <c r="HGJ40" s="427"/>
      <c r="HGK40" s="427"/>
      <c r="HGL40" s="427"/>
      <c r="HGM40" s="427"/>
      <c r="HGN40" s="427"/>
      <c r="HGO40" s="427"/>
      <c r="HGP40" s="427"/>
      <c r="HGQ40" s="427"/>
      <c r="HGR40" s="427"/>
      <c r="HGS40" s="427"/>
      <c r="HGT40" s="427"/>
      <c r="HGU40" s="427"/>
      <c r="HGV40" s="427"/>
      <c r="HGW40" s="427"/>
      <c r="HGX40" s="427"/>
      <c r="HGY40" s="427"/>
      <c r="HGZ40" s="427"/>
      <c r="HHA40" s="427"/>
      <c r="HHB40" s="427"/>
      <c r="HHC40" s="427"/>
      <c r="HHD40" s="427"/>
      <c r="HHE40" s="427"/>
      <c r="HHF40" s="427"/>
      <c r="HHG40" s="427"/>
      <c r="HHH40" s="427"/>
      <c r="HHI40" s="427"/>
      <c r="HHJ40" s="427"/>
      <c r="HHK40" s="427"/>
      <c r="HHL40" s="427"/>
      <c r="HHM40" s="427"/>
      <c r="HHN40" s="427"/>
      <c r="HHO40" s="427"/>
      <c r="HHP40" s="427"/>
      <c r="HHQ40" s="427"/>
      <c r="HHR40" s="427"/>
      <c r="HHS40" s="427"/>
      <c r="HHT40" s="427"/>
      <c r="HHU40" s="427"/>
      <c r="HHV40" s="427"/>
      <c r="HHW40" s="427"/>
      <c r="HHX40" s="427"/>
      <c r="HHY40" s="427"/>
      <c r="HHZ40" s="427"/>
      <c r="HIA40" s="427"/>
      <c r="HIB40" s="427"/>
      <c r="HIC40" s="427"/>
      <c r="HID40" s="427"/>
      <c r="HIE40" s="427"/>
      <c r="HIF40" s="427"/>
      <c r="HIG40" s="427"/>
      <c r="HIH40" s="427"/>
      <c r="HII40" s="427"/>
      <c r="HIJ40" s="427"/>
      <c r="HIK40" s="427"/>
      <c r="HIL40" s="427"/>
      <c r="HIM40" s="427"/>
      <c r="HIN40" s="427"/>
      <c r="HIO40" s="427"/>
      <c r="HIP40" s="427"/>
      <c r="HIQ40" s="427"/>
      <c r="HIR40" s="427"/>
      <c r="HIS40" s="427"/>
      <c r="HIT40" s="427"/>
      <c r="HIU40" s="427"/>
      <c r="HIV40" s="427"/>
      <c r="HIW40" s="427"/>
      <c r="HIX40" s="427"/>
      <c r="HIY40" s="427"/>
      <c r="HIZ40" s="427"/>
      <c r="HJA40" s="427"/>
      <c r="HJB40" s="427"/>
      <c r="HJC40" s="427"/>
      <c r="HJD40" s="427"/>
      <c r="HJE40" s="427"/>
      <c r="HJF40" s="427"/>
      <c r="HJG40" s="427"/>
      <c r="HJH40" s="427"/>
      <c r="HJI40" s="427"/>
      <c r="HJJ40" s="427"/>
      <c r="HJK40" s="427"/>
      <c r="HJL40" s="427"/>
      <c r="HJM40" s="427"/>
      <c r="HJN40" s="427"/>
      <c r="HJO40" s="427"/>
      <c r="HJP40" s="427"/>
      <c r="HJQ40" s="427"/>
      <c r="HJR40" s="427"/>
      <c r="HJS40" s="427"/>
      <c r="HJT40" s="427"/>
      <c r="HJU40" s="427"/>
      <c r="HJV40" s="427"/>
      <c r="HJW40" s="427"/>
      <c r="HJX40" s="427"/>
      <c r="HJY40" s="427"/>
      <c r="HJZ40" s="427"/>
      <c r="HKA40" s="427"/>
      <c r="HKB40" s="427"/>
      <c r="HKC40" s="427"/>
      <c r="HKD40" s="427"/>
      <c r="HKE40" s="427"/>
      <c r="HKF40" s="427"/>
      <c r="HKG40" s="427"/>
      <c r="HKH40" s="427"/>
      <c r="HKI40" s="427"/>
      <c r="HKJ40" s="427"/>
      <c r="HKK40" s="427"/>
      <c r="HKL40" s="427"/>
      <c r="HKM40" s="427"/>
      <c r="HKN40" s="427"/>
      <c r="HKO40" s="427"/>
      <c r="HKP40" s="427"/>
      <c r="HKQ40" s="427"/>
      <c r="HKR40" s="427"/>
      <c r="HKS40" s="427"/>
      <c r="HKT40" s="427"/>
      <c r="HKU40" s="427"/>
      <c r="HKV40" s="427"/>
      <c r="HKW40" s="427"/>
      <c r="HKX40" s="427"/>
      <c r="HKY40" s="427"/>
      <c r="HKZ40" s="427"/>
      <c r="HLA40" s="427"/>
      <c r="HLB40" s="427"/>
      <c r="HLC40" s="427"/>
      <c r="HLD40" s="427"/>
      <c r="HLE40" s="427"/>
      <c r="HLF40" s="427"/>
      <c r="HLG40" s="427"/>
      <c r="HLH40" s="427"/>
      <c r="HLI40" s="427"/>
      <c r="HLJ40" s="427"/>
      <c r="HLK40" s="427"/>
      <c r="HLL40" s="427"/>
      <c r="HLM40" s="427"/>
      <c r="HLN40" s="427"/>
      <c r="HLO40" s="427"/>
      <c r="HLP40" s="427"/>
      <c r="HLQ40" s="427"/>
      <c r="HLR40" s="427"/>
      <c r="HLS40" s="427"/>
      <c r="HLT40" s="427"/>
      <c r="HLU40" s="427"/>
      <c r="HLV40" s="427"/>
      <c r="HLW40" s="427"/>
      <c r="HLX40" s="427"/>
      <c r="HLY40" s="427"/>
      <c r="HLZ40" s="427"/>
      <c r="HMA40" s="427"/>
      <c r="HMB40" s="427"/>
      <c r="HMC40" s="427"/>
      <c r="HMD40" s="427"/>
      <c r="HME40" s="427"/>
      <c r="HMF40" s="427"/>
      <c r="HMG40" s="427"/>
      <c r="HMH40" s="427"/>
      <c r="HMI40" s="427"/>
      <c r="HMJ40" s="427"/>
      <c r="HMK40" s="427"/>
      <c r="HML40" s="427"/>
      <c r="HMM40" s="427"/>
      <c r="HMN40" s="427"/>
      <c r="HMO40" s="427"/>
      <c r="HMP40" s="427"/>
      <c r="HMQ40" s="427"/>
      <c r="HMR40" s="427"/>
      <c r="HMS40" s="427"/>
      <c r="HMT40" s="427"/>
      <c r="HMU40" s="427"/>
      <c r="HMV40" s="427"/>
      <c r="HMW40" s="427"/>
      <c r="HMX40" s="427"/>
      <c r="HMY40" s="427"/>
      <c r="HMZ40" s="427"/>
      <c r="HNA40" s="427"/>
      <c r="HNB40" s="427"/>
      <c r="HNC40" s="427"/>
      <c r="HND40" s="427"/>
      <c r="HNE40" s="427"/>
      <c r="HNF40" s="427"/>
      <c r="HNG40" s="427"/>
      <c r="HNH40" s="427"/>
      <c r="HNI40" s="427"/>
      <c r="HNJ40" s="427"/>
      <c r="HNK40" s="427"/>
      <c r="HNL40" s="427"/>
      <c r="HNM40" s="427"/>
      <c r="HNN40" s="427"/>
      <c r="HNO40" s="427"/>
      <c r="HNP40" s="427"/>
      <c r="HNQ40" s="427"/>
      <c r="HNR40" s="427"/>
      <c r="HNS40" s="427"/>
      <c r="HNT40" s="427"/>
      <c r="HNU40" s="427"/>
      <c r="HNV40" s="427"/>
      <c r="HNW40" s="427"/>
      <c r="HNX40" s="427"/>
      <c r="HNY40" s="427"/>
      <c r="HNZ40" s="427"/>
      <c r="HOA40" s="427"/>
      <c r="HOB40" s="427"/>
      <c r="HOC40" s="427"/>
      <c r="HOD40" s="427"/>
      <c r="HOE40" s="427"/>
      <c r="HOF40" s="427"/>
      <c r="HOG40" s="427"/>
      <c r="HOH40" s="427"/>
      <c r="HOI40" s="427"/>
      <c r="HOJ40" s="427"/>
      <c r="HOK40" s="427"/>
      <c r="HOL40" s="427"/>
      <c r="HOM40" s="427"/>
      <c r="HON40" s="427"/>
      <c r="HOO40" s="427"/>
      <c r="HOP40" s="427"/>
      <c r="HOQ40" s="427"/>
      <c r="HOR40" s="427"/>
      <c r="HOS40" s="427"/>
      <c r="HOT40" s="427"/>
      <c r="HOU40" s="427"/>
      <c r="HOV40" s="427"/>
      <c r="HOW40" s="427"/>
      <c r="HOX40" s="427"/>
      <c r="HOY40" s="427"/>
      <c r="HOZ40" s="427"/>
      <c r="HPA40" s="427"/>
      <c r="HPB40" s="427"/>
      <c r="HPC40" s="427"/>
      <c r="HPD40" s="427"/>
      <c r="HPE40" s="427"/>
      <c r="HPF40" s="427"/>
      <c r="HPG40" s="427"/>
      <c r="HPH40" s="427"/>
      <c r="HPI40" s="427"/>
      <c r="HPJ40" s="427"/>
      <c r="HPK40" s="427"/>
      <c r="HPL40" s="427"/>
      <c r="HPM40" s="427"/>
      <c r="HPN40" s="427"/>
      <c r="HPO40" s="427"/>
      <c r="HPP40" s="427"/>
      <c r="HPQ40" s="427"/>
      <c r="HPR40" s="427"/>
      <c r="HPS40" s="427"/>
      <c r="HPT40" s="427"/>
      <c r="HPU40" s="427"/>
      <c r="HPV40" s="427"/>
      <c r="HPW40" s="427"/>
      <c r="HPX40" s="427"/>
      <c r="HPY40" s="427"/>
      <c r="HPZ40" s="427"/>
      <c r="HQA40" s="427"/>
      <c r="HQB40" s="427"/>
      <c r="HQC40" s="427"/>
      <c r="HQD40" s="427"/>
      <c r="HQE40" s="427"/>
      <c r="HQF40" s="427"/>
      <c r="HQG40" s="427"/>
      <c r="HQH40" s="427"/>
      <c r="HQI40" s="427"/>
      <c r="HQJ40" s="427"/>
      <c r="HQK40" s="427"/>
      <c r="HQL40" s="427"/>
      <c r="HQM40" s="427"/>
      <c r="HQN40" s="427"/>
      <c r="HQO40" s="427"/>
      <c r="HQP40" s="427"/>
      <c r="HQQ40" s="427"/>
      <c r="HQR40" s="427"/>
      <c r="HQS40" s="427"/>
      <c r="HQT40" s="427"/>
      <c r="HQU40" s="427"/>
      <c r="HQV40" s="427"/>
      <c r="HQW40" s="427"/>
      <c r="HQX40" s="427"/>
      <c r="HQY40" s="427"/>
      <c r="HQZ40" s="427"/>
      <c r="HRA40" s="427"/>
      <c r="HRB40" s="427"/>
      <c r="HRC40" s="427"/>
      <c r="HRD40" s="427"/>
      <c r="HRE40" s="427"/>
      <c r="HRF40" s="427"/>
      <c r="HRG40" s="427"/>
      <c r="HRH40" s="427"/>
      <c r="HRI40" s="427"/>
      <c r="HRJ40" s="427"/>
      <c r="HRK40" s="427"/>
      <c r="HRL40" s="427"/>
      <c r="HRM40" s="427"/>
      <c r="HRN40" s="427"/>
      <c r="HRO40" s="427"/>
      <c r="HRP40" s="427"/>
      <c r="HRQ40" s="427"/>
      <c r="HRR40" s="427"/>
      <c r="HRS40" s="427"/>
      <c r="HRT40" s="427"/>
      <c r="HRU40" s="427"/>
      <c r="HRV40" s="427"/>
      <c r="HRW40" s="427"/>
      <c r="HRX40" s="427"/>
      <c r="HRY40" s="427"/>
      <c r="HRZ40" s="427"/>
      <c r="HSA40" s="427"/>
      <c r="HSB40" s="427"/>
      <c r="HSC40" s="427"/>
      <c r="HSD40" s="427"/>
      <c r="HSE40" s="427"/>
      <c r="HSF40" s="427"/>
      <c r="HSG40" s="427"/>
      <c r="HSH40" s="427"/>
      <c r="HSI40" s="427"/>
      <c r="HSJ40" s="427"/>
      <c r="HSK40" s="427"/>
      <c r="HSL40" s="427"/>
      <c r="HSM40" s="427"/>
      <c r="HSN40" s="427"/>
      <c r="HSO40" s="427"/>
      <c r="HSP40" s="427"/>
      <c r="HSQ40" s="427"/>
      <c r="HSR40" s="427"/>
      <c r="HSS40" s="427"/>
      <c r="HST40" s="427"/>
      <c r="HSU40" s="427"/>
      <c r="HSV40" s="427"/>
      <c r="HSW40" s="427"/>
      <c r="HSX40" s="427"/>
      <c r="HSY40" s="427"/>
      <c r="HSZ40" s="427"/>
      <c r="HTA40" s="427"/>
      <c r="HTB40" s="427"/>
      <c r="HTC40" s="427"/>
      <c r="HTD40" s="427"/>
      <c r="HTE40" s="427"/>
      <c r="HTF40" s="427"/>
      <c r="HTG40" s="427"/>
      <c r="HTH40" s="427"/>
      <c r="HTI40" s="427"/>
      <c r="HTJ40" s="427"/>
      <c r="HTK40" s="427"/>
      <c r="HTL40" s="427"/>
      <c r="HTM40" s="427"/>
      <c r="HTN40" s="427"/>
      <c r="HTO40" s="427"/>
      <c r="HTP40" s="427"/>
      <c r="HTQ40" s="427"/>
      <c r="HTR40" s="427"/>
      <c r="HTS40" s="427"/>
      <c r="HTT40" s="427"/>
      <c r="HTU40" s="427"/>
      <c r="HTV40" s="427"/>
      <c r="HTW40" s="427"/>
      <c r="HTX40" s="427"/>
      <c r="HTY40" s="427"/>
      <c r="HTZ40" s="427"/>
      <c r="HUA40" s="427"/>
      <c r="HUB40" s="427"/>
      <c r="HUC40" s="427"/>
      <c r="HUD40" s="427"/>
      <c r="HUE40" s="427"/>
      <c r="HUF40" s="427"/>
      <c r="HUG40" s="427"/>
      <c r="HUH40" s="427"/>
      <c r="HUI40" s="427"/>
      <c r="HUJ40" s="427"/>
      <c r="HUK40" s="427"/>
      <c r="HUL40" s="427"/>
      <c r="HUM40" s="427"/>
      <c r="HUN40" s="427"/>
      <c r="HUO40" s="427"/>
      <c r="HUP40" s="427"/>
      <c r="HUQ40" s="427"/>
      <c r="HUR40" s="427"/>
      <c r="HUS40" s="427"/>
      <c r="HUT40" s="427"/>
      <c r="HUU40" s="427"/>
      <c r="HUV40" s="427"/>
      <c r="HUW40" s="427"/>
      <c r="HUX40" s="427"/>
      <c r="HUY40" s="427"/>
      <c r="HUZ40" s="427"/>
      <c r="HVA40" s="427"/>
      <c r="HVB40" s="427"/>
      <c r="HVC40" s="427"/>
      <c r="HVD40" s="427"/>
      <c r="HVE40" s="427"/>
      <c r="HVF40" s="427"/>
      <c r="HVG40" s="427"/>
      <c r="HVH40" s="427"/>
      <c r="HVI40" s="427"/>
      <c r="HVJ40" s="427"/>
      <c r="HVK40" s="427"/>
      <c r="HVL40" s="427"/>
      <c r="HVM40" s="427"/>
      <c r="HVN40" s="427"/>
      <c r="HVO40" s="427"/>
      <c r="HVP40" s="427"/>
      <c r="HVQ40" s="427"/>
      <c r="HVR40" s="427"/>
      <c r="HVS40" s="427"/>
      <c r="HVT40" s="427"/>
      <c r="HVU40" s="427"/>
      <c r="HVV40" s="427"/>
      <c r="HVW40" s="427"/>
      <c r="HVX40" s="427"/>
      <c r="HVY40" s="427"/>
      <c r="HVZ40" s="427"/>
      <c r="HWA40" s="427"/>
      <c r="HWB40" s="427"/>
      <c r="HWC40" s="427"/>
      <c r="HWD40" s="427"/>
      <c r="HWE40" s="427"/>
      <c r="HWF40" s="427"/>
      <c r="HWG40" s="427"/>
      <c r="HWH40" s="427"/>
      <c r="HWI40" s="427"/>
      <c r="HWJ40" s="427"/>
      <c r="HWK40" s="427"/>
      <c r="HWL40" s="427"/>
      <c r="HWM40" s="427"/>
      <c r="HWN40" s="427"/>
      <c r="HWO40" s="427"/>
      <c r="HWP40" s="427"/>
      <c r="HWQ40" s="427"/>
      <c r="HWR40" s="427"/>
      <c r="HWS40" s="427"/>
      <c r="HWT40" s="427"/>
      <c r="HWU40" s="427"/>
      <c r="HWV40" s="427"/>
      <c r="HWW40" s="427"/>
      <c r="HWX40" s="427"/>
      <c r="HWY40" s="427"/>
      <c r="HWZ40" s="427"/>
      <c r="HXA40" s="427"/>
      <c r="HXB40" s="427"/>
      <c r="HXC40" s="427"/>
      <c r="HXD40" s="427"/>
      <c r="HXE40" s="427"/>
      <c r="HXF40" s="427"/>
      <c r="HXG40" s="427"/>
      <c r="HXH40" s="427"/>
      <c r="HXI40" s="427"/>
      <c r="HXJ40" s="427"/>
      <c r="HXK40" s="427"/>
      <c r="HXL40" s="427"/>
      <c r="HXM40" s="427"/>
      <c r="HXN40" s="427"/>
      <c r="HXO40" s="427"/>
    </row>
    <row r="41" spans="2:6047" s="417" customFormat="1" x14ac:dyDescent="0.25">
      <c r="H41" s="428"/>
      <c r="I41" s="428"/>
      <c r="J41" s="428"/>
      <c r="Q41" s="428"/>
      <c r="R41" s="428"/>
      <c r="S41" s="428"/>
      <c r="Z41" s="428"/>
      <c r="AA41" s="428"/>
      <c r="AB41" s="428"/>
      <c r="AI41" s="428"/>
      <c r="AJ41" s="428"/>
      <c r="AK41" s="428"/>
      <c r="AR41" s="428"/>
      <c r="AS41" s="428"/>
      <c r="AT41" s="428"/>
      <c r="AW41" s="428"/>
      <c r="AZ41" s="428"/>
      <c r="BC41" s="428"/>
      <c r="BF41" s="428"/>
      <c r="BI41" s="428"/>
      <c r="BL41" s="428"/>
      <c r="BO41" s="428"/>
      <c r="BR41" s="428"/>
      <c r="BU41" s="428"/>
      <c r="BX41" s="428"/>
      <c r="EV41" s="427"/>
      <c r="EW41" s="427"/>
      <c r="EX41" s="427"/>
      <c r="EY41" s="427"/>
      <c r="EZ41" s="427"/>
      <c r="FA41" s="427"/>
      <c r="FB41" s="427"/>
      <c r="FC41" s="427"/>
      <c r="FD41" s="427"/>
      <c r="FE41" s="427"/>
      <c r="FF41" s="427"/>
      <c r="FG41" s="427"/>
      <c r="FH41" s="427"/>
      <c r="FI41" s="427"/>
      <c r="FJ41" s="427"/>
      <c r="FK41" s="427"/>
      <c r="FL41" s="427"/>
      <c r="FM41" s="427"/>
      <c r="FN41" s="427"/>
      <c r="FO41" s="427"/>
      <c r="FP41" s="427"/>
      <c r="FQ41" s="427"/>
      <c r="FR41" s="427"/>
      <c r="FS41" s="427"/>
      <c r="FT41" s="427"/>
      <c r="FU41" s="427"/>
      <c r="FV41" s="427"/>
      <c r="FW41" s="427"/>
      <c r="FX41" s="427"/>
      <c r="FY41" s="427"/>
      <c r="FZ41" s="427"/>
      <c r="GA41" s="427"/>
      <c r="GB41" s="427"/>
      <c r="GC41" s="427"/>
      <c r="GD41" s="427"/>
      <c r="GE41" s="427"/>
      <c r="GF41" s="427"/>
      <c r="GG41" s="427"/>
      <c r="GH41" s="427"/>
      <c r="GI41" s="427"/>
      <c r="GJ41" s="427"/>
      <c r="GK41" s="427"/>
      <c r="GL41" s="427"/>
      <c r="GM41" s="427"/>
      <c r="GN41" s="427"/>
      <c r="GO41" s="427"/>
      <c r="GP41" s="427"/>
      <c r="GQ41" s="427"/>
      <c r="GR41" s="427"/>
      <c r="GS41" s="427"/>
      <c r="GT41" s="427"/>
      <c r="GU41" s="427"/>
      <c r="GV41" s="427"/>
      <c r="GW41" s="427"/>
      <c r="GX41" s="427"/>
      <c r="GY41" s="427"/>
      <c r="GZ41" s="427"/>
      <c r="HA41" s="427"/>
      <c r="HB41" s="427"/>
      <c r="HC41" s="427"/>
      <c r="HD41" s="427"/>
      <c r="HE41" s="427"/>
      <c r="HF41" s="427"/>
      <c r="HG41" s="427"/>
      <c r="HH41" s="427"/>
      <c r="HI41" s="427"/>
      <c r="HJ41" s="427"/>
      <c r="HK41" s="427"/>
      <c r="HL41" s="427"/>
      <c r="HM41" s="427"/>
      <c r="HN41" s="427"/>
      <c r="HO41" s="427"/>
      <c r="HP41" s="427"/>
      <c r="HQ41" s="427"/>
      <c r="HR41" s="427"/>
      <c r="HS41" s="427"/>
      <c r="HT41" s="427"/>
      <c r="HU41" s="427"/>
      <c r="HV41" s="427"/>
      <c r="HW41" s="427"/>
      <c r="HX41" s="427"/>
      <c r="HY41" s="427"/>
      <c r="HZ41" s="427"/>
      <c r="IA41" s="427"/>
      <c r="IB41" s="427"/>
      <c r="IC41" s="427"/>
      <c r="ID41" s="427"/>
      <c r="IE41" s="427"/>
      <c r="IF41" s="427"/>
      <c r="IG41" s="427"/>
      <c r="IH41" s="427"/>
      <c r="II41" s="427"/>
      <c r="IJ41" s="427"/>
      <c r="IK41" s="427"/>
      <c r="IL41" s="427"/>
      <c r="IM41" s="427"/>
      <c r="IN41" s="427"/>
      <c r="IO41" s="427"/>
      <c r="IP41" s="427"/>
      <c r="IQ41" s="427"/>
      <c r="IR41" s="427"/>
      <c r="IS41" s="427"/>
      <c r="IT41" s="427"/>
      <c r="IU41" s="427"/>
      <c r="IV41" s="427"/>
      <c r="IW41" s="427"/>
      <c r="IX41" s="427"/>
      <c r="IY41" s="427"/>
      <c r="IZ41" s="427"/>
      <c r="JA41" s="427"/>
      <c r="JB41" s="427"/>
      <c r="JC41" s="427"/>
      <c r="JD41" s="427"/>
      <c r="JE41" s="427"/>
      <c r="JF41" s="427"/>
      <c r="JG41" s="427"/>
      <c r="JH41" s="427"/>
      <c r="JI41" s="427"/>
      <c r="JJ41" s="427"/>
      <c r="JK41" s="427"/>
      <c r="JL41" s="427"/>
      <c r="JM41" s="427"/>
      <c r="JN41" s="427"/>
      <c r="JO41" s="427"/>
      <c r="JP41" s="427"/>
      <c r="JQ41" s="427"/>
      <c r="JR41" s="427"/>
      <c r="JS41" s="427"/>
      <c r="JT41" s="427"/>
      <c r="JU41" s="427"/>
      <c r="JV41" s="427"/>
      <c r="JW41" s="427"/>
      <c r="JX41" s="427"/>
      <c r="JY41" s="427"/>
      <c r="JZ41" s="427"/>
      <c r="KA41" s="427"/>
      <c r="KB41" s="427"/>
      <c r="KC41" s="427"/>
      <c r="KD41" s="427"/>
      <c r="KE41" s="427"/>
      <c r="KF41" s="427"/>
      <c r="KG41" s="427"/>
      <c r="KH41" s="427"/>
      <c r="KI41" s="427"/>
      <c r="KJ41" s="427"/>
      <c r="KK41" s="427"/>
      <c r="KL41" s="427"/>
      <c r="KM41" s="427"/>
      <c r="KN41" s="427"/>
      <c r="KO41" s="427"/>
      <c r="KP41" s="427"/>
      <c r="KQ41" s="427"/>
      <c r="KR41" s="427"/>
      <c r="KS41" s="427"/>
      <c r="KT41" s="427"/>
      <c r="KU41" s="427"/>
      <c r="KV41" s="427"/>
      <c r="KW41" s="427"/>
      <c r="KX41" s="427"/>
      <c r="KY41" s="427"/>
      <c r="KZ41" s="427"/>
      <c r="LA41" s="427"/>
      <c r="LB41" s="427"/>
      <c r="LC41" s="427"/>
      <c r="LD41" s="427"/>
      <c r="LE41" s="427"/>
      <c r="LF41" s="427"/>
      <c r="LG41" s="427"/>
      <c r="LH41" s="427"/>
      <c r="LI41" s="427"/>
      <c r="LJ41" s="427"/>
      <c r="LK41" s="427"/>
      <c r="LL41" s="427"/>
      <c r="LM41" s="427"/>
      <c r="LN41" s="427"/>
      <c r="LO41" s="427"/>
      <c r="LP41" s="427"/>
      <c r="LQ41" s="427"/>
      <c r="LR41" s="427"/>
      <c r="LS41" s="427"/>
      <c r="LT41" s="427"/>
      <c r="LU41" s="427"/>
      <c r="LV41" s="427"/>
      <c r="LW41" s="427"/>
      <c r="LX41" s="427"/>
      <c r="LY41" s="427"/>
      <c r="LZ41" s="427"/>
      <c r="MA41" s="427"/>
      <c r="MB41" s="427"/>
      <c r="MC41" s="427"/>
      <c r="MD41" s="427"/>
      <c r="ME41" s="427"/>
      <c r="MF41" s="427"/>
      <c r="MG41" s="427"/>
      <c r="MH41" s="427"/>
      <c r="MI41" s="427"/>
      <c r="MJ41" s="427"/>
      <c r="MK41" s="427"/>
      <c r="ML41" s="427"/>
      <c r="MM41" s="427"/>
      <c r="MN41" s="427"/>
      <c r="MO41" s="427"/>
      <c r="MP41" s="427"/>
      <c r="MQ41" s="427"/>
      <c r="MR41" s="427"/>
      <c r="MS41" s="427"/>
      <c r="MT41" s="427"/>
      <c r="MU41" s="427"/>
      <c r="MV41" s="427"/>
      <c r="MW41" s="427"/>
      <c r="MX41" s="427"/>
      <c r="MY41" s="427"/>
      <c r="MZ41" s="427"/>
      <c r="NA41" s="427"/>
      <c r="NB41" s="427"/>
      <c r="NC41" s="427"/>
      <c r="ND41" s="427"/>
      <c r="NE41" s="427"/>
      <c r="NF41" s="427"/>
      <c r="NG41" s="427"/>
      <c r="NH41" s="427"/>
      <c r="NI41" s="427"/>
      <c r="NJ41" s="427"/>
      <c r="NK41" s="427"/>
      <c r="NL41" s="427"/>
      <c r="NM41" s="427"/>
      <c r="NN41" s="427"/>
      <c r="NO41" s="427"/>
      <c r="NP41" s="427"/>
      <c r="NQ41" s="427"/>
      <c r="NR41" s="427"/>
      <c r="NS41" s="427"/>
      <c r="NT41" s="427"/>
      <c r="NU41" s="427"/>
      <c r="NV41" s="427"/>
      <c r="NW41" s="427"/>
      <c r="NX41" s="427"/>
      <c r="NY41" s="427"/>
      <c r="NZ41" s="427"/>
      <c r="OA41" s="427"/>
      <c r="OB41" s="427"/>
      <c r="OC41" s="427"/>
      <c r="OD41" s="427"/>
      <c r="OE41" s="427"/>
      <c r="OF41" s="427"/>
      <c r="OG41" s="427"/>
      <c r="OH41" s="427"/>
      <c r="OI41" s="427"/>
      <c r="OJ41" s="427"/>
      <c r="OK41" s="427"/>
      <c r="OL41" s="427"/>
      <c r="OM41" s="427"/>
      <c r="ON41" s="427"/>
      <c r="OO41" s="427"/>
      <c r="OP41" s="427"/>
      <c r="OQ41" s="427"/>
      <c r="OR41" s="427"/>
      <c r="OS41" s="427"/>
      <c r="OT41" s="427"/>
      <c r="OU41" s="427"/>
      <c r="OV41" s="427"/>
      <c r="OW41" s="427"/>
      <c r="OX41" s="427"/>
      <c r="OY41" s="427"/>
      <c r="OZ41" s="427"/>
      <c r="PA41" s="427"/>
      <c r="PB41" s="427"/>
      <c r="PC41" s="427"/>
      <c r="PD41" s="427"/>
      <c r="PE41" s="427"/>
      <c r="PF41" s="427"/>
      <c r="PG41" s="427"/>
      <c r="PH41" s="427"/>
      <c r="PI41" s="427"/>
      <c r="PJ41" s="427"/>
      <c r="PK41" s="427"/>
      <c r="PL41" s="427"/>
      <c r="PM41" s="427"/>
      <c r="PN41" s="427"/>
      <c r="PO41" s="427"/>
      <c r="PP41" s="427"/>
      <c r="PQ41" s="427"/>
      <c r="PR41" s="427"/>
      <c r="PS41" s="427"/>
      <c r="PT41" s="427"/>
      <c r="PU41" s="427"/>
      <c r="PV41" s="427"/>
      <c r="PW41" s="427"/>
      <c r="PX41" s="427"/>
      <c r="PY41" s="427"/>
      <c r="PZ41" s="427"/>
      <c r="QA41" s="427"/>
      <c r="QB41" s="427"/>
      <c r="QC41" s="427"/>
      <c r="QD41" s="427"/>
      <c r="QE41" s="427"/>
      <c r="QF41" s="427"/>
      <c r="QG41" s="427"/>
      <c r="QH41" s="427"/>
      <c r="QI41" s="427"/>
      <c r="QJ41" s="427"/>
      <c r="QK41" s="427"/>
      <c r="QL41" s="427"/>
      <c r="QM41" s="427"/>
      <c r="QN41" s="427"/>
      <c r="QO41" s="427"/>
      <c r="QP41" s="427"/>
      <c r="QQ41" s="427"/>
      <c r="QR41" s="427"/>
      <c r="QS41" s="427"/>
      <c r="QT41" s="427"/>
      <c r="QU41" s="427"/>
      <c r="QV41" s="427"/>
      <c r="QW41" s="427"/>
      <c r="QX41" s="427"/>
      <c r="QY41" s="427"/>
      <c r="QZ41" s="427"/>
      <c r="RA41" s="427"/>
      <c r="RB41" s="427"/>
      <c r="RC41" s="427"/>
      <c r="RD41" s="427"/>
      <c r="RE41" s="427"/>
      <c r="RF41" s="427"/>
      <c r="RG41" s="427"/>
      <c r="RH41" s="427"/>
      <c r="RI41" s="427"/>
      <c r="RJ41" s="427"/>
      <c r="RK41" s="427"/>
      <c r="RL41" s="427"/>
      <c r="RM41" s="427"/>
      <c r="RN41" s="427"/>
      <c r="RO41" s="427"/>
      <c r="RP41" s="427"/>
      <c r="RQ41" s="427"/>
      <c r="RR41" s="427"/>
      <c r="RS41" s="427"/>
      <c r="RT41" s="427"/>
      <c r="RU41" s="427"/>
      <c r="RV41" s="427"/>
      <c r="RW41" s="427"/>
      <c r="RX41" s="427"/>
      <c r="RY41" s="427"/>
      <c r="RZ41" s="427"/>
      <c r="SA41" s="427"/>
      <c r="SB41" s="427"/>
      <c r="SC41" s="427"/>
      <c r="SD41" s="427"/>
      <c r="SE41" s="427"/>
      <c r="SF41" s="427"/>
      <c r="SG41" s="427"/>
      <c r="SH41" s="427"/>
      <c r="SI41" s="427"/>
      <c r="SJ41" s="427"/>
      <c r="SK41" s="427"/>
      <c r="SL41" s="427"/>
      <c r="SM41" s="427"/>
      <c r="SN41" s="427"/>
      <c r="SO41" s="427"/>
      <c r="SP41" s="427"/>
      <c r="SQ41" s="427"/>
      <c r="SR41" s="427"/>
      <c r="SS41" s="427"/>
      <c r="ST41" s="427"/>
      <c r="SU41" s="427"/>
      <c r="SV41" s="427"/>
      <c r="SW41" s="427"/>
      <c r="SX41" s="427"/>
      <c r="SY41" s="427"/>
      <c r="SZ41" s="427"/>
      <c r="TA41" s="427"/>
      <c r="TB41" s="427"/>
      <c r="TC41" s="427"/>
      <c r="TD41" s="427"/>
      <c r="TE41" s="427"/>
      <c r="TF41" s="427"/>
      <c r="TG41" s="427"/>
      <c r="TH41" s="427"/>
      <c r="TI41" s="427"/>
      <c r="TJ41" s="427"/>
      <c r="TK41" s="427"/>
      <c r="TL41" s="427"/>
      <c r="TM41" s="427"/>
      <c r="TN41" s="427"/>
      <c r="TO41" s="427"/>
      <c r="TP41" s="427"/>
      <c r="TQ41" s="427"/>
      <c r="TR41" s="427"/>
      <c r="TS41" s="427"/>
      <c r="TT41" s="427"/>
      <c r="TU41" s="427"/>
      <c r="TV41" s="427"/>
      <c r="TW41" s="427"/>
      <c r="TX41" s="427"/>
      <c r="TY41" s="427"/>
      <c r="TZ41" s="427"/>
      <c r="UA41" s="427"/>
      <c r="UB41" s="427"/>
      <c r="UC41" s="427"/>
      <c r="UD41" s="427"/>
      <c r="UE41" s="427"/>
      <c r="UF41" s="427"/>
      <c r="UG41" s="427"/>
      <c r="UH41" s="427"/>
      <c r="UI41" s="427"/>
      <c r="UJ41" s="427"/>
      <c r="UK41" s="427"/>
      <c r="UL41" s="427"/>
      <c r="UM41" s="427"/>
      <c r="UN41" s="427"/>
      <c r="UO41" s="427"/>
      <c r="UP41" s="427"/>
      <c r="UQ41" s="427"/>
      <c r="UR41" s="427"/>
      <c r="US41" s="427"/>
      <c r="UT41" s="427"/>
      <c r="UU41" s="427"/>
      <c r="UV41" s="427"/>
      <c r="UW41" s="427"/>
      <c r="UX41" s="427"/>
      <c r="UY41" s="427"/>
      <c r="UZ41" s="427"/>
      <c r="VA41" s="427"/>
      <c r="VB41" s="427"/>
      <c r="VC41" s="427"/>
      <c r="VD41" s="427"/>
      <c r="VE41" s="427"/>
      <c r="VF41" s="427"/>
      <c r="VG41" s="427"/>
      <c r="VH41" s="427"/>
      <c r="VI41" s="427"/>
      <c r="VJ41" s="427"/>
      <c r="VK41" s="427"/>
      <c r="VL41" s="427"/>
      <c r="VM41" s="427"/>
      <c r="VN41" s="427"/>
      <c r="VO41" s="427"/>
      <c r="VP41" s="427"/>
      <c r="VQ41" s="427"/>
      <c r="VR41" s="427"/>
      <c r="VS41" s="427"/>
      <c r="VT41" s="427"/>
      <c r="VU41" s="427"/>
      <c r="VV41" s="427"/>
      <c r="VW41" s="427"/>
      <c r="VX41" s="427"/>
      <c r="VY41" s="427"/>
      <c r="VZ41" s="427"/>
      <c r="WA41" s="427"/>
      <c r="WB41" s="427"/>
      <c r="WC41" s="427"/>
      <c r="WD41" s="427"/>
      <c r="WE41" s="427"/>
      <c r="WF41" s="427"/>
      <c r="WG41" s="427"/>
      <c r="WH41" s="427"/>
      <c r="WI41" s="427"/>
      <c r="WJ41" s="427"/>
      <c r="WK41" s="427"/>
      <c r="WL41" s="427"/>
      <c r="WM41" s="427"/>
      <c r="WN41" s="427"/>
      <c r="WO41" s="427"/>
      <c r="WP41" s="427"/>
      <c r="WQ41" s="427"/>
      <c r="WR41" s="427"/>
      <c r="WS41" s="427"/>
      <c r="WT41" s="427"/>
      <c r="WU41" s="427"/>
      <c r="WV41" s="427"/>
      <c r="WW41" s="427"/>
      <c r="WX41" s="427"/>
      <c r="WY41" s="427"/>
      <c r="WZ41" s="427"/>
      <c r="XA41" s="427"/>
      <c r="XB41" s="427"/>
      <c r="XC41" s="427"/>
      <c r="XD41" s="427"/>
      <c r="XE41" s="427"/>
      <c r="XF41" s="427"/>
      <c r="XG41" s="427"/>
      <c r="XH41" s="427"/>
      <c r="XI41" s="427"/>
      <c r="XJ41" s="427"/>
      <c r="XK41" s="427"/>
      <c r="XL41" s="427"/>
      <c r="XM41" s="427"/>
      <c r="XN41" s="427"/>
      <c r="XO41" s="427"/>
      <c r="XP41" s="427"/>
      <c r="XQ41" s="427"/>
      <c r="XR41" s="427"/>
      <c r="XS41" s="427"/>
      <c r="XT41" s="427"/>
      <c r="XU41" s="427"/>
      <c r="XV41" s="427"/>
      <c r="XW41" s="427"/>
      <c r="XX41" s="427"/>
      <c r="XY41" s="427"/>
      <c r="XZ41" s="427"/>
      <c r="YA41" s="427"/>
      <c r="YB41" s="427"/>
      <c r="YC41" s="427"/>
      <c r="YD41" s="427"/>
      <c r="YE41" s="427"/>
      <c r="YF41" s="427"/>
      <c r="YG41" s="427"/>
      <c r="YH41" s="427"/>
      <c r="YI41" s="427"/>
      <c r="YJ41" s="427"/>
      <c r="YK41" s="427"/>
      <c r="YL41" s="427"/>
      <c r="YM41" s="427"/>
      <c r="YN41" s="427"/>
      <c r="YO41" s="427"/>
      <c r="YP41" s="427"/>
      <c r="YQ41" s="427"/>
      <c r="YR41" s="427"/>
      <c r="YS41" s="427"/>
      <c r="YT41" s="427"/>
      <c r="YU41" s="427"/>
      <c r="YV41" s="427"/>
      <c r="YW41" s="427"/>
      <c r="YX41" s="427"/>
      <c r="YY41" s="427"/>
      <c r="YZ41" s="427"/>
      <c r="ZA41" s="427"/>
      <c r="ZB41" s="427"/>
      <c r="ZC41" s="427"/>
      <c r="ZD41" s="427"/>
      <c r="ZE41" s="427"/>
      <c r="ZF41" s="427"/>
      <c r="ZG41" s="427"/>
      <c r="ZH41" s="427"/>
      <c r="ZI41" s="427"/>
      <c r="ZJ41" s="427"/>
      <c r="ZK41" s="427"/>
      <c r="ZL41" s="427"/>
      <c r="ZM41" s="427"/>
      <c r="ZN41" s="427"/>
      <c r="ZO41" s="427"/>
      <c r="ZP41" s="427"/>
      <c r="ZQ41" s="427"/>
      <c r="ZR41" s="427"/>
      <c r="ZS41" s="427"/>
      <c r="ZT41" s="427"/>
      <c r="ZU41" s="427"/>
      <c r="ZV41" s="427"/>
      <c r="ZW41" s="427"/>
      <c r="ZX41" s="427"/>
      <c r="ZY41" s="427"/>
      <c r="ZZ41" s="427"/>
      <c r="AAA41" s="427"/>
      <c r="AAB41" s="427"/>
      <c r="AAC41" s="427"/>
      <c r="AAD41" s="427"/>
      <c r="AAE41" s="427"/>
      <c r="AAF41" s="427"/>
      <c r="AAG41" s="427"/>
      <c r="AAH41" s="427"/>
      <c r="AAI41" s="427"/>
      <c r="AAJ41" s="427"/>
      <c r="AAK41" s="427"/>
      <c r="AAL41" s="427"/>
      <c r="AAM41" s="427"/>
      <c r="AAN41" s="427"/>
      <c r="AAO41" s="427"/>
      <c r="AAP41" s="427"/>
      <c r="AAQ41" s="427"/>
      <c r="AAR41" s="427"/>
      <c r="AAS41" s="427"/>
      <c r="AAT41" s="427"/>
      <c r="AAU41" s="427"/>
      <c r="AAV41" s="427"/>
      <c r="AAW41" s="427"/>
      <c r="AAX41" s="427"/>
      <c r="AAY41" s="427"/>
      <c r="AAZ41" s="427"/>
      <c r="ABA41" s="427"/>
      <c r="ABB41" s="427"/>
      <c r="ABC41" s="427"/>
      <c r="ABD41" s="427"/>
      <c r="ABE41" s="427"/>
      <c r="ABF41" s="427"/>
      <c r="ABG41" s="427"/>
      <c r="ABH41" s="427"/>
      <c r="ABI41" s="427"/>
      <c r="ABJ41" s="427"/>
      <c r="ABK41" s="427"/>
      <c r="ABL41" s="427"/>
      <c r="ABM41" s="427"/>
      <c r="ABN41" s="427"/>
      <c r="ABO41" s="427"/>
      <c r="ABP41" s="427"/>
      <c r="ABQ41" s="427"/>
      <c r="ABR41" s="427"/>
      <c r="ABS41" s="427"/>
      <c r="ABT41" s="427"/>
      <c r="ABU41" s="427"/>
      <c r="ABV41" s="427"/>
      <c r="ABW41" s="427"/>
      <c r="ABX41" s="427"/>
      <c r="ABY41" s="427"/>
      <c r="ABZ41" s="427"/>
      <c r="ACA41" s="427"/>
      <c r="ACB41" s="427"/>
      <c r="ACC41" s="427"/>
      <c r="ACD41" s="427"/>
      <c r="ACE41" s="427"/>
      <c r="ACF41" s="427"/>
      <c r="ACG41" s="427"/>
      <c r="ACH41" s="427"/>
      <c r="ACI41" s="427"/>
      <c r="ACJ41" s="427"/>
      <c r="ACK41" s="427"/>
      <c r="ACL41" s="427"/>
      <c r="ACM41" s="427"/>
      <c r="ACN41" s="427"/>
      <c r="ACO41" s="427"/>
      <c r="ACP41" s="427"/>
      <c r="ACQ41" s="427"/>
      <c r="ACR41" s="427"/>
      <c r="ACS41" s="427"/>
      <c r="ACT41" s="427"/>
      <c r="ACU41" s="427"/>
      <c r="ACV41" s="427"/>
      <c r="ACW41" s="427"/>
      <c r="ACX41" s="427"/>
      <c r="ACY41" s="427"/>
      <c r="ACZ41" s="427"/>
      <c r="ADA41" s="427"/>
      <c r="ADB41" s="427"/>
      <c r="ADC41" s="427"/>
      <c r="ADD41" s="427"/>
      <c r="ADE41" s="427"/>
      <c r="ADF41" s="427"/>
      <c r="ADG41" s="427"/>
      <c r="ADH41" s="427"/>
      <c r="ADI41" s="427"/>
      <c r="ADJ41" s="427"/>
      <c r="ADK41" s="427"/>
      <c r="ADL41" s="427"/>
      <c r="ADM41" s="427"/>
      <c r="ADN41" s="427"/>
      <c r="ADO41" s="427"/>
      <c r="ADP41" s="427"/>
      <c r="ADQ41" s="427"/>
      <c r="ADR41" s="427"/>
      <c r="ADS41" s="427"/>
      <c r="ADT41" s="427"/>
      <c r="ADU41" s="427"/>
      <c r="ADV41" s="427"/>
      <c r="ADW41" s="427"/>
      <c r="ADX41" s="427"/>
      <c r="ADY41" s="427"/>
      <c r="ADZ41" s="427"/>
      <c r="AEA41" s="427"/>
      <c r="AEB41" s="427"/>
      <c r="AEC41" s="427"/>
      <c r="AED41" s="427"/>
      <c r="AEE41" s="427"/>
      <c r="AEF41" s="427"/>
      <c r="AEG41" s="427"/>
      <c r="AEH41" s="427"/>
      <c r="AEI41" s="427"/>
      <c r="AEJ41" s="427"/>
      <c r="AEK41" s="427"/>
      <c r="AEL41" s="427"/>
      <c r="AEM41" s="427"/>
      <c r="AEN41" s="427"/>
      <c r="AEO41" s="427"/>
      <c r="AEP41" s="427"/>
      <c r="AEQ41" s="427"/>
      <c r="AER41" s="427"/>
      <c r="AES41" s="427"/>
      <c r="AET41" s="427"/>
      <c r="AEU41" s="427"/>
      <c r="AEV41" s="427"/>
      <c r="AEW41" s="427"/>
      <c r="AEX41" s="427"/>
      <c r="AEY41" s="427"/>
      <c r="AEZ41" s="427"/>
      <c r="AFA41" s="427"/>
      <c r="AFB41" s="427"/>
      <c r="AFC41" s="427"/>
      <c r="AFD41" s="427"/>
      <c r="AFE41" s="427"/>
      <c r="AFF41" s="427"/>
      <c r="AFG41" s="427"/>
      <c r="AFH41" s="427"/>
      <c r="AFI41" s="427"/>
      <c r="AFJ41" s="427"/>
      <c r="AFK41" s="427"/>
      <c r="AFL41" s="427"/>
      <c r="AFM41" s="427"/>
      <c r="AFN41" s="427"/>
      <c r="AFO41" s="427"/>
      <c r="AFP41" s="427"/>
      <c r="AFQ41" s="427"/>
      <c r="AFR41" s="427"/>
      <c r="AFS41" s="427"/>
      <c r="AFT41" s="427"/>
      <c r="AFU41" s="427"/>
      <c r="AFV41" s="427"/>
      <c r="AFW41" s="427"/>
      <c r="AFX41" s="427"/>
      <c r="AFY41" s="427"/>
      <c r="AFZ41" s="427"/>
      <c r="AGA41" s="427"/>
      <c r="AGB41" s="427"/>
      <c r="AGC41" s="427"/>
      <c r="AGD41" s="427"/>
      <c r="AGE41" s="427"/>
      <c r="AGF41" s="427"/>
      <c r="AGG41" s="427"/>
      <c r="AGH41" s="427"/>
      <c r="AGI41" s="427"/>
      <c r="AGJ41" s="427"/>
      <c r="AGK41" s="427"/>
      <c r="AGL41" s="427"/>
      <c r="AGM41" s="427"/>
      <c r="AGN41" s="427"/>
      <c r="AGO41" s="427"/>
      <c r="AGP41" s="427"/>
      <c r="AGQ41" s="427"/>
      <c r="AGR41" s="427"/>
      <c r="AGS41" s="427"/>
      <c r="AGT41" s="427"/>
      <c r="AGU41" s="427"/>
      <c r="AGV41" s="427"/>
      <c r="AGW41" s="427"/>
      <c r="AGX41" s="427"/>
      <c r="AGY41" s="427"/>
      <c r="AGZ41" s="427"/>
      <c r="AHA41" s="427"/>
      <c r="AHB41" s="427"/>
      <c r="AHC41" s="427"/>
      <c r="AHD41" s="427"/>
      <c r="AHE41" s="427"/>
      <c r="AHF41" s="427"/>
      <c r="AHG41" s="427"/>
      <c r="AHH41" s="427"/>
      <c r="AHI41" s="427"/>
      <c r="AHJ41" s="427"/>
      <c r="AHK41" s="427"/>
      <c r="AHL41" s="427"/>
      <c r="AHM41" s="427"/>
      <c r="AHN41" s="427"/>
      <c r="AHO41" s="427"/>
      <c r="AHP41" s="427"/>
      <c r="AHQ41" s="427"/>
      <c r="AHR41" s="427"/>
      <c r="AHS41" s="427"/>
      <c r="AHT41" s="427"/>
      <c r="AHU41" s="427"/>
      <c r="AHV41" s="427"/>
      <c r="AHW41" s="427"/>
      <c r="AHX41" s="427"/>
      <c r="AHY41" s="427"/>
      <c r="AHZ41" s="427"/>
      <c r="AIA41" s="427"/>
      <c r="AIB41" s="427"/>
      <c r="AIC41" s="427"/>
      <c r="AID41" s="427"/>
      <c r="AIE41" s="427"/>
      <c r="AIF41" s="427"/>
      <c r="AIG41" s="427"/>
      <c r="AIH41" s="427"/>
      <c r="AII41" s="427"/>
      <c r="AIJ41" s="427"/>
      <c r="AIK41" s="427"/>
      <c r="AIL41" s="427"/>
      <c r="AIM41" s="427"/>
      <c r="AIN41" s="427"/>
      <c r="AIO41" s="427"/>
      <c r="AIP41" s="427"/>
      <c r="AIQ41" s="427"/>
      <c r="AIR41" s="427"/>
      <c r="AIS41" s="427"/>
      <c r="AIT41" s="427"/>
      <c r="AIU41" s="427"/>
      <c r="AIV41" s="427"/>
      <c r="AIW41" s="427"/>
      <c r="AIX41" s="427"/>
      <c r="AIY41" s="427"/>
      <c r="AIZ41" s="427"/>
      <c r="AJA41" s="427"/>
      <c r="AJB41" s="427"/>
      <c r="AJC41" s="427"/>
      <c r="AJD41" s="427"/>
      <c r="AJE41" s="427"/>
      <c r="AJF41" s="427"/>
      <c r="AJG41" s="427"/>
      <c r="AJH41" s="427"/>
      <c r="AJI41" s="427"/>
      <c r="AJJ41" s="427"/>
      <c r="AJK41" s="427"/>
      <c r="AJL41" s="427"/>
      <c r="AJM41" s="427"/>
      <c r="AJN41" s="427"/>
      <c r="AJO41" s="427"/>
      <c r="AJP41" s="427"/>
      <c r="AJQ41" s="427"/>
      <c r="AJR41" s="427"/>
      <c r="AJS41" s="427"/>
      <c r="AJT41" s="427"/>
      <c r="AJU41" s="427"/>
      <c r="AJV41" s="427"/>
      <c r="AJW41" s="427"/>
      <c r="AJX41" s="427"/>
      <c r="AJY41" s="427"/>
      <c r="AJZ41" s="427"/>
      <c r="AKA41" s="427"/>
      <c r="AKB41" s="427"/>
      <c r="AKC41" s="427"/>
      <c r="AKD41" s="427"/>
      <c r="AKE41" s="427"/>
      <c r="AKF41" s="427"/>
      <c r="AKG41" s="427"/>
      <c r="AKH41" s="427"/>
      <c r="AKI41" s="427"/>
      <c r="AKJ41" s="427"/>
      <c r="AKK41" s="427"/>
      <c r="AKL41" s="427"/>
      <c r="AKM41" s="427"/>
      <c r="AKN41" s="427"/>
      <c r="AKO41" s="427"/>
      <c r="AKP41" s="427"/>
      <c r="AKQ41" s="427"/>
      <c r="AKR41" s="427"/>
      <c r="AKS41" s="427"/>
      <c r="AKT41" s="427"/>
      <c r="AKU41" s="427"/>
      <c r="AKV41" s="427"/>
      <c r="AKW41" s="427"/>
      <c r="AKX41" s="427"/>
      <c r="AKY41" s="427"/>
      <c r="AKZ41" s="427"/>
      <c r="ALA41" s="427"/>
      <c r="ALB41" s="427"/>
      <c r="ALC41" s="427"/>
      <c r="ALD41" s="427"/>
      <c r="ALE41" s="427"/>
      <c r="ALF41" s="427"/>
      <c r="ALG41" s="427"/>
      <c r="ALH41" s="427"/>
      <c r="ALI41" s="427"/>
      <c r="ALJ41" s="427"/>
      <c r="ALK41" s="427"/>
      <c r="ALL41" s="427"/>
      <c r="ALM41" s="427"/>
      <c r="ALN41" s="427"/>
      <c r="ALO41" s="427"/>
      <c r="ALP41" s="427"/>
      <c r="ALQ41" s="427"/>
      <c r="ALR41" s="427"/>
      <c r="ALS41" s="427"/>
      <c r="ALT41" s="427"/>
      <c r="ALU41" s="427"/>
      <c r="ALV41" s="427"/>
      <c r="ALW41" s="427"/>
      <c r="ALX41" s="427"/>
      <c r="ALY41" s="427"/>
      <c r="ALZ41" s="427"/>
      <c r="AMA41" s="427"/>
      <c r="AMB41" s="427"/>
      <c r="AMC41" s="427"/>
      <c r="AMD41" s="427"/>
      <c r="AME41" s="427"/>
      <c r="AMF41" s="427"/>
      <c r="AMG41" s="427"/>
      <c r="AMH41" s="427"/>
      <c r="AMI41" s="427"/>
      <c r="AMJ41" s="427"/>
      <c r="AMK41" s="427"/>
      <c r="AML41" s="427"/>
      <c r="AMM41" s="427"/>
      <c r="AMN41" s="427"/>
      <c r="AMO41" s="427"/>
      <c r="AMP41" s="427"/>
      <c r="AMQ41" s="427"/>
      <c r="AMR41" s="427"/>
      <c r="AMS41" s="427"/>
      <c r="AMT41" s="427"/>
      <c r="AMU41" s="427"/>
      <c r="AMV41" s="427"/>
      <c r="AMW41" s="427"/>
      <c r="AMX41" s="427"/>
      <c r="AMY41" s="427"/>
      <c r="AMZ41" s="427"/>
      <c r="ANA41" s="427"/>
      <c r="ANB41" s="427"/>
      <c r="ANC41" s="427"/>
      <c r="AND41" s="427"/>
      <c r="ANE41" s="427"/>
      <c r="ANF41" s="427"/>
      <c r="ANG41" s="427"/>
      <c r="ANH41" s="427"/>
      <c r="ANI41" s="427"/>
      <c r="ANJ41" s="427"/>
      <c r="ANK41" s="427"/>
      <c r="ANL41" s="427"/>
      <c r="ANM41" s="427"/>
      <c r="ANN41" s="427"/>
      <c r="ANO41" s="427"/>
      <c r="ANP41" s="427"/>
      <c r="ANQ41" s="427"/>
      <c r="ANR41" s="427"/>
      <c r="ANS41" s="427"/>
      <c r="ANT41" s="427"/>
      <c r="ANU41" s="427"/>
      <c r="ANV41" s="427"/>
      <c r="ANW41" s="427"/>
      <c r="ANX41" s="427"/>
      <c r="ANY41" s="427"/>
      <c r="ANZ41" s="427"/>
      <c r="AOA41" s="427"/>
      <c r="AOB41" s="427"/>
      <c r="AOC41" s="427"/>
      <c r="AOD41" s="427"/>
      <c r="AOE41" s="427"/>
      <c r="AOF41" s="427"/>
      <c r="AOG41" s="427"/>
      <c r="AOH41" s="427"/>
      <c r="AOI41" s="427"/>
      <c r="AOJ41" s="427"/>
      <c r="AOK41" s="427"/>
      <c r="AOL41" s="427"/>
      <c r="AOM41" s="427"/>
      <c r="AON41" s="427"/>
      <c r="AOO41" s="427"/>
      <c r="AOP41" s="427"/>
      <c r="AOQ41" s="427"/>
      <c r="AOR41" s="427"/>
      <c r="AOS41" s="427"/>
      <c r="AOT41" s="427"/>
      <c r="AOU41" s="427"/>
      <c r="AOV41" s="427"/>
      <c r="AOW41" s="427"/>
      <c r="AOX41" s="427"/>
      <c r="AOY41" s="427"/>
      <c r="AOZ41" s="427"/>
      <c r="APA41" s="427"/>
      <c r="APB41" s="427"/>
      <c r="APC41" s="427"/>
      <c r="APD41" s="427"/>
      <c r="APE41" s="427"/>
      <c r="APF41" s="427"/>
      <c r="APG41" s="427"/>
      <c r="APH41" s="427"/>
      <c r="API41" s="427"/>
      <c r="APJ41" s="427"/>
      <c r="APK41" s="427"/>
      <c r="APL41" s="427"/>
      <c r="APM41" s="427"/>
      <c r="APN41" s="427"/>
      <c r="APO41" s="427"/>
      <c r="APP41" s="427"/>
      <c r="APQ41" s="427"/>
      <c r="APR41" s="427"/>
      <c r="APS41" s="427"/>
      <c r="APT41" s="427"/>
      <c r="APU41" s="427"/>
      <c r="APV41" s="427"/>
      <c r="APW41" s="427"/>
      <c r="APX41" s="427"/>
      <c r="APY41" s="427"/>
      <c r="APZ41" s="427"/>
      <c r="AQA41" s="427"/>
      <c r="AQB41" s="427"/>
      <c r="AQC41" s="427"/>
      <c r="AQD41" s="427"/>
      <c r="AQE41" s="427"/>
      <c r="AQF41" s="427"/>
      <c r="AQG41" s="427"/>
      <c r="AQH41" s="427"/>
      <c r="AQI41" s="427"/>
      <c r="AQJ41" s="427"/>
      <c r="AQK41" s="427"/>
      <c r="AQL41" s="427"/>
      <c r="AQM41" s="427"/>
      <c r="AQN41" s="427"/>
      <c r="AQO41" s="427"/>
      <c r="AQP41" s="427"/>
      <c r="AQQ41" s="427"/>
      <c r="AQR41" s="427"/>
      <c r="AQS41" s="427"/>
      <c r="AQT41" s="427"/>
      <c r="AQU41" s="427"/>
      <c r="AQV41" s="427"/>
      <c r="AQW41" s="427"/>
      <c r="AQX41" s="427"/>
      <c r="AQY41" s="427"/>
      <c r="AQZ41" s="427"/>
      <c r="ARA41" s="427"/>
      <c r="ARB41" s="427"/>
      <c r="ARC41" s="427"/>
      <c r="ARD41" s="427"/>
      <c r="ARE41" s="427"/>
      <c r="ARF41" s="427"/>
      <c r="ARG41" s="427"/>
      <c r="ARH41" s="427"/>
      <c r="ARI41" s="427"/>
      <c r="ARJ41" s="427"/>
      <c r="ARK41" s="427"/>
      <c r="ARL41" s="427"/>
      <c r="ARM41" s="427"/>
      <c r="ARN41" s="427"/>
      <c r="ARO41" s="427"/>
      <c r="ARP41" s="427"/>
      <c r="ARQ41" s="427"/>
      <c r="ARR41" s="427"/>
      <c r="ARS41" s="427"/>
      <c r="ART41" s="427"/>
      <c r="ARU41" s="427"/>
      <c r="ARV41" s="427"/>
      <c r="ARW41" s="427"/>
      <c r="ARX41" s="427"/>
      <c r="ARY41" s="427"/>
      <c r="ARZ41" s="427"/>
      <c r="ASA41" s="427"/>
      <c r="ASB41" s="427"/>
      <c r="ASC41" s="427"/>
      <c r="ASD41" s="427"/>
      <c r="ASE41" s="427"/>
      <c r="ASF41" s="427"/>
      <c r="ASG41" s="427"/>
      <c r="ASH41" s="427"/>
      <c r="ASI41" s="427"/>
      <c r="ASJ41" s="427"/>
      <c r="ASK41" s="427"/>
      <c r="ASL41" s="427"/>
      <c r="ASM41" s="427"/>
      <c r="ASN41" s="427"/>
      <c r="ASO41" s="427"/>
      <c r="ASP41" s="427"/>
      <c r="ASQ41" s="427"/>
      <c r="ASR41" s="427"/>
      <c r="ASS41" s="427"/>
      <c r="AST41" s="427"/>
      <c r="ASU41" s="427"/>
      <c r="ASV41" s="427"/>
      <c r="ASW41" s="427"/>
      <c r="ASX41" s="427"/>
      <c r="ASY41" s="427"/>
      <c r="ASZ41" s="427"/>
      <c r="ATA41" s="427"/>
      <c r="ATB41" s="427"/>
      <c r="ATC41" s="427"/>
      <c r="ATD41" s="427"/>
      <c r="ATE41" s="427"/>
      <c r="ATF41" s="427"/>
      <c r="ATG41" s="427"/>
      <c r="ATH41" s="427"/>
      <c r="ATI41" s="427"/>
      <c r="ATJ41" s="427"/>
      <c r="ATK41" s="427"/>
      <c r="ATL41" s="427"/>
      <c r="ATM41" s="427"/>
      <c r="ATN41" s="427"/>
      <c r="ATO41" s="427"/>
      <c r="ATP41" s="427"/>
      <c r="ATQ41" s="427"/>
      <c r="ATR41" s="427"/>
      <c r="ATS41" s="427"/>
      <c r="ATT41" s="427"/>
      <c r="ATU41" s="427"/>
      <c r="ATV41" s="427"/>
      <c r="ATW41" s="427"/>
      <c r="ATX41" s="427"/>
      <c r="ATY41" s="427"/>
      <c r="ATZ41" s="427"/>
      <c r="AUA41" s="427"/>
      <c r="AUB41" s="427"/>
      <c r="AUC41" s="427"/>
      <c r="AUD41" s="427"/>
      <c r="AUE41" s="427"/>
      <c r="AUF41" s="427"/>
      <c r="AUG41" s="427"/>
      <c r="AUH41" s="427"/>
      <c r="AUI41" s="427"/>
      <c r="AUJ41" s="427"/>
      <c r="AUK41" s="427"/>
      <c r="AUL41" s="427"/>
      <c r="AUM41" s="427"/>
      <c r="AUN41" s="427"/>
      <c r="AUO41" s="427"/>
      <c r="AUP41" s="427"/>
      <c r="AUQ41" s="427"/>
      <c r="AUR41" s="427"/>
      <c r="AUS41" s="427"/>
      <c r="AUT41" s="427"/>
      <c r="AUU41" s="427"/>
      <c r="AUV41" s="427"/>
      <c r="AUW41" s="427"/>
      <c r="AUX41" s="427"/>
      <c r="AUY41" s="427"/>
      <c r="AUZ41" s="427"/>
      <c r="AVA41" s="427"/>
      <c r="AVB41" s="427"/>
      <c r="AVC41" s="427"/>
      <c r="AVD41" s="427"/>
      <c r="AVE41" s="427"/>
      <c r="AVF41" s="427"/>
      <c r="AVG41" s="427"/>
      <c r="AVH41" s="427"/>
      <c r="AVI41" s="427"/>
      <c r="AVJ41" s="427"/>
      <c r="AVK41" s="427"/>
      <c r="AVL41" s="427"/>
      <c r="AVM41" s="427"/>
      <c r="AVN41" s="427"/>
      <c r="AVO41" s="427"/>
      <c r="AVP41" s="427"/>
      <c r="AVQ41" s="427"/>
      <c r="AVR41" s="427"/>
      <c r="AVS41" s="427"/>
      <c r="AVT41" s="427"/>
      <c r="AVU41" s="427"/>
      <c r="AVV41" s="427"/>
      <c r="AVW41" s="427"/>
      <c r="AVX41" s="427"/>
      <c r="AVY41" s="427"/>
      <c r="AVZ41" s="427"/>
      <c r="AWA41" s="427"/>
      <c r="AWB41" s="427"/>
      <c r="AWC41" s="427"/>
      <c r="AWD41" s="427"/>
      <c r="AWE41" s="427"/>
      <c r="AWF41" s="427"/>
      <c r="AWG41" s="427"/>
      <c r="AWH41" s="427"/>
      <c r="AWI41" s="427"/>
      <c r="AWJ41" s="427"/>
      <c r="AWK41" s="427"/>
      <c r="AWL41" s="427"/>
      <c r="AWM41" s="427"/>
      <c r="AWN41" s="427"/>
      <c r="AWO41" s="427"/>
      <c r="AWP41" s="427"/>
      <c r="AWQ41" s="427"/>
      <c r="AWR41" s="427"/>
      <c r="AWS41" s="427"/>
      <c r="AWT41" s="427"/>
      <c r="AWU41" s="427"/>
      <c r="AWV41" s="427"/>
      <c r="AWW41" s="427"/>
      <c r="AWX41" s="427"/>
      <c r="AWY41" s="427"/>
      <c r="AWZ41" s="427"/>
      <c r="AXA41" s="427"/>
      <c r="AXB41" s="427"/>
      <c r="AXC41" s="427"/>
      <c r="AXD41" s="427"/>
      <c r="AXE41" s="427"/>
      <c r="AXF41" s="427"/>
      <c r="AXG41" s="427"/>
      <c r="AXH41" s="427"/>
      <c r="AXI41" s="427"/>
      <c r="AXJ41" s="427"/>
      <c r="AXK41" s="427"/>
      <c r="AXL41" s="427"/>
      <c r="AXM41" s="427"/>
      <c r="AXN41" s="427"/>
      <c r="AXO41" s="427"/>
      <c r="AXP41" s="427"/>
      <c r="AXQ41" s="427"/>
      <c r="AXR41" s="427"/>
      <c r="AXS41" s="427"/>
      <c r="AXT41" s="427"/>
      <c r="AXU41" s="427"/>
      <c r="AXV41" s="427"/>
      <c r="AXW41" s="427"/>
      <c r="AXX41" s="427"/>
      <c r="AXY41" s="427"/>
      <c r="AXZ41" s="427"/>
      <c r="AYA41" s="427"/>
      <c r="AYB41" s="427"/>
      <c r="AYC41" s="427"/>
      <c r="AYD41" s="427"/>
      <c r="AYE41" s="427"/>
      <c r="AYF41" s="427"/>
      <c r="AYG41" s="427"/>
      <c r="AYH41" s="427"/>
      <c r="AYI41" s="427"/>
      <c r="AYJ41" s="427"/>
      <c r="AYK41" s="427"/>
      <c r="AYL41" s="427"/>
      <c r="AYM41" s="427"/>
      <c r="AYN41" s="427"/>
      <c r="AYO41" s="427"/>
      <c r="AYP41" s="427"/>
      <c r="AYQ41" s="427"/>
      <c r="AYR41" s="427"/>
      <c r="AYS41" s="427"/>
      <c r="AYT41" s="427"/>
      <c r="AYU41" s="427"/>
      <c r="AYV41" s="427"/>
      <c r="AYW41" s="427"/>
      <c r="AYX41" s="427"/>
      <c r="AYY41" s="427"/>
      <c r="AYZ41" s="427"/>
      <c r="AZA41" s="427"/>
      <c r="AZB41" s="427"/>
      <c r="AZC41" s="427"/>
      <c r="AZD41" s="427"/>
      <c r="AZE41" s="427"/>
      <c r="AZF41" s="427"/>
      <c r="AZG41" s="427"/>
      <c r="AZH41" s="427"/>
      <c r="AZI41" s="427"/>
      <c r="AZJ41" s="427"/>
      <c r="AZK41" s="427"/>
      <c r="AZL41" s="427"/>
      <c r="AZM41" s="427"/>
      <c r="AZN41" s="427"/>
      <c r="AZO41" s="427"/>
      <c r="AZP41" s="427"/>
      <c r="AZQ41" s="427"/>
      <c r="AZR41" s="427"/>
      <c r="AZS41" s="427"/>
      <c r="AZT41" s="427"/>
      <c r="AZU41" s="427"/>
      <c r="AZV41" s="427"/>
      <c r="AZW41" s="427"/>
      <c r="AZX41" s="427"/>
      <c r="AZY41" s="427"/>
      <c r="AZZ41" s="427"/>
      <c r="BAA41" s="427"/>
      <c r="BAB41" s="427"/>
      <c r="BAC41" s="427"/>
      <c r="BAD41" s="427"/>
      <c r="BAE41" s="427"/>
      <c r="BAF41" s="427"/>
      <c r="BAG41" s="427"/>
      <c r="BAH41" s="427"/>
      <c r="BAI41" s="427"/>
      <c r="BAJ41" s="427"/>
      <c r="BAK41" s="427"/>
      <c r="BAL41" s="427"/>
      <c r="BAM41" s="427"/>
      <c r="BAN41" s="427"/>
      <c r="BAO41" s="427"/>
      <c r="BAP41" s="427"/>
      <c r="BAQ41" s="427"/>
      <c r="BAR41" s="427"/>
      <c r="BAS41" s="427"/>
      <c r="BAT41" s="427"/>
      <c r="BAU41" s="427"/>
      <c r="BAV41" s="427"/>
      <c r="BAW41" s="427"/>
      <c r="BAX41" s="427"/>
      <c r="BAY41" s="427"/>
      <c r="BAZ41" s="427"/>
      <c r="BBA41" s="427"/>
      <c r="BBB41" s="427"/>
      <c r="BBC41" s="427"/>
      <c r="BBD41" s="427"/>
      <c r="BBE41" s="427"/>
      <c r="BBF41" s="427"/>
      <c r="BBG41" s="427"/>
      <c r="BBH41" s="427"/>
      <c r="BBI41" s="427"/>
      <c r="BBJ41" s="427"/>
      <c r="BBK41" s="427"/>
      <c r="BBL41" s="427"/>
      <c r="BBM41" s="427"/>
      <c r="BBN41" s="427"/>
      <c r="BBO41" s="427"/>
      <c r="BBP41" s="427"/>
      <c r="BBQ41" s="427"/>
      <c r="BBR41" s="427"/>
      <c r="BBS41" s="427"/>
      <c r="BBT41" s="427"/>
      <c r="BBU41" s="427"/>
      <c r="BBV41" s="427"/>
      <c r="BBW41" s="427"/>
      <c r="BBX41" s="427"/>
      <c r="BBY41" s="427"/>
      <c r="BBZ41" s="427"/>
      <c r="BCA41" s="427"/>
      <c r="BCB41" s="427"/>
      <c r="BCC41" s="427"/>
      <c r="BCD41" s="427"/>
      <c r="BCE41" s="427"/>
      <c r="BCF41" s="427"/>
      <c r="BCG41" s="427"/>
      <c r="BCH41" s="427"/>
      <c r="BCI41" s="427"/>
      <c r="BCJ41" s="427"/>
      <c r="BCK41" s="427"/>
      <c r="BCL41" s="427"/>
      <c r="BCM41" s="427"/>
      <c r="BCN41" s="427"/>
      <c r="BCO41" s="427"/>
      <c r="BCP41" s="427"/>
      <c r="BCQ41" s="427"/>
      <c r="BCR41" s="427"/>
      <c r="BCS41" s="427"/>
      <c r="BCT41" s="427"/>
      <c r="BCU41" s="427"/>
      <c r="BCV41" s="427"/>
      <c r="BCW41" s="427"/>
      <c r="BCX41" s="427"/>
      <c r="BCY41" s="427"/>
      <c r="BCZ41" s="427"/>
      <c r="BDA41" s="427"/>
      <c r="BDB41" s="427"/>
      <c r="BDC41" s="427"/>
      <c r="BDD41" s="427"/>
      <c r="BDE41" s="427"/>
      <c r="BDF41" s="427"/>
      <c r="BDG41" s="427"/>
      <c r="BDH41" s="427"/>
      <c r="BDI41" s="427"/>
      <c r="BDJ41" s="427"/>
      <c r="BDK41" s="427"/>
      <c r="BDL41" s="427"/>
      <c r="BDM41" s="427"/>
      <c r="BDN41" s="427"/>
      <c r="BDO41" s="427"/>
      <c r="BDP41" s="427"/>
      <c r="BDQ41" s="427"/>
      <c r="BDR41" s="427"/>
      <c r="BDS41" s="427"/>
      <c r="BDT41" s="427"/>
      <c r="BDU41" s="427"/>
      <c r="BDV41" s="427"/>
      <c r="BDW41" s="427"/>
      <c r="BDX41" s="427"/>
      <c r="BDY41" s="427"/>
      <c r="BDZ41" s="427"/>
      <c r="BEA41" s="427"/>
      <c r="BEB41" s="427"/>
      <c r="BEC41" s="427"/>
      <c r="BED41" s="427"/>
      <c r="BEE41" s="427"/>
      <c r="BEF41" s="427"/>
      <c r="BEG41" s="427"/>
      <c r="BEH41" s="427"/>
      <c r="BEI41" s="427"/>
      <c r="BEJ41" s="427"/>
      <c r="BEK41" s="427"/>
      <c r="BEL41" s="427"/>
      <c r="BEM41" s="427"/>
      <c r="BEN41" s="427"/>
      <c r="BEO41" s="427"/>
      <c r="BEP41" s="427"/>
      <c r="BEQ41" s="427"/>
      <c r="BER41" s="427"/>
      <c r="BES41" s="427"/>
      <c r="BET41" s="427"/>
      <c r="BEU41" s="427"/>
      <c r="BEV41" s="427"/>
      <c r="BEW41" s="427"/>
      <c r="BEX41" s="427"/>
      <c r="BEY41" s="427"/>
      <c r="BEZ41" s="427"/>
      <c r="BFA41" s="427"/>
      <c r="BFB41" s="427"/>
      <c r="BFC41" s="427"/>
      <c r="BFD41" s="427"/>
      <c r="BFE41" s="427"/>
      <c r="BFF41" s="427"/>
      <c r="BFG41" s="427"/>
      <c r="BFH41" s="427"/>
      <c r="BFI41" s="427"/>
      <c r="BFJ41" s="427"/>
      <c r="BFK41" s="427"/>
      <c r="BFL41" s="427"/>
      <c r="BFM41" s="427"/>
      <c r="BFN41" s="427"/>
      <c r="BFO41" s="427"/>
      <c r="BFP41" s="427"/>
      <c r="BFQ41" s="427"/>
      <c r="BFR41" s="427"/>
      <c r="BFS41" s="427"/>
      <c r="BFT41" s="427"/>
      <c r="BFU41" s="427"/>
      <c r="BFV41" s="427"/>
      <c r="BFW41" s="427"/>
      <c r="BFX41" s="427"/>
      <c r="BFY41" s="427"/>
      <c r="BFZ41" s="427"/>
      <c r="BGA41" s="427"/>
      <c r="BGB41" s="427"/>
      <c r="BGC41" s="427"/>
      <c r="BGD41" s="427"/>
      <c r="BGE41" s="427"/>
      <c r="BGF41" s="427"/>
      <c r="BGG41" s="427"/>
      <c r="BGH41" s="427"/>
      <c r="BGI41" s="427"/>
      <c r="BGJ41" s="427"/>
      <c r="BGK41" s="427"/>
      <c r="BGL41" s="427"/>
      <c r="BGM41" s="427"/>
      <c r="BGN41" s="427"/>
      <c r="BGO41" s="427"/>
      <c r="BGP41" s="427"/>
      <c r="BGQ41" s="427"/>
      <c r="BGR41" s="427"/>
      <c r="BGS41" s="427"/>
      <c r="BGT41" s="427"/>
      <c r="BGU41" s="427"/>
      <c r="BGV41" s="427"/>
      <c r="BGW41" s="427"/>
      <c r="BGX41" s="427"/>
      <c r="BGY41" s="427"/>
      <c r="BGZ41" s="427"/>
      <c r="BHA41" s="427"/>
      <c r="BHB41" s="427"/>
      <c r="BHC41" s="427"/>
      <c r="BHD41" s="427"/>
      <c r="BHE41" s="427"/>
      <c r="BHF41" s="427"/>
      <c r="BHG41" s="427"/>
      <c r="BHH41" s="427"/>
      <c r="BHI41" s="427"/>
      <c r="BHJ41" s="427"/>
      <c r="BHK41" s="427"/>
      <c r="BHL41" s="427"/>
      <c r="BHM41" s="427"/>
      <c r="BHN41" s="427"/>
      <c r="BHO41" s="427"/>
      <c r="BHP41" s="427"/>
      <c r="BHQ41" s="427"/>
      <c r="BHR41" s="427"/>
      <c r="BHS41" s="427"/>
      <c r="BHT41" s="427"/>
      <c r="BHU41" s="427"/>
      <c r="BHV41" s="427"/>
      <c r="BHW41" s="427"/>
      <c r="BHX41" s="427"/>
      <c r="BHY41" s="427"/>
      <c r="BHZ41" s="427"/>
      <c r="BIA41" s="427"/>
      <c r="BIB41" s="427"/>
      <c r="BIC41" s="427"/>
      <c r="BID41" s="427"/>
      <c r="BIE41" s="427"/>
      <c r="BIF41" s="427"/>
      <c r="BIG41" s="427"/>
      <c r="BIH41" s="427"/>
      <c r="BII41" s="427"/>
      <c r="BIJ41" s="427"/>
      <c r="BIK41" s="427"/>
      <c r="BIL41" s="427"/>
      <c r="BIM41" s="427"/>
      <c r="BIN41" s="427"/>
      <c r="BIO41" s="427"/>
      <c r="BIP41" s="427"/>
      <c r="BIQ41" s="427"/>
      <c r="BIR41" s="427"/>
      <c r="BIS41" s="427"/>
      <c r="BIT41" s="427"/>
      <c r="BIU41" s="427"/>
      <c r="BIV41" s="427"/>
      <c r="BIW41" s="427"/>
      <c r="BIX41" s="427"/>
      <c r="BIY41" s="427"/>
      <c r="BIZ41" s="427"/>
      <c r="BJA41" s="427"/>
      <c r="BJB41" s="427"/>
      <c r="BJC41" s="427"/>
      <c r="BJD41" s="427"/>
      <c r="BJE41" s="427"/>
      <c r="BJF41" s="427"/>
      <c r="BJG41" s="427"/>
      <c r="BJH41" s="427"/>
      <c r="BJI41" s="427"/>
      <c r="BJJ41" s="427"/>
      <c r="BJK41" s="427"/>
      <c r="BJL41" s="427"/>
      <c r="BJM41" s="427"/>
      <c r="BJN41" s="427"/>
      <c r="BJO41" s="427"/>
      <c r="BJP41" s="427"/>
      <c r="BJQ41" s="427"/>
      <c r="BJR41" s="427"/>
      <c r="BJS41" s="427"/>
      <c r="BJT41" s="427"/>
      <c r="BJU41" s="427"/>
      <c r="BJV41" s="427"/>
      <c r="BJW41" s="427"/>
      <c r="BJX41" s="427"/>
      <c r="BJY41" s="427"/>
      <c r="BJZ41" s="427"/>
      <c r="BKA41" s="427"/>
      <c r="BKB41" s="427"/>
      <c r="BKC41" s="427"/>
      <c r="BKD41" s="427"/>
      <c r="BKE41" s="427"/>
      <c r="BKF41" s="427"/>
      <c r="BKG41" s="427"/>
      <c r="BKH41" s="427"/>
      <c r="BKI41" s="427"/>
      <c r="BKJ41" s="427"/>
      <c r="BKK41" s="427"/>
      <c r="BKL41" s="427"/>
      <c r="BKM41" s="427"/>
      <c r="BKN41" s="427"/>
      <c r="BKO41" s="427"/>
      <c r="BKP41" s="427"/>
      <c r="BKQ41" s="427"/>
      <c r="BKR41" s="427"/>
      <c r="BKS41" s="427"/>
      <c r="BKT41" s="427"/>
      <c r="BKU41" s="427"/>
      <c r="BKV41" s="427"/>
      <c r="BKW41" s="427"/>
      <c r="BKX41" s="427"/>
      <c r="BKY41" s="427"/>
      <c r="BKZ41" s="427"/>
      <c r="BLA41" s="427"/>
      <c r="BLB41" s="427"/>
      <c r="BLC41" s="427"/>
      <c r="BLD41" s="427"/>
      <c r="BLE41" s="427"/>
      <c r="BLF41" s="427"/>
      <c r="BLG41" s="427"/>
      <c r="BLH41" s="427"/>
      <c r="BLI41" s="427"/>
      <c r="BLJ41" s="427"/>
      <c r="BLK41" s="427"/>
      <c r="BLL41" s="427"/>
      <c r="BLM41" s="427"/>
      <c r="BLN41" s="427"/>
      <c r="BLO41" s="427"/>
      <c r="BLP41" s="427"/>
      <c r="BLQ41" s="427"/>
      <c r="BLR41" s="427"/>
      <c r="BLS41" s="427"/>
      <c r="BLT41" s="427"/>
      <c r="BLU41" s="427"/>
      <c r="BLV41" s="427"/>
      <c r="BLW41" s="427"/>
      <c r="BLX41" s="427"/>
      <c r="BLY41" s="427"/>
      <c r="BLZ41" s="427"/>
      <c r="BMA41" s="427"/>
      <c r="BMB41" s="427"/>
      <c r="BMC41" s="427"/>
      <c r="BMD41" s="427"/>
      <c r="BME41" s="427"/>
      <c r="BMF41" s="427"/>
      <c r="BMG41" s="427"/>
      <c r="BMH41" s="427"/>
      <c r="BMI41" s="427"/>
      <c r="BMJ41" s="427"/>
      <c r="BMK41" s="427"/>
      <c r="BML41" s="427"/>
      <c r="BMM41" s="427"/>
      <c r="BMN41" s="427"/>
      <c r="BMO41" s="427"/>
      <c r="BMP41" s="427"/>
      <c r="BMQ41" s="427"/>
      <c r="BMR41" s="427"/>
      <c r="BMS41" s="427"/>
      <c r="BMT41" s="427"/>
      <c r="BMU41" s="427"/>
      <c r="BMV41" s="427"/>
      <c r="BMW41" s="427"/>
      <c r="BMX41" s="427"/>
      <c r="BMY41" s="427"/>
      <c r="BMZ41" s="427"/>
      <c r="BNA41" s="427"/>
      <c r="BNB41" s="427"/>
      <c r="BNC41" s="427"/>
      <c r="BND41" s="427"/>
      <c r="BNE41" s="427"/>
      <c r="BNF41" s="427"/>
      <c r="BNG41" s="427"/>
      <c r="BNH41" s="427"/>
      <c r="BNI41" s="427"/>
      <c r="BNJ41" s="427"/>
      <c r="BNK41" s="427"/>
      <c r="BNL41" s="427"/>
      <c r="BNM41" s="427"/>
      <c r="BNN41" s="427"/>
      <c r="BNO41" s="427"/>
      <c r="BNP41" s="427"/>
      <c r="BNQ41" s="427"/>
      <c r="BNR41" s="427"/>
      <c r="BNS41" s="427"/>
      <c r="BNT41" s="427"/>
      <c r="BNU41" s="427"/>
      <c r="BNV41" s="427"/>
      <c r="BNW41" s="427"/>
      <c r="BNX41" s="427"/>
      <c r="BNY41" s="427"/>
      <c r="BNZ41" s="427"/>
      <c r="BOA41" s="427"/>
      <c r="BOB41" s="427"/>
      <c r="BOC41" s="427"/>
      <c r="BOD41" s="427"/>
      <c r="BOE41" s="427"/>
      <c r="BOF41" s="427"/>
      <c r="BOG41" s="427"/>
      <c r="BOH41" s="427"/>
      <c r="BOI41" s="427"/>
      <c r="BOJ41" s="427"/>
      <c r="BOK41" s="427"/>
      <c r="BOL41" s="427"/>
      <c r="BOM41" s="427"/>
      <c r="BON41" s="427"/>
      <c r="BOO41" s="427"/>
      <c r="BOP41" s="427"/>
      <c r="BOQ41" s="427"/>
      <c r="BOR41" s="427"/>
      <c r="BOS41" s="427"/>
      <c r="BOT41" s="427"/>
      <c r="BOU41" s="427"/>
      <c r="BOV41" s="427"/>
      <c r="BOW41" s="427"/>
      <c r="BOX41" s="427"/>
      <c r="BOY41" s="427"/>
      <c r="BOZ41" s="427"/>
      <c r="BPA41" s="427"/>
      <c r="BPB41" s="427"/>
      <c r="BPC41" s="427"/>
      <c r="BPD41" s="427"/>
      <c r="BPE41" s="427"/>
      <c r="BPF41" s="427"/>
      <c r="BPG41" s="427"/>
      <c r="BPH41" s="427"/>
      <c r="BPI41" s="427"/>
      <c r="BPJ41" s="427"/>
      <c r="BPK41" s="427"/>
      <c r="BPL41" s="427"/>
      <c r="BPM41" s="427"/>
      <c r="BPN41" s="427"/>
      <c r="BPO41" s="427"/>
      <c r="BPP41" s="427"/>
      <c r="BPQ41" s="427"/>
      <c r="BPR41" s="427"/>
      <c r="BPS41" s="427"/>
      <c r="BPT41" s="427"/>
      <c r="BPU41" s="427"/>
      <c r="BPV41" s="427"/>
      <c r="BPW41" s="427"/>
      <c r="BPX41" s="427"/>
      <c r="BPY41" s="427"/>
      <c r="BPZ41" s="427"/>
      <c r="BQA41" s="427"/>
      <c r="BQB41" s="427"/>
      <c r="BQC41" s="427"/>
      <c r="BQD41" s="427"/>
      <c r="BQE41" s="427"/>
      <c r="BQF41" s="427"/>
      <c r="BQG41" s="427"/>
      <c r="BQH41" s="427"/>
      <c r="BQI41" s="427"/>
      <c r="BQJ41" s="427"/>
      <c r="BQK41" s="427"/>
      <c r="BQL41" s="427"/>
      <c r="BQM41" s="427"/>
      <c r="BQN41" s="427"/>
      <c r="BQO41" s="427"/>
      <c r="BQP41" s="427"/>
      <c r="BQQ41" s="427"/>
      <c r="BQR41" s="427"/>
      <c r="BQS41" s="427"/>
      <c r="BQT41" s="427"/>
      <c r="BQU41" s="427"/>
      <c r="BQV41" s="427"/>
      <c r="BQW41" s="427"/>
      <c r="BQX41" s="427"/>
      <c r="BQY41" s="427"/>
      <c r="BQZ41" s="427"/>
      <c r="BRA41" s="427"/>
      <c r="BRB41" s="427"/>
      <c r="BRC41" s="427"/>
      <c r="BRD41" s="427"/>
      <c r="BRE41" s="427"/>
      <c r="BRF41" s="427"/>
      <c r="BRG41" s="427"/>
      <c r="BRH41" s="427"/>
      <c r="BRI41" s="427"/>
      <c r="BRJ41" s="427"/>
      <c r="BRK41" s="427"/>
      <c r="BRL41" s="427"/>
      <c r="BRM41" s="427"/>
      <c r="BRN41" s="427"/>
      <c r="BRO41" s="427"/>
      <c r="BRP41" s="427"/>
      <c r="BRQ41" s="427"/>
      <c r="BRR41" s="427"/>
      <c r="BRS41" s="427"/>
      <c r="BRT41" s="427"/>
      <c r="BRU41" s="427"/>
      <c r="BRV41" s="427"/>
      <c r="BRW41" s="427"/>
      <c r="BRX41" s="427"/>
      <c r="BRY41" s="427"/>
      <c r="BRZ41" s="427"/>
      <c r="BSA41" s="427"/>
      <c r="BSB41" s="427"/>
      <c r="BSC41" s="427"/>
      <c r="BSD41" s="427"/>
      <c r="BSE41" s="427"/>
      <c r="BSF41" s="427"/>
      <c r="BSG41" s="427"/>
      <c r="BSH41" s="427"/>
      <c r="BSI41" s="427"/>
      <c r="BSJ41" s="427"/>
      <c r="BSK41" s="427"/>
      <c r="BSL41" s="427"/>
      <c r="BSM41" s="427"/>
      <c r="BSN41" s="427"/>
      <c r="BSO41" s="427"/>
      <c r="BSP41" s="427"/>
      <c r="BSQ41" s="427"/>
      <c r="BSR41" s="427"/>
      <c r="BSS41" s="427"/>
      <c r="BST41" s="427"/>
      <c r="BSU41" s="427"/>
      <c r="BSV41" s="427"/>
      <c r="BSW41" s="427"/>
      <c r="BSX41" s="427"/>
      <c r="BSY41" s="427"/>
      <c r="BSZ41" s="427"/>
      <c r="BTA41" s="427"/>
      <c r="BTB41" s="427"/>
      <c r="BTC41" s="427"/>
      <c r="BTD41" s="427"/>
      <c r="BTE41" s="427"/>
      <c r="BTF41" s="427"/>
      <c r="BTG41" s="427"/>
      <c r="BTH41" s="427"/>
      <c r="BTI41" s="427"/>
      <c r="BTJ41" s="427"/>
      <c r="BTK41" s="427"/>
      <c r="BTL41" s="427"/>
      <c r="BTM41" s="427"/>
      <c r="BTN41" s="427"/>
      <c r="BTO41" s="427"/>
      <c r="BTP41" s="427"/>
      <c r="BTQ41" s="427"/>
      <c r="BTR41" s="427"/>
      <c r="BTS41" s="427"/>
      <c r="BTT41" s="427"/>
      <c r="BTU41" s="427"/>
      <c r="BTV41" s="427"/>
      <c r="BTW41" s="427"/>
      <c r="BTX41" s="427"/>
      <c r="BTY41" s="427"/>
      <c r="BTZ41" s="427"/>
      <c r="BUA41" s="427"/>
      <c r="BUB41" s="427"/>
      <c r="BUC41" s="427"/>
      <c r="BUD41" s="427"/>
      <c r="BUE41" s="427"/>
      <c r="BUF41" s="427"/>
      <c r="BUG41" s="427"/>
      <c r="BUH41" s="427"/>
      <c r="BUI41" s="427"/>
      <c r="BUJ41" s="427"/>
      <c r="BUK41" s="427"/>
      <c r="BUL41" s="427"/>
      <c r="BUM41" s="427"/>
      <c r="BUN41" s="427"/>
      <c r="BUO41" s="427"/>
      <c r="BUP41" s="427"/>
      <c r="BUQ41" s="427"/>
      <c r="BUR41" s="427"/>
      <c r="BUS41" s="427"/>
      <c r="BUT41" s="427"/>
      <c r="BUU41" s="427"/>
      <c r="BUV41" s="427"/>
      <c r="BUW41" s="427"/>
      <c r="BUX41" s="427"/>
      <c r="BUY41" s="427"/>
      <c r="BUZ41" s="427"/>
      <c r="BVA41" s="427"/>
      <c r="BVB41" s="427"/>
      <c r="BVC41" s="427"/>
      <c r="BVD41" s="427"/>
      <c r="BVE41" s="427"/>
      <c r="BVF41" s="427"/>
      <c r="BVG41" s="427"/>
      <c r="BVH41" s="427"/>
      <c r="BVI41" s="427"/>
      <c r="BVJ41" s="427"/>
      <c r="BVK41" s="427"/>
      <c r="BVL41" s="427"/>
      <c r="BVM41" s="427"/>
      <c r="BVN41" s="427"/>
      <c r="BVO41" s="427"/>
      <c r="BVP41" s="427"/>
      <c r="BVQ41" s="427"/>
      <c r="BVR41" s="427"/>
      <c r="BVS41" s="427"/>
      <c r="BVT41" s="427"/>
      <c r="BVU41" s="427"/>
      <c r="BVV41" s="427"/>
      <c r="BVW41" s="427"/>
      <c r="BVX41" s="427"/>
      <c r="BVY41" s="427"/>
      <c r="BVZ41" s="427"/>
      <c r="BWA41" s="427"/>
      <c r="BWB41" s="427"/>
      <c r="BWC41" s="427"/>
      <c r="BWD41" s="427"/>
      <c r="BWE41" s="427"/>
      <c r="BWF41" s="427"/>
      <c r="BWG41" s="427"/>
      <c r="BWH41" s="427"/>
      <c r="BWI41" s="427"/>
      <c r="BWJ41" s="427"/>
      <c r="BWK41" s="427"/>
      <c r="BWL41" s="427"/>
      <c r="BWM41" s="427"/>
      <c r="BWN41" s="427"/>
      <c r="BWO41" s="427"/>
      <c r="BWP41" s="427"/>
      <c r="BWQ41" s="427"/>
      <c r="BWR41" s="427"/>
      <c r="BWS41" s="427"/>
      <c r="BWT41" s="427"/>
      <c r="BWU41" s="427"/>
      <c r="BWV41" s="427"/>
      <c r="BWW41" s="427"/>
      <c r="BWX41" s="427"/>
      <c r="BWY41" s="427"/>
      <c r="BWZ41" s="427"/>
      <c r="BXA41" s="427"/>
      <c r="BXB41" s="427"/>
      <c r="BXC41" s="427"/>
      <c r="BXD41" s="427"/>
      <c r="BXE41" s="427"/>
      <c r="BXF41" s="427"/>
      <c r="BXG41" s="427"/>
      <c r="BXH41" s="427"/>
      <c r="BXI41" s="427"/>
      <c r="BXJ41" s="427"/>
      <c r="BXK41" s="427"/>
      <c r="BXL41" s="427"/>
      <c r="BXM41" s="427"/>
      <c r="BXN41" s="427"/>
      <c r="BXO41" s="427"/>
      <c r="BXP41" s="427"/>
      <c r="BXQ41" s="427"/>
      <c r="BXR41" s="427"/>
      <c r="BXS41" s="427"/>
      <c r="BXT41" s="427"/>
      <c r="BXU41" s="427"/>
      <c r="BXV41" s="427"/>
      <c r="BXW41" s="427"/>
      <c r="BXX41" s="427"/>
      <c r="BXY41" s="427"/>
      <c r="BXZ41" s="427"/>
      <c r="BYA41" s="427"/>
      <c r="BYB41" s="427"/>
      <c r="BYC41" s="427"/>
      <c r="BYD41" s="427"/>
      <c r="BYE41" s="427"/>
      <c r="BYF41" s="427"/>
      <c r="BYG41" s="427"/>
      <c r="BYH41" s="427"/>
      <c r="BYI41" s="427"/>
      <c r="BYJ41" s="427"/>
      <c r="BYK41" s="427"/>
      <c r="BYL41" s="427"/>
      <c r="BYM41" s="427"/>
      <c r="BYN41" s="427"/>
      <c r="BYO41" s="427"/>
      <c r="BYP41" s="427"/>
      <c r="BYQ41" s="427"/>
      <c r="BYR41" s="427"/>
      <c r="BYS41" s="427"/>
      <c r="BYT41" s="427"/>
      <c r="BYU41" s="427"/>
      <c r="BYV41" s="427"/>
      <c r="BYW41" s="427"/>
      <c r="BYX41" s="427"/>
      <c r="BYY41" s="427"/>
      <c r="BYZ41" s="427"/>
      <c r="BZA41" s="427"/>
      <c r="BZB41" s="427"/>
      <c r="BZC41" s="427"/>
      <c r="BZD41" s="427"/>
      <c r="BZE41" s="427"/>
      <c r="BZF41" s="427"/>
      <c r="BZG41" s="427"/>
      <c r="BZH41" s="427"/>
      <c r="BZI41" s="427"/>
      <c r="BZJ41" s="427"/>
      <c r="BZK41" s="427"/>
      <c r="BZL41" s="427"/>
      <c r="BZM41" s="427"/>
      <c r="BZN41" s="427"/>
      <c r="BZO41" s="427"/>
      <c r="BZP41" s="427"/>
      <c r="BZQ41" s="427"/>
      <c r="BZR41" s="427"/>
      <c r="BZS41" s="427"/>
      <c r="BZT41" s="427"/>
      <c r="BZU41" s="427"/>
      <c r="BZV41" s="427"/>
      <c r="BZW41" s="427"/>
      <c r="BZX41" s="427"/>
      <c r="BZY41" s="427"/>
      <c r="BZZ41" s="427"/>
      <c r="CAA41" s="427"/>
      <c r="CAB41" s="427"/>
      <c r="CAC41" s="427"/>
      <c r="CAD41" s="427"/>
      <c r="CAE41" s="427"/>
      <c r="CAF41" s="427"/>
      <c r="CAG41" s="427"/>
      <c r="CAH41" s="427"/>
      <c r="CAI41" s="427"/>
      <c r="CAJ41" s="427"/>
      <c r="CAK41" s="427"/>
      <c r="CAL41" s="427"/>
      <c r="CAM41" s="427"/>
      <c r="CAN41" s="427"/>
      <c r="CAO41" s="427"/>
      <c r="CAP41" s="427"/>
      <c r="CAQ41" s="427"/>
      <c r="CAR41" s="427"/>
      <c r="CAS41" s="427"/>
      <c r="CAT41" s="427"/>
      <c r="CAU41" s="427"/>
      <c r="CAV41" s="427"/>
      <c r="CAW41" s="427"/>
      <c r="CAX41" s="427"/>
      <c r="CAY41" s="427"/>
      <c r="CAZ41" s="427"/>
      <c r="CBA41" s="427"/>
      <c r="CBB41" s="427"/>
      <c r="CBC41" s="427"/>
      <c r="CBD41" s="427"/>
      <c r="CBE41" s="427"/>
      <c r="CBF41" s="427"/>
      <c r="CBG41" s="427"/>
      <c r="CBH41" s="427"/>
      <c r="CBI41" s="427"/>
      <c r="CBJ41" s="427"/>
      <c r="CBK41" s="427"/>
      <c r="CBL41" s="427"/>
      <c r="CBM41" s="427"/>
      <c r="CBN41" s="427"/>
      <c r="CBO41" s="427"/>
      <c r="CBP41" s="427"/>
      <c r="CBQ41" s="427"/>
      <c r="CBR41" s="427"/>
      <c r="CBS41" s="427"/>
      <c r="CBT41" s="427"/>
      <c r="CBU41" s="427"/>
      <c r="CBV41" s="427"/>
      <c r="CBW41" s="427"/>
      <c r="CBX41" s="427"/>
      <c r="CBY41" s="427"/>
      <c r="CBZ41" s="427"/>
      <c r="CCA41" s="427"/>
      <c r="CCB41" s="427"/>
      <c r="CCC41" s="427"/>
      <c r="CCD41" s="427"/>
      <c r="CCE41" s="427"/>
      <c r="CCF41" s="427"/>
      <c r="CCG41" s="427"/>
      <c r="CCH41" s="427"/>
      <c r="CCI41" s="427"/>
      <c r="CCJ41" s="427"/>
      <c r="CCK41" s="427"/>
      <c r="CCL41" s="427"/>
      <c r="CCM41" s="427"/>
      <c r="CCN41" s="427"/>
      <c r="CCO41" s="427"/>
      <c r="CCP41" s="427"/>
      <c r="CCQ41" s="427"/>
      <c r="CCR41" s="427"/>
      <c r="CCS41" s="427"/>
      <c r="CCT41" s="427"/>
      <c r="CCU41" s="427"/>
      <c r="CCV41" s="427"/>
      <c r="CCW41" s="427"/>
      <c r="CCX41" s="427"/>
      <c r="CCY41" s="427"/>
      <c r="CCZ41" s="427"/>
      <c r="CDA41" s="427"/>
      <c r="CDB41" s="427"/>
      <c r="CDC41" s="427"/>
      <c r="CDD41" s="427"/>
      <c r="CDE41" s="427"/>
      <c r="CDF41" s="427"/>
      <c r="CDG41" s="427"/>
      <c r="CDH41" s="427"/>
      <c r="CDI41" s="427"/>
      <c r="CDJ41" s="427"/>
      <c r="CDK41" s="427"/>
      <c r="CDL41" s="427"/>
      <c r="CDM41" s="427"/>
      <c r="CDN41" s="427"/>
      <c r="CDO41" s="427"/>
      <c r="CDP41" s="427"/>
      <c r="CDQ41" s="427"/>
      <c r="CDR41" s="427"/>
      <c r="CDS41" s="427"/>
      <c r="CDT41" s="427"/>
      <c r="CDU41" s="427"/>
      <c r="CDV41" s="427"/>
      <c r="CDW41" s="427"/>
      <c r="CDX41" s="427"/>
      <c r="CDY41" s="427"/>
      <c r="CDZ41" s="427"/>
      <c r="CEA41" s="427"/>
      <c r="CEB41" s="427"/>
      <c r="CEC41" s="427"/>
      <c r="CED41" s="427"/>
      <c r="CEE41" s="427"/>
      <c r="CEF41" s="427"/>
      <c r="CEG41" s="427"/>
      <c r="CEH41" s="427"/>
      <c r="CEI41" s="427"/>
      <c r="CEJ41" s="427"/>
      <c r="CEK41" s="427"/>
      <c r="CEL41" s="427"/>
      <c r="CEM41" s="427"/>
      <c r="CEN41" s="427"/>
      <c r="CEO41" s="427"/>
      <c r="CEP41" s="427"/>
      <c r="CEQ41" s="427"/>
      <c r="CER41" s="427"/>
      <c r="CES41" s="427"/>
      <c r="CET41" s="427"/>
      <c r="CEU41" s="427"/>
      <c r="CEV41" s="427"/>
      <c r="CEW41" s="427"/>
      <c r="CEX41" s="427"/>
      <c r="CEY41" s="427"/>
      <c r="CEZ41" s="427"/>
      <c r="CFA41" s="427"/>
      <c r="CFB41" s="427"/>
      <c r="CFC41" s="427"/>
      <c r="CFD41" s="427"/>
      <c r="CFE41" s="427"/>
      <c r="CFF41" s="427"/>
      <c r="CFG41" s="427"/>
      <c r="CFH41" s="427"/>
      <c r="CFI41" s="427"/>
      <c r="CFJ41" s="427"/>
      <c r="CFK41" s="427"/>
      <c r="CFL41" s="427"/>
      <c r="CFM41" s="427"/>
      <c r="CFN41" s="427"/>
      <c r="CFO41" s="427"/>
      <c r="CFP41" s="427"/>
      <c r="CFQ41" s="427"/>
      <c r="CFR41" s="427"/>
      <c r="CFS41" s="427"/>
      <c r="CFT41" s="427"/>
      <c r="CFU41" s="427"/>
      <c r="CFV41" s="427"/>
      <c r="CFW41" s="427"/>
      <c r="CFX41" s="427"/>
      <c r="CFY41" s="427"/>
      <c r="CFZ41" s="427"/>
      <c r="CGA41" s="427"/>
      <c r="CGB41" s="427"/>
      <c r="CGC41" s="427"/>
      <c r="CGD41" s="427"/>
      <c r="CGE41" s="427"/>
      <c r="CGF41" s="427"/>
      <c r="CGG41" s="427"/>
      <c r="CGH41" s="427"/>
      <c r="CGI41" s="427"/>
      <c r="CGJ41" s="427"/>
      <c r="CGK41" s="427"/>
      <c r="CGL41" s="427"/>
      <c r="CGM41" s="427"/>
      <c r="CGN41" s="427"/>
      <c r="CGO41" s="427"/>
      <c r="CGP41" s="427"/>
      <c r="CGQ41" s="427"/>
      <c r="CGR41" s="427"/>
      <c r="CGS41" s="427"/>
      <c r="CGT41" s="427"/>
      <c r="CGU41" s="427"/>
      <c r="CGV41" s="427"/>
      <c r="CGW41" s="427"/>
      <c r="CGX41" s="427"/>
      <c r="CGY41" s="427"/>
      <c r="CGZ41" s="427"/>
      <c r="CHA41" s="427"/>
      <c r="CHB41" s="427"/>
      <c r="CHC41" s="427"/>
      <c r="CHD41" s="427"/>
      <c r="CHE41" s="427"/>
      <c r="CHF41" s="427"/>
      <c r="CHG41" s="427"/>
      <c r="CHH41" s="427"/>
      <c r="CHI41" s="427"/>
      <c r="CHJ41" s="427"/>
      <c r="CHK41" s="427"/>
      <c r="CHL41" s="427"/>
      <c r="CHM41" s="427"/>
      <c r="CHN41" s="427"/>
      <c r="CHO41" s="427"/>
      <c r="CHP41" s="427"/>
      <c r="CHQ41" s="427"/>
      <c r="CHR41" s="427"/>
      <c r="CHS41" s="427"/>
      <c r="CHT41" s="427"/>
      <c r="CHU41" s="427"/>
      <c r="CHV41" s="427"/>
      <c r="CHW41" s="427"/>
      <c r="CHX41" s="427"/>
      <c r="CHY41" s="427"/>
      <c r="CHZ41" s="427"/>
      <c r="CIA41" s="427"/>
      <c r="CIB41" s="427"/>
      <c r="CIC41" s="427"/>
      <c r="CID41" s="427"/>
      <c r="CIE41" s="427"/>
      <c r="CIF41" s="427"/>
      <c r="CIG41" s="427"/>
      <c r="CIH41" s="427"/>
      <c r="CII41" s="427"/>
      <c r="CIJ41" s="427"/>
      <c r="CIK41" s="427"/>
      <c r="CIL41" s="427"/>
      <c r="CIM41" s="427"/>
      <c r="CIN41" s="427"/>
      <c r="CIO41" s="427"/>
      <c r="CIP41" s="427"/>
      <c r="CIQ41" s="427"/>
      <c r="CIR41" s="427"/>
      <c r="CIS41" s="427"/>
      <c r="CIT41" s="427"/>
      <c r="CIU41" s="427"/>
      <c r="CIV41" s="427"/>
      <c r="CIW41" s="427"/>
      <c r="CIX41" s="427"/>
      <c r="CIY41" s="427"/>
      <c r="CIZ41" s="427"/>
      <c r="CJA41" s="427"/>
      <c r="CJB41" s="427"/>
      <c r="CJC41" s="427"/>
      <c r="CJD41" s="427"/>
      <c r="CJE41" s="427"/>
      <c r="CJF41" s="427"/>
      <c r="CJG41" s="427"/>
      <c r="CJH41" s="427"/>
      <c r="CJI41" s="427"/>
      <c r="CJJ41" s="427"/>
      <c r="CJK41" s="427"/>
      <c r="CJL41" s="427"/>
      <c r="CJM41" s="427"/>
      <c r="CJN41" s="427"/>
      <c r="CJO41" s="427"/>
      <c r="CJP41" s="427"/>
      <c r="CJQ41" s="427"/>
      <c r="CJR41" s="427"/>
      <c r="CJS41" s="427"/>
      <c r="CJT41" s="427"/>
      <c r="CJU41" s="427"/>
      <c r="CJV41" s="427"/>
      <c r="CJW41" s="427"/>
      <c r="CJX41" s="427"/>
      <c r="CJY41" s="427"/>
      <c r="CJZ41" s="427"/>
      <c r="CKA41" s="427"/>
      <c r="CKB41" s="427"/>
      <c r="CKC41" s="427"/>
      <c r="CKD41" s="427"/>
      <c r="CKE41" s="427"/>
      <c r="CKF41" s="427"/>
      <c r="CKG41" s="427"/>
      <c r="CKH41" s="427"/>
      <c r="CKI41" s="427"/>
      <c r="CKJ41" s="427"/>
      <c r="CKK41" s="427"/>
      <c r="CKL41" s="427"/>
      <c r="CKM41" s="427"/>
      <c r="CKN41" s="427"/>
      <c r="CKO41" s="427"/>
      <c r="CKP41" s="427"/>
      <c r="CKQ41" s="427"/>
      <c r="CKR41" s="427"/>
      <c r="CKS41" s="427"/>
      <c r="CKT41" s="427"/>
      <c r="CKU41" s="427"/>
      <c r="CKV41" s="427"/>
      <c r="CKW41" s="427"/>
      <c r="CKX41" s="427"/>
      <c r="CKY41" s="427"/>
      <c r="CKZ41" s="427"/>
      <c r="CLA41" s="427"/>
      <c r="CLB41" s="427"/>
      <c r="CLC41" s="427"/>
      <c r="CLD41" s="427"/>
      <c r="CLE41" s="427"/>
      <c r="CLF41" s="427"/>
      <c r="CLG41" s="427"/>
      <c r="CLH41" s="427"/>
      <c r="CLI41" s="427"/>
      <c r="CLJ41" s="427"/>
      <c r="CLK41" s="427"/>
      <c r="CLL41" s="427"/>
      <c r="CLM41" s="427"/>
      <c r="CLN41" s="427"/>
      <c r="CLO41" s="427"/>
      <c r="CLP41" s="427"/>
      <c r="CLQ41" s="427"/>
      <c r="CLR41" s="427"/>
      <c r="CLS41" s="427"/>
      <c r="CLT41" s="427"/>
      <c r="CLU41" s="427"/>
      <c r="CLV41" s="427"/>
      <c r="CLW41" s="427"/>
      <c r="CLX41" s="427"/>
      <c r="CLY41" s="427"/>
      <c r="CLZ41" s="427"/>
      <c r="CMA41" s="427"/>
      <c r="CMB41" s="427"/>
      <c r="CMC41" s="427"/>
      <c r="CMD41" s="427"/>
      <c r="CME41" s="427"/>
      <c r="CMF41" s="427"/>
      <c r="CMG41" s="427"/>
      <c r="CMH41" s="427"/>
      <c r="CMI41" s="427"/>
      <c r="CMJ41" s="427"/>
      <c r="CMK41" s="427"/>
      <c r="CML41" s="427"/>
      <c r="CMM41" s="427"/>
      <c r="CMN41" s="427"/>
      <c r="CMO41" s="427"/>
      <c r="CMP41" s="427"/>
      <c r="CMQ41" s="427"/>
      <c r="CMR41" s="427"/>
      <c r="CMS41" s="427"/>
      <c r="CMT41" s="427"/>
      <c r="CMU41" s="427"/>
      <c r="CMV41" s="427"/>
      <c r="CMW41" s="427"/>
      <c r="CMX41" s="427"/>
      <c r="CMY41" s="427"/>
      <c r="CMZ41" s="427"/>
      <c r="CNA41" s="427"/>
      <c r="CNB41" s="427"/>
      <c r="CNC41" s="427"/>
      <c r="CND41" s="427"/>
      <c r="CNE41" s="427"/>
      <c r="CNF41" s="427"/>
      <c r="CNG41" s="427"/>
      <c r="CNH41" s="427"/>
      <c r="CNI41" s="427"/>
      <c r="CNJ41" s="427"/>
      <c r="CNK41" s="427"/>
      <c r="CNL41" s="427"/>
      <c r="CNM41" s="427"/>
      <c r="CNN41" s="427"/>
      <c r="CNO41" s="427"/>
      <c r="CNP41" s="427"/>
      <c r="CNQ41" s="427"/>
      <c r="CNR41" s="427"/>
      <c r="CNS41" s="427"/>
      <c r="CNT41" s="427"/>
      <c r="CNU41" s="427"/>
      <c r="CNV41" s="427"/>
      <c r="CNW41" s="427"/>
      <c r="CNX41" s="427"/>
      <c r="CNY41" s="427"/>
      <c r="CNZ41" s="427"/>
      <c r="COA41" s="427"/>
      <c r="COB41" s="427"/>
      <c r="COC41" s="427"/>
      <c r="COD41" s="427"/>
      <c r="COE41" s="427"/>
      <c r="COF41" s="427"/>
      <c r="COG41" s="427"/>
      <c r="COH41" s="427"/>
      <c r="COI41" s="427"/>
      <c r="COJ41" s="427"/>
      <c r="COK41" s="427"/>
      <c r="COL41" s="427"/>
      <c r="COM41" s="427"/>
      <c r="CON41" s="427"/>
      <c r="COO41" s="427"/>
      <c r="COP41" s="427"/>
      <c r="COQ41" s="427"/>
      <c r="COR41" s="427"/>
      <c r="COS41" s="427"/>
      <c r="COT41" s="427"/>
      <c r="COU41" s="427"/>
      <c r="COV41" s="427"/>
      <c r="COW41" s="427"/>
      <c r="COX41" s="427"/>
      <c r="COY41" s="427"/>
      <c r="COZ41" s="427"/>
      <c r="CPA41" s="427"/>
      <c r="CPB41" s="427"/>
      <c r="CPC41" s="427"/>
      <c r="CPD41" s="427"/>
      <c r="CPE41" s="427"/>
      <c r="CPF41" s="427"/>
      <c r="CPG41" s="427"/>
      <c r="CPH41" s="427"/>
      <c r="CPI41" s="427"/>
      <c r="CPJ41" s="427"/>
      <c r="CPK41" s="427"/>
      <c r="CPL41" s="427"/>
      <c r="CPM41" s="427"/>
      <c r="CPN41" s="427"/>
      <c r="CPO41" s="427"/>
      <c r="CPP41" s="427"/>
      <c r="CPQ41" s="427"/>
      <c r="CPR41" s="427"/>
      <c r="CPS41" s="427"/>
      <c r="CPT41" s="427"/>
      <c r="CPU41" s="427"/>
      <c r="CPV41" s="427"/>
      <c r="CPW41" s="427"/>
      <c r="CPX41" s="427"/>
      <c r="CPY41" s="427"/>
      <c r="CPZ41" s="427"/>
      <c r="CQA41" s="427"/>
      <c r="CQB41" s="427"/>
      <c r="CQC41" s="427"/>
      <c r="CQD41" s="427"/>
      <c r="CQE41" s="427"/>
      <c r="CQF41" s="427"/>
      <c r="CQG41" s="427"/>
      <c r="CQH41" s="427"/>
      <c r="CQI41" s="427"/>
      <c r="CQJ41" s="427"/>
      <c r="CQK41" s="427"/>
      <c r="CQL41" s="427"/>
      <c r="CQM41" s="427"/>
      <c r="CQN41" s="427"/>
      <c r="CQO41" s="427"/>
      <c r="CQP41" s="427"/>
      <c r="CQQ41" s="427"/>
      <c r="CQR41" s="427"/>
      <c r="CQS41" s="427"/>
      <c r="CQT41" s="427"/>
      <c r="CQU41" s="427"/>
      <c r="CQV41" s="427"/>
      <c r="CQW41" s="427"/>
      <c r="CQX41" s="427"/>
      <c r="CQY41" s="427"/>
      <c r="CQZ41" s="427"/>
      <c r="CRA41" s="427"/>
      <c r="CRB41" s="427"/>
      <c r="CRC41" s="427"/>
      <c r="CRD41" s="427"/>
      <c r="CRE41" s="427"/>
      <c r="CRF41" s="427"/>
      <c r="CRG41" s="427"/>
      <c r="CRH41" s="427"/>
      <c r="CRI41" s="427"/>
      <c r="CRJ41" s="427"/>
      <c r="CRK41" s="427"/>
      <c r="CRL41" s="427"/>
      <c r="CRM41" s="427"/>
      <c r="CRN41" s="427"/>
      <c r="CRO41" s="427"/>
      <c r="CRP41" s="427"/>
      <c r="CRQ41" s="427"/>
      <c r="CRR41" s="427"/>
      <c r="CRS41" s="427"/>
      <c r="CRT41" s="427"/>
      <c r="CRU41" s="427"/>
      <c r="CRV41" s="427"/>
      <c r="CRW41" s="427"/>
      <c r="CRX41" s="427"/>
      <c r="CRY41" s="427"/>
      <c r="CRZ41" s="427"/>
      <c r="CSA41" s="427"/>
      <c r="CSB41" s="427"/>
      <c r="CSC41" s="427"/>
      <c r="CSD41" s="427"/>
      <c r="CSE41" s="427"/>
      <c r="CSF41" s="427"/>
      <c r="CSG41" s="427"/>
      <c r="CSH41" s="427"/>
      <c r="CSI41" s="427"/>
      <c r="CSJ41" s="427"/>
      <c r="CSK41" s="427"/>
      <c r="CSL41" s="427"/>
      <c r="CSM41" s="427"/>
      <c r="CSN41" s="427"/>
      <c r="CSO41" s="427"/>
      <c r="CSP41" s="427"/>
      <c r="CSQ41" s="427"/>
      <c r="CSR41" s="427"/>
      <c r="CSS41" s="427"/>
      <c r="CST41" s="427"/>
      <c r="CSU41" s="427"/>
      <c r="CSV41" s="427"/>
      <c r="CSW41" s="427"/>
      <c r="CSX41" s="427"/>
      <c r="CSY41" s="427"/>
      <c r="CSZ41" s="427"/>
      <c r="CTA41" s="427"/>
      <c r="CTB41" s="427"/>
      <c r="CTC41" s="427"/>
      <c r="CTD41" s="427"/>
      <c r="CTE41" s="427"/>
      <c r="CTF41" s="427"/>
      <c r="CTG41" s="427"/>
      <c r="CTH41" s="427"/>
      <c r="CTI41" s="427"/>
      <c r="CTJ41" s="427"/>
      <c r="CTK41" s="427"/>
      <c r="CTL41" s="427"/>
      <c r="CTM41" s="427"/>
      <c r="CTN41" s="427"/>
      <c r="CTO41" s="427"/>
      <c r="CTP41" s="427"/>
      <c r="CTQ41" s="427"/>
      <c r="CTR41" s="427"/>
      <c r="CTS41" s="427"/>
      <c r="CTT41" s="427"/>
      <c r="CTU41" s="427"/>
      <c r="CTV41" s="427"/>
      <c r="CTW41" s="427"/>
      <c r="CTX41" s="427"/>
      <c r="CTY41" s="427"/>
      <c r="CTZ41" s="427"/>
      <c r="CUA41" s="427"/>
      <c r="CUB41" s="427"/>
      <c r="CUC41" s="427"/>
      <c r="CUD41" s="427"/>
      <c r="CUE41" s="427"/>
      <c r="CUF41" s="427"/>
      <c r="CUG41" s="427"/>
      <c r="CUH41" s="427"/>
      <c r="CUI41" s="427"/>
      <c r="CUJ41" s="427"/>
      <c r="CUK41" s="427"/>
      <c r="CUL41" s="427"/>
      <c r="CUM41" s="427"/>
      <c r="CUN41" s="427"/>
      <c r="CUO41" s="427"/>
      <c r="CUP41" s="427"/>
      <c r="CUQ41" s="427"/>
      <c r="CUR41" s="427"/>
      <c r="CUS41" s="427"/>
      <c r="CUT41" s="427"/>
      <c r="CUU41" s="427"/>
      <c r="CUV41" s="427"/>
      <c r="CUW41" s="427"/>
      <c r="CUX41" s="427"/>
      <c r="CUY41" s="427"/>
      <c r="CUZ41" s="427"/>
      <c r="CVA41" s="427"/>
      <c r="CVB41" s="427"/>
      <c r="CVC41" s="427"/>
      <c r="CVD41" s="427"/>
      <c r="CVE41" s="427"/>
      <c r="CVF41" s="427"/>
      <c r="CVG41" s="427"/>
      <c r="CVH41" s="427"/>
      <c r="CVI41" s="427"/>
      <c r="CVJ41" s="427"/>
      <c r="CVK41" s="427"/>
      <c r="CVL41" s="427"/>
      <c r="CVM41" s="427"/>
      <c r="CVN41" s="427"/>
      <c r="CVO41" s="427"/>
      <c r="CVP41" s="427"/>
      <c r="CVQ41" s="427"/>
      <c r="CVR41" s="427"/>
      <c r="CVS41" s="427"/>
      <c r="CVT41" s="427"/>
      <c r="CVU41" s="427"/>
      <c r="CVV41" s="427"/>
      <c r="CVW41" s="427"/>
      <c r="CVX41" s="427"/>
      <c r="CVY41" s="427"/>
      <c r="CVZ41" s="427"/>
      <c r="CWA41" s="427"/>
      <c r="CWB41" s="427"/>
      <c r="CWC41" s="427"/>
      <c r="CWD41" s="427"/>
      <c r="CWE41" s="427"/>
      <c r="CWF41" s="427"/>
      <c r="CWG41" s="427"/>
      <c r="CWH41" s="427"/>
      <c r="CWI41" s="427"/>
      <c r="CWJ41" s="427"/>
      <c r="CWK41" s="427"/>
      <c r="CWL41" s="427"/>
      <c r="CWM41" s="427"/>
      <c r="CWN41" s="427"/>
      <c r="CWO41" s="427"/>
      <c r="CWP41" s="427"/>
      <c r="CWQ41" s="427"/>
      <c r="CWR41" s="427"/>
      <c r="CWS41" s="427"/>
      <c r="CWT41" s="427"/>
      <c r="CWU41" s="427"/>
      <c r="CWV41" s="427"/>
      <c r="CWW41" s="427"/>
      <c r="CWX41" s="427"/>
      <c r="CWY41" s="427"/>
      <c r="CWZ41" s="427"/>
      <c r="CXA41" s="427"/>
      <c r="CXB41" s="427"/>
      <c r="CXC41" s="427"/>
      <c r="CXD41" s="427"/>
      <c r="CXE41" s="427"/>
      <c r="CXF41" s="427"/>
      <c r="CXG41" s="427"/>
      <c r="CXH41" s="427"/>
      <c r="CXI41" s="427"/>
      <c r="CXJ41" s="427"/>
      <c r="CXK41" s="427"/>
      <c r="CXL41" s="427"/>
      <c r="CXM41" s="427"/>
      <c r="CXN41" s="427"/>
      <c r="CXO41" s="427"/>
      <c r="CXP41" s="427"/>
      <c r="CXQ41" s="427"/>
      <c r="CXR41" s="427"/>
      <c r="CXS41" s="427"/>
      <c r="CXT41" s="427"/>
      <c r="CXU41" s="427"/>
      <c r="CXV41" s="427"/>
      <c r="CXW41" s="427"/>
      <c r="CXX41" s="427"/>
      <c r="CXY41" s="427"/>
      <c r="CXZ41" s="427"/>
      <c r="CYA41" s="427"/>
      <c r="CYB41" s="427"/>
      <c r="CYC41" s="427"/>
      <c r="CYD41" s="427"/>
      <c r="CYE41" s="427"/>
      <c r="CYF41" s="427"/>
      <c r="CYG41" s="427"/>
      <c r="CYH41" s="427"/>
      <c r="CYI41" s="427"/>
      <c r="CYJ41" s="427"/>
      <c r="CYK41" s="427"/>
      <c r="CYL41" s="427"/>
      <c r="CYM41" s="427"/>
      <c r="CYN41" s="427"/>
      <c r="CYO41" s="427"/>
      <c r="CYP41" s="427"/>
      <c r="CYQ41" s="427"/>
      <c r="CYR41" s="427"/>
      <c r="CYS41" s="427"/>
      <c r="CYT41" s="427"/>
      <c r="CYU41" s="427"/>
      <c r="CYV41" s="427"/>
      <c r="CYW41" s="427"/>
      <c r="CYX41" s="427"/>
      <c r="CYY41" s="427"/>
      <c r="CYZ41" s="427"/>
      <c r="CZA41" s="427"/>
      <c r="CZB41" s="427"/>
      <c r="CZC41" s="427"/>
      <c r="CZD41" s="427"/>
      <c r="CZE41" s="427"/>
      <c r="CZF41" s="427"/>
      <c r="CZG41" s="427"/>
      <c r="CZH41" s="427"/>
      <c r="CZI41" s="427"/>
      <c r="CZJ41" s="427"/>
      <c r="CZK41" s="427"/>
      <c r="CZL41" s="427"/>
      <c r="CZM41" s="427"/>
      <c r="CZN41" s="427"/>
      <c r="CZO41" s="427"/>
      <c r="CZP41" s="427"/>
      <c r="CZQ41" s="427"/>
      <c r="CZR41" s="427"/>
      <c r="CZS41" s="427"/>
      <c r="CZT41" s="427"/>
      <c r="CZU41" s="427"/>
      <c r="CZV41" s="427"/>
      <c r="CZW41" s="427"/>
      <c r="CZX41" s="427"/>
      <c r="CZY41" s="427"/>
      <c r="CZZ41" s="427"/>
      <c r="DAA41" s="427"/>
      <c r="DAB41" s="427"/>
      <c r="DAC41" s="427"/>
      <c r="DAD41" s="427"/>
      <c r="DAE41" s="427"/>
      <c r="DAF41" s="427"/>
      <c r="DAG41" s="427"/>
      <c r="DAH41" s="427"/>
      <c r="DAI41" s="427"/>
      <c r="DAJ41" s="427"/>
      <c r="DAK41" s="427"/>
      <c r="DAL41" s="427"/>
      <c r="DAM41" s="427"/>
      <c r="DAN41" s="427"/>
      <c r="DAO41" s="427"/>
      <c r="DAP41" s="427"/>
      <c r="DAQ41" s="427"/>
      <c r="DAR41" s="427"/>
      <c r="DAS41" s="427"/>
      <c r="DAT41" s="427"/>
      <c r="DAU41" s="427"/>
      <c r="DAV41" s="427"/>
      <c r="DAW41" s="427"/>
      <c r="DAX41" s="427"/>
      <c r="DAY41" s="427"/>
      <c r="DAZ41" s="427"/>
      <c r="DBA41" s="427"/>
      <c r="DBB41" s="427"/>
      <c r="DBC41" s="427"/>
      <c r="DBD41" s="427"/>
      <c r="DBE41" s="427"/>
      <c r="DBF41" s="427"/>
      <c r="DBG41" s="427"/>
      <c r="DBH41" s="427"/>
      <c r="DBI41" s="427"/>
      <c r="DBJ41" s="427"/>
      <c r="DBK41" s="427"/>
      <c r="DBL41" s="427"/>
      <c r="DBM41" s="427"/>
      <c r="DBN41" s="427"/>
      <c r="DBO41" s="427"/>
      <c r="DBP41" s="427"/>
      <c r="DBQ41" s="427"/>
      <c r="DBR41" s="427"/>
      <c r="DBS41" s="427"/>
      <c r="DBT41" s="427"/>
      <c r="DBU41" s="427"/>
      <c r="DBV41" s="427"/>
      <c r="DBW41" s="427"/>
      <c r="DBX41" s="427"/>
      <c r="DBY41" s="427"/>
      <c r="DBZ41" s="427"/>
      <c r="DCA41" s="427"/>
      <c r="DCB41" s="427"/>
      <c r="DCC41" s="427"/>
      <c r="DCD41" s="427"/>
      <c r="DCE41" s="427"/>
      <c r="DCF41" s="427"/>
      <c r="DCG41" s="427"/>
      <c r="DCH41" s="427"/>
      <c r="DCI41" s="427"/>
      <c r="DCJ41" s="427"/>
      <c r="DCK41" s="427"/>
      <c r="DCL41" s="427"/>
      <c r="DCM41" s="427"/>
      <c r="DCN41" s="427"/>
      <c r="DCO41" s="427"/>
      <c r="DCP41" s="427"/>
      <c r="DCQ41" s="427"/>
      <c r="DCR41" s="427"/>
      <c r="DCS41" s="427"/>
      <c r="DCT41" s="427"/>
      <c r="DCU41" s="427"/>
      <c r="DCV41" s="427"/>
      <c r="DCW41" s="427"/>
      <c r="DCX41" s="427"/>
      <c r="DCY41" s="427"/>
      <c r="DCZ41" s="427"/>
      <c r="DDA41" s="427"/>
      <c r="DDB41" s="427"/>
      <c r="DDC41" s="427"/>
      <c r="DDD41" s="427"/>
      <c r="DDE41" s="427"/>
      <c r="DDF41" s="427"/>
      <c r="DDG41" s="427"/>
      <c r="DDH41" s="427"/>
      <c r="DDI41" s="427"/>
      <c r="DDJ41" s="427"/>
      <c r="DDK41" s="427"/>
      <c r="DDL41" s="427"/>
      <c r="DDM41" s="427"/>
      <c r="DDN41" s="427"/>
      <c r="DDO41" s="427"/>
      <c r="DDP41" s="427"/>
      <c r="DDQ41" s="427"/>
      <c r="DDR41" s="427"/>
      <c r="DDS41" s="427"/>
      <c r="DDT41" s="427"/>
      <c r="DDU41" s="427"/>
      <c r="DDV41" s="427"/>
      <c r="DDW41" s="427"/>
      <c r="DDX41" s="427"/>
      <c r="DDY41" s="427"/>
      <c r="DDZ41" s="427"/>
      <c r="DEA41" s="427"/>
      <c r="DEB41" s="427"/>
      <c r="DEC41" s="427"/>
      <c r="DED41" s="427"/>
      <c r="DEE41" s="427"/>
      <c r="DEF41" s="427"/>
      <c r="DEG41" s="427"/>
      <c r="DEH41" s="427"/>
      <c r="DEI41" s="427"/>
      <c r="DEJ41" s="427"/>
      <c r="DEK41" s="427"/>
      <c r="DEL41" s="427"/>
      <c r="DEM41" s="427"/>
      <c r="DEN41" s="427"/>
      <c r="DEO41" s="427"/>
      <c r="DEP41" s="427"/>
      <c r="DEQ41" s="427"/>
      <c r="DER41" s="427"/>
      <c r="DES41" s="427"/>
      <c r="DET41" s="427"/>
      <c r="DEU41" s="427"/>
      <c r="DEV41" s="427"/>
      <c r="DEW41" s="427"/>
      <c r="DEX41" s="427"/>
      <c r="DEY41" s="427"/>
      <c r="DEZ41" s="427"/>
      <c r="DFA41" s="427"/>
      <c r="DFB41" s="427"/>
      <c r="DFC41" s="427"/>
      <c r="DFD41" s="427"/>
      <c r="DFE41" s="427"/>
      <c r="DFF41" s="427"/>
      <c r="DFG41" s="427"/>
      <c r="DFH41" s="427"/>
      <c r="DFI41" s="427"/>
      <c r="DFJ41" s="427"/>
      <c r="DFK41" s="427"/>
      <c r="DFL41" s="427"/>
      <c r="DFM41" s="427"/>
      <c r="DFN41" s="427"/>
      <c r="DFO41" s="427"/>
      <c r="DFP41" s="427"/>
      <c r="DFQ41" s="427"/>
      <c r="DFR41" s="427"/>
      <c r="DFS41" s="427"/>
      <c r="DFT41" s="427"/>
      <c r="DFU41" s="427"/>
      <c r="DFV41" s="427"/>
      <c r="DFW41" s="427"/>
      <c r="DFX41" s="427"/>
      <c r="DFY41" s="427"/>
      <c r="DFZ41" s="427"/>
      <c r="DGA41" s="427"/>
      <c r="DGB41" s="427"/>
      <c r="DGC41" s="427"/>
      <c r="DGD41" s="427"/>
      <c r="DGE41" s="427"/>
      <c r="DGF41" s="427"/>
      <c r="DGG41" s="427"/>
      <c r="DGH41" s="427"/>
      <c r="DGI41" s="427"/>
      <c r="DGJ41" s="427"/>
      <c r="DGK41" s="427"/>
      <c r="DGL41" s="427"/>
      <c r="DGM41" s="427"/>
      <c r="DGN41" s="427"/>
      <c r="DGO41" s="427"/>
      <c r="DGP41" s="427"/>
      <c r="DGQ41" s="427"/>
      <c r="DGR41" s="427"/>
      <c r="DGS41" s="427"/>
      <c r="DGT41" s="427"/>
      <c r="DGU41" s="427"/>
      <c r="DGV41" s="427"/>
      <c r="DGW41" s="427"/>
      <c r="DGX41" s="427"/>
      <c r="DGY41" s="427"/>
      <c r="DGZ41" s="427"/>
      <c r="DHA41" s="427"/>
      <c r="DHB41" s="427"/>
      <c r="DHC41" s="427"/>
      <c r="DHD41" s="427"/>
      <c r="DHE41" s="427"/>
      <c r="DHF41" s="427"/>
      <c r="DHG41" s="427"/>
      <c r="DHH41" s="427"/>
      <c r="DHI41" s="427"/>
      <c r="DHJ41" s="427"/>
      <c r="DHK41" s="427"/>
      <c r="DHL41" s="427"/>
      <c r="DHM41" s="427"/>
      <c r="DHN41" s="427"/>
      <c r="DHO41" s="427"/>
      <c r="DHP41" s="427"/>
      <c r="DHQ41" s="427"/>
      <c r="DHR41" s="427"/>
      <c r="DHS41" s="427"/>
      <c r="DHT41" s="427"/>
      <c r="DHU41" s="427"/>
      <c r="DHV41" s="427"/>
      <c r="DHW41" s="427"/>
      <c r="DHX41" s="427"/>
      <c r="DHY41" s="427"/>
      <c r="DHZ41" s="427"/>
      <c r="DIA41" s="427"/>
      <c r="DIB41" s="427"/>
      <c r="DIC41" s="427"/>
      <c r="DID41" s="427"/>
      <c r="DIE41" s="427"/>
      <c r="DIF41" s="427"/>
      <c r="DIG41" s="427"/>
      <c r="DIH41" s="427"/>
      <c r="DII41" s="427"/>
      <c r="DIJ41" s="427"/>
      <c r="DIK41" s="427"/>
      <c r="DIL41" s="427"/>
      <c r="DIM41" s="427"/>
      <c r="DIN41" s="427"/>
      <c r="DIO41" s="427"/>
      <c r="DIP41" s="427"/>
      <c r="DIQ41" s="427"/>
      <c r="DIR41" s="427"/>
      <c r="DIS41" s="427"/>
      <c r="DIT41" s="427"/>
      <c r="DIU41" s="427"/>
      <c r="DIV41" s="427"/>
      <c r="DIW41" s="427"/>
      <c r="DIX41" s="427"/>
      <c r="DIY41" s="427"/>
      <c r="DIZ41" s="427"/>
      <c r="DJA41" s="427"/>
      <c r="DJB41" s="427"/>
      <c r="DJC41" s="427"/>
      <c r="DJD41" s="427"/>
      <c r="DJE41" s="427"/>
      <c r="DJF41" s="427"/>
      <c r="DJG41" s="427"/>
      <c r="DJH41" s="427"/>
      <c r="DJI41" s="427"/>
      <c r="DJJ41" s="427"/>
      <c r="DJK41" s="427"/>
      <c r="DJL41" s="427"/>
      <c r="DJM41" s="427"/>
      <c r="DJN41" s="427"/>
      <c r="DJO41" s="427"/>
      <c r="DJP41" s="427"/>
      <c r="DJQ41" s="427"/>
      <c r="DJR41" s="427"/>
      <c r="DJS41" s="427"/>
      <c r="DJT41" s="427"/>
      <c r="DJU41" s="427"/>
      <c r="DJV41" s="427"/>
      <c r="DJW41" s="427"/>
      <c r="DJX41" s="427"/>
      <c r="DJY41" s="427"/>
      <c r="DJZ41" s="427"/>
      <c r="DKA41" s="427"/>
      <c r="DKB41" s="427"/>
      <c r="DKC41" s="427"/>
      <c r="DKD41" s="427"/>
      <c r="DKE41" s="427"/>
      <c r="DKF41" s="427"/>
      <c r="DKG41" s="427"/>
      <c r="DKH41" s="427"/>
      <c r="DKI41" s="427"/>
      <c r="DKJ41" s="427"/>
      <c r="DKK41" s="427"/>
      <c r="DKL41" s="427"/>
      <c r="DKM41" s="427"/>
      <c r="DKN41" s="427"/>
      <c r="DKO41" s="427"/>
      <c r="DKP41" s="427"/>
      <c r="DKQ41" s="427"/>
      <c r="DKR41" s="427"/>
      <c r="DKS41" s="427"/>
      <c r="DKT41" s="427"/>
      <c r="DKU41" s="427"/>
      <c r="DKV41" s="427"/>
      <c r="DKW41" s="427"/>
      <c r="DKX41" s="427"/>
      <c r="DKY41" s="427"/>
      <c r="DKZ41" s="427"/>
      <c r="DLA41" s="427"/>
      <c r="DLB41" s="427"/>
      <c r="DLC41" s="427"/>
      <c r="DLD41" s="427"/>
      <c r="DLE41" s="427"/>
      <c r="DLF41" s="427"/>
      <c r="DLG41" s="427"/>
      <c r="DLH41" s="427"/>
      <c r="DLI41" s="427"/>
      <c r="DLJ41" s="427"/>
      <c r="DLK41" s="427"/>
      <c r="DLL41" s="427"/>
      <c r="DLM41" s="427"/>
      <c r="DLN41" s="427"/>
      <c r="DLO41" s="427"/>
      <c r="DLP41" s="427"/>
      <c r="DLQ41" s="427"/>
      <c r="DLR41" s="427"/>
      <c r="DLS41" s="427"/>
      <c r="DLT41" s="427"/>
      <c r="DLU41" s="427"/>
      <c r="DLV41" s="427"/>
      <c r="DLW41" s="427"/>
      <c r="DLX41" s="427"/>
      <c r="DLY41" s="427"/>
      <c r="DLZ41" s="427"/>
      <c r="DMA41" s="427"/>
      <c r="DMB41" s="427"/>
      <c r="DMC41" s="427"/>
      <c r="DMD41" s="427"/>
      <c r="DME41" s="427"/>
      <c r="DMF41" s="427"/>
      <c r="DMG41" s="427"/>
      <c r="DMH41" s="427"/>
      <c r="DMI41" s="427"/>
      <c r="DMJ41" s="427"/>
      <c r="DMK41" s="427"/>
      <c r="DML41" s="427"/>
      <c r="DMM41" s="427"/>
      <c r="DMN41" s="427"/>
      <c r="DMO41" s="427"/>
      <c r="DMP41" s="427"/>
      <c r="DMQ41" s="427"/>
      <c r="DMR41" s="427"/>
      <c r="DMS41" s="427"/>
      <c r="DMT41" s="427"/>
      <c r="DMU41" s="427"/>
      <c r="DMV41" s="427"/>
      <c r="DMW41" s="427"/>
      <c r="DMX41" s="427"/>
      <c r="DMY41" s="427"/>
      <c r="DMZ41" s="427"/>
      <c r="DNA41" s="427"/>
      <c r="DNB41" s="427"/>
      <c r="DNC41" s="427"/>
      <c r="DND41" s="427"/>
      <c r="DNE41" s="427"/>
      <c r="DNF41" s="427"/>
      <c r="DNG41" s="427"/>
      <c r="DNH41" s="427"/>
      <c r="DNI41" s="427"/>
      <c r="DNJ41" s="427"/>
      <c r="DNK41" s="427"/>
      <c r="DNL41" s="427"/>
      <c r="DNM41" s="427"/>
      <c r="DNN41" s="427"/>
      <c r="DNO41" s="427"/>
      <c r="DNP41" s="427"/>
      <c r="DNQ41" s="427"/>
      <c r="DNR41" s="427"/>
      <c r="DNS41" s="427"/>
      <c r="DNT41" s="427"/>
      <c r="DNU41" s="427"/>
      <c r="DNV41" s="427"/>
      <c r="DNW41" s="427"/>
      <c r="DNX41" s="427"/>
      <c r="DNY41" s="427"/>
      <c r="DNZ41" s="427"/>
      <c r="DOA41" s="427"/>
      <c r="DOB41" s="427"/>
      <c r="DOC41" s="427"/>
      <c r="DOD41" s="427"/>
      <c r="DOE41" s="427"/>
      <c r="DOF41" s="427"/>
      <c r="DOG41" s="427"/>
      <c r="DOH41" s="427"/>
      <c r="DOI41" s="427"/>
      <c r="DOJ41" s="427"/>
      <c r="DOK41" s="427"/>
      <c r="DOL41" s="427"/>
      <c r="DOM41" s="427"/>
      <c r="DON41" s="427"/>
      <c r="DOO41" s="427"/>
      <c r="DOP41" s="427"/>
      <c r="DOQ41" s="427"/>
      <c r="DOR41" s="427"/>
      <c r="DOS41" s="427"/>
      <c r="DOT41" s="427"/>
      <c r="DOU41" s="427"/>
      <c r="DOV41" s="427"/>
      <c r="DOW41" s="427"/>
      <c r="DOX41" s="427"/>
      <c r="DOY41" s="427"/>
      <c r="DOZ41" s="427"/>
      <c r="DPA41" s="427"/>
      <c r="DPB41" s="427"/>
      <c r="DPC41" s="427"/>
      <c r="DPD41" s="427"/>
      <c r="DPE41" s="427"/>
      <c r="DPF41" s="427"/>
      <c r="DPG41" s="427"/>
      <c r="DPH41" s="427"/>
      <c r="DPI41" s="427"/>
      <c r="DPJ41" s="427"/>
      <c r="DPK41" s="427"/>
      <c r="DPL41" s="427"/>
      <c r="DPM41" s="427"/>
      <c r="DPN41" s="427"/>
      <c r="DPO41" s="427"/>
      <c r="DPP41" s="427"/>
      <c r="DPQ41" s="427"/>
      <c r="DPR41" s="427"/>
      <c r="DPS41" s="427"/>
      <c r="DPT41" s="427"/>
      <c r="DPU41" s="427"/>
      <c r="DPV41" s="427"/>
      <c r="DPW41" s="427"/>
      <c r="DPX41" s="427"/>
      <c r="DPY41" s="427"/>
      <c r="DPZ41" s="427"/>
      <c r="DQA41" s="427"/>
      <c r="DQB41" s="427"/>
      <c r="DQC41" s="427"/>
      <c r="DQD41" s="427"/>
      <c r="DQE41" s="427"/>
      <c r="DQF41" s="427"/>
      <c r="DQG41" s="427"/>
      <c r="DQH41" s="427"/>
      <c r="DQI41" s="427"/>
      <c r="DQJ41" s="427"/>
      <c r="DQK41" s="427"/>
      <c r="DQL41" s="427"/>
      <c r="DQM41" s="427"/>
      <c r="DQN41" s="427"/>
      <c r="DQO41" s="427"/>
      <c r="DQP41" s="427"/>
      <c r="DQQ41" s="427"/>
      <c r="DQR41" s="427"/>
      <c r="DQS41" s="427"/>
      <c r="DQT41" s="427"/>
      <c r="DQU41" s="427"/>
      <c r="DQV41" s="427"/>
      <c r="DQW41" s="427"/>
      <c r="DQX41" s="427"/>
      <c r="DQY41" s="427"/>
      <c r="DQZ41" s="427"/>
      <c r="DRA41" s="427"/>
      <c r="DRB41" s="427"/>
      <c r="DRC41" s="427"/>
      <c r="DRD41" s="427"/>
      <c r="DRE41" s="427"/>
      <c r="DRF41" s="427"/>
      <c r="DRG41" s="427"/>
      <c r="DRH41" s="427"/>
      <c r="DRI41" s="427"/>
      <c r="DRJ41" s="427"/>
      <c r="DRK41" s="427"/>
      <c r="DRL41" s="427"/>
      <c r="DRM41" s="427"/>
      <c r="DRN41" s="427"/>
      <c r="DRO41" s="427"/>
      <c r="DRP41" s="427"/>
      <c r="DRQ41" s="427"/>
      <c r="DRR41" s="427"/>
      <c r="DRS41" s="427"/>
      <c r="DRT41" s="427"/>
      <c r="DRU41" s="427"/>
      <c r="DRV41" s="427"/>
      <c r="DRW41" s="427"/>
      <c r="DRX41" s="427"/>
      <c r="DRY41" s="427"/>
      <c r="DRZ41" s="427"/>
      <c r="DSA41" s="427"/>
      <c r="DSB41" s="427"/>
      <c r="DSC41" s="427"/>
      <c r="DSD41" s="427"/>
      <c r="DSE41" s="427"/>
      <c r="DSF41" s="427"/>
      <c r="DSG41" s="427"/>
      <c r="DSH41" s="427"/>
      <c r="DSI41" s="427"/>
      <c r="DSJ41" s="427"/>
      <c r="DSK41" s="427"/>
      <c r="DSL41" s="427"/>
      <c r="DSM41" s="427"/>
      <c r="DSN41" s="427"/>
      <c r="DSO41" s="427"/>
      <c r="DSP41" s="427"/>
      <c r="DSQ41" s="427"/>
      <c r="DSR41" s="427"/>
      <c r="DSS41" s="427"/>
      <c r="DST41" s="427"/>
      <c r="DSU41" s="427"/>
      <c r="DSV41" s="427"/>
      <c r="DSW41" s="427"/>
      <c r="DSX41" s="427"/>
      <c r="DSY41" s="427"/>
      <c r="DSZ41" s="427"/>
      <c r="DTA41" s="427"/>
      <c r="DTB41" s="427"/>
      <c r="DTC41" s="427"/>
      <c r="DTD41" s="427"/>
      <c r="DTE41" s="427"/>
      <c r="DTF41" s="427"/>
      <c r="DTG41" s="427"/>
      <c r="DTH41" s="427"/>
      <c r="DTI41" s="427"/>
      <c r="DTJ41" s="427"/>
      <c r="DTK41" s="427"/>
      <c r="DTL41" s="427"/>
      <c r="DTM41" s="427"/>
      <c r="DTN41" s="427"/>
      <c r="DTO41" s="427"/>
      <c r="DTP41" s="427"/>
      <c r="DTQ41" s="427"/>
      <c r="DTR41" s="427"/>
      <c r="DTS41" s="427"/>
      <c r="DTT41" s="427"/>
      <c r="DTU41" s="427"/>
      <c r="DTV41" s="427"/>
      <c r="DTW41" s="427"/>
      <c r="DTX41" s="427"/>
      <c r="DTY41" s="427"/>
      <c r="DTZ41" s="427"/>
      <c r="DUA41" s="427"/>
      <c r="DUB41" s="427"/>
      <c r="DUC41" s="427"/>
      <c r="DUD41" s="427"/>
      <c r="DUE41" s="427"/>
      <c r="DUF41" s="427"/>
      <c r="DUG41" s="427"/>
      <c r="DUH41" s="427"/>
      <c r="DUI41" s="427"/>
      <c r="DUJ41" s="427"/>
      <c r="DUK41" s="427"/>
      <c r="DUL41" s="427"/>
      <c r="DUM41" s="427"/>
      <c r="DUN41" s="427"/>
      <c r="DUO41" s="427"/>
      <c r="DUP41" s="427"/>
      <c r="DUQ41" s="427"/>
      <c r="DUR41" s="427"/>
      <c r="DUS41" s="427"/>
      <c r="DUT41" s="427"/>
      <c r="DUU41" s="427"/>
      <c r="DUV41" s="427"/>
      <c r="DUW41" s="427"/>
      <c r="DUX41" s="427"/>
      <c r="DUY41" s="427"/>
      <c r="DUZ41" s="427"/>
      <c r="DVA41" s="427"/>
      <c r="DVB41" s="427"/>
      <c r="DVC41" s="427"/>
      <c r="DVD41" s="427"/>
      <c r="DVE41" s="427"/>
      <c r="DVF41" s="427"/>
      <c r="DVG41" s="427"/>
      <c r="DVH41" s="427"/>
      <c r="DVI41" s="427"/>
      <c r="DVJ41" s="427"/>
      <c r="DVK41" s="427"/>
      <c r="DVL41" s="427"/>
      <c r="DVM41" s="427"/>
      <c r="DVN41" s="427"/>
      <c r="DVO41" s="427"/>
      <c r="DVP41" s="427"/>
      <c r="DVQ41" s="427"/>
      <c r="DVR41" s="427"/>
      <c r="DVS41" s="427"/>
      <c r="DVT41" s="427"/>
      <c r="DVU41" s="427"/>
      <c r="DVV41" s="427"/>
      <c r="DVW41" s="427"/>
      <c r="DVX41" s="427"/>
      <c r="DVY41" s="427"/>
      <c r="DVZ41" s="427"/>
      <c r="DWA41" s="427"/>
      <c r="DWB41" s="427"/>
      <c r="DWC41" s="427"/>
      <c r="DWD41" s="427"/>
      <c r="DWE41" s="427"/>
      <c r="DWF41" s="427"/>
      <c r="DWG41" s="427"/>
      <c r="DWH41" s="427"/>
      <c r="DWI41" s="427"/>
      <c r="DWJ41" s="427"/>
      <c r="DWK41" s="427"/>
      <c r="DWL41" s="427"/>
      <c r="DWM41" s="427"/>
      <c r="DWN41" s="427"/>
      <c r="DWO41" s="427"/>
      <c r="DWP41" s="427"/>
      <c r="DWQ41" s="427"/>
      <c r="DWR41" s="427"/>
      <c r="DWS41" s="427"/>
      <c r="DWT41" s="427"/>
      <c r="DWU41" s="427"/>
      <c r="DWV41" s="427"/>
      <c r="DWW41" s="427"/>
      <c r="DWX41" s="427"/>
      <c r="DWY41" s="427"/>
      <c r="DWZ41" s="427"/>
      <c r="DXA41" s="427"/>
      <c r="DXB41" s="427"/>
      <c r="DXC41" s="427"/>
      <c r="DXD41" s="427"/>
      <c r="DXE41" s="427"/>
      <c r="DXF41" s="427"/>
      <c r="DXG41" s="427"/>
      <c r="DXH41" s="427"/>
      <c r="DXI41" s="427"/>
      <c r="DXJ41" s="427"/>
      <c r="DXK41" s="427"/>
      <c r="DXL41" s="427"/>
      <c r="DXM41" s="427"/>
      <c r="DXN41" s="427"/>
      <c r="DXO41" s="427"/>
      <c r="DXP41" s="427"/>
      <c r="DXQ41" s="427"/>
      <c r="DXR41" s="427"/>
      <c r="DXS41" s="427"/>
      <c r="DXT41" s="427"/>
      <c r="DXU41" s="427"/>
      <c r="DXV41" s="427"/>
      <c r="DXW41" s="427"/>
      <c r="DXX41" s="427"/>
      <c r="DXY41" s="427"/>
      <c r="DXZ41" s="427"/>
      <c r="DYA41" s="427"/>
      <c r="DYB41" s="427"/>
      <c r="DYC41" s="427"/>
      <c r="DYD41" s="427"/>
      <c r="DYE41" s="427"/>
      <c r="DYF41" s="427"/>
      <c r="DYG41" s="427"/>
      <c r="DYH41" s="427"/>
      <c r="DYI41" s="427"/>
      <c r="DYJ41" s="427"/>
      <c r="DYK41" s="427"/>
      <c r="DYL41" s="427"/>
      <c r="DYM41" s="427"/>
      <c r="DYN41" s="427"/>
      <c r="DYO41" s="427"/>
      <c r="DYP41" s="427"/>
      <c r="DYQ41" s="427"/>
      <c r="DYR41" s="427"/>
      <c r="DYS41" s="427"/>
      <c r="DYT41" s="427"/>
      <c r="DYU41" s="427"/>
      <c r="DYV41" s="427"/>
      <c r="DYW41" s="427"/>
      <c r="DYX41" s="427"/>
      <c r="DYY41" s="427"/>
      <c r="DYZ41" s="427"/>
      <c r="DZA41" s="427"/>
      <c r="DZB41" s="427"/>
      <c r="DZC41" s="427"/>
      <c r="DZD41" s="427"/>
      <c r="DZE41" s="427"/>
      <c r="DZF41" s="427"/>
      <c r="DZG41" s="427"/>
      <c r="DZH41" s="427"/>
      <c r="DZI41" s="427"/>
      <c r="DZJ41" s="427"/>
      <c r="DZK41" s="427"/>
      <c r="DZL41" s="427"/>
      <c r="DZM41" s="427"/>
      <c r="DZN41" s="427"/>
      <c r="DZO41" s="427"/>
      <c r="DZP41" s="427"/>
      <c r="DZQ41" s="427"/>
      <c r="DZR41" s="427"/>
      <c r="DZS41" s="427"/>
      <c r="DZT41" s="427"/>
      <c r="DZU41" s="427"/>
      <c r="DZV41" s="427"/>
      <c r="DZW41" s="427"/>
      <c r="DZX41" s="427"/>
      <c r="DZY41" s="427"/>
      <c r="DZZ41" s="427"/>
      <c r="EAA41" s="427"/>
      <c r="EAB41" s="427"/>
      <c r="EAC41" s="427"/>
      <c r="EAD41" s="427"/>
      <c r="EAE41" s="427"/>
      <c r="EAF41" s="427"/>
      <c r="EAG41" s="427"/>
      <c r="EAH41" s="427"/>
      <c r="EAI41" s="427"/>
      <c r="EAJ41" s="427"/>
      <c r="EAK41" s="427"/>
      <c r="EAL41" s="427"/>
      <c r="EAM41" s="427"/>
      <c r="EAN41" s="427"/>
      <c r="EAO41" s="427"/>
      <c r="EAP41" s="427"/>
      <c r="EAQ41" s="427"/>
      <c r="EAR41" s="427"/>
      <c r="EAS41" s="427"/>
      <c r="EAT41" s="427"/>
      <c r="EAU41" s="427"/>
      <c r="EAV41" s="427"/>
      <c r="EAW41" s="427"/>
      <c r="EAX41" s="427"/>
      <c r="EAY41" s="427"/>
      <c r="EAZ41" s="427"/>
      <c r="EBA41" s="427"/>
      <c r="EBB41" s="427"/>
      <c r="EBC41" s="427"/>
      <c r="EBD41" s="427"/>
      <c r="EBE41" s="427"/>
      <c r="EBF41" s="427"/>
      <c r="EBG41" s="427"/>
      <c r="EBH41" s="427"/>
      <c r="EBI41" s="427"/>
      <c r="EBJ41" s="427"/>
      <c r="EBK41" s="427"/>
      <c r="EBL41" s="427"/>
      <c r="EBM41" s="427"/>
      <c r="EBN41" s="427"/>
      <c r="EBO41" s="427"/>
      <c r="EBP41" s="427"/>
      <c r="EBQ41" s="427"/>
      <c r="EBR41" s="427"/>
      <c r="EBS41" s="427"/>
      <c r="EBT41" s="427"/>
      <c r="EBU41" s="427"/>
      <c r="EBV41" s="427"/>
      <c r="EBW41" s="427"/>
      <c r="EBX41" s="427"/>
      <c r="EBY41" s="427"/>
      <c r="EBZ41" s="427"/>
      <c r="ECA41" s="427"/>
      <c r="ECB41" s="427"/>
      <c r="ECC41" s="427"/>
      <c r="ECD41" s="427"/>
      <c r="ECE41" s="427"/>
      <c r="ECF41" s="427"/>
      <c r="ECG41" s="427"/>
      <c r="ECH41" s="427"/>
      <c r="ECI41" s="427"/>
      <c r="ECJ41" s="427"/>
      <c r="ECK41" s="427"/>
      <c r="ECL41" s="427"/>
      <c r="ECM41" s="427"/>
      <c r="ECN41" s="427"/>
      <c r="ECO41" s="427"/>
      <c r="ECP41" s="427"/>
      <c r="ECQ41" s="427"/>
      <c r="ECR41" s="427"/>
      <c r="ECS41" s="427"/>
      <c r="ECT41" s="427"/>
      <c r="ECU41" s="427"/>
      <c r="ECV41" s="427"/>
      <c r="ECW41" s="427"/>
      <c r="ECX41" s="427"/>
      <c r="ECY41" s="427"/>
      <c r="ECZ41" s="427"/>
      <c r="EDA41" s="427"/>
      <c r="EDB41" s="427"/>
      <c r="EDC41" s="427"/>
      <c r="EDD41" s="427"/>
      <c r="EDE41" s="427"/>
      <c r="EDF41" s="427"/>
      <c r="EDG41" s="427"/>
      <c r="EDH41" s="427"/>
      <c r="EDI41" s="427"/>
      <c r="EDJ41" s="427"/>
      <c r="EDK41" s="427"/>
      <c r="EDL41" s="427"/>
      <c r="EDM41" s="427"/>
      <c r="EDN41" s="427"/>
      <c r="EDO41" s="427"/>
      <c r="EDP41" s="427"/>
      <c r="EDQ41" s="427"/>
      <c r="EDR41" s="427"/>
      <c r="EDS41" s="427"/>
      <c r="EDT41" s="427"/>
      <c r="EDU41" s="427"/>
      <c r="EDV41" s="427"/>
      <c r="EDW41" s="427"/>
      <c r="EDX41" s="427"/>
      <c r="EDY41" s="427"/>
      <c r="EDZ41" s="427"/>
      <c r="EEA41" s="427"/>
      <c r="EEB41" s="427"/>
      <c r="EEC41" s="427"/>
      <c r="EED41" s="427"/>
      <c r="EEE41" s="427"/>
      <c r="EEF41" s="427"/>
      <c r="EEG41" s="427"/>
      <c r="EEH41" s="427"/>
      <c r="EEI41" s="427"/>
      <c r="EEJ41" s="427"/>
      <c r="EEK41" s="427"/>
      <c r="EEL41" s="427"/>
      <c r="EEM41" s="427"/>
      <c r="EEN41" s="427"/>
      <c r="EEO41" s="427"/>
      <c r="EEP41" s="427"/>
      <c r="EEQ41" s="427"/>
      <c r="EER41" s="427"/>
      <c r="EES41" s="427"/>
      <c r="EET41" s="427"/>
      <c r="EEU41" s="427"/>
      <c r="EEV41" s="427"/>
      <c r="EEW41" s="427"/>
      <c r="EEX41" s="427"/>
      <c r="EEY41" s="427"/>
      <c r="EEZ41" s="427"/>
      <c r="EFA41" s="427"/>
      <c r="EFB41" s="427"/>
      <c r="EFC41" s="427"/>
      <c r="EFD41" s="427"/>
      <c r="EFE41" s="427"/>
      <c r="EFF41" s="427"/>
      <c r="EFG41" s="427"/>
      <c r="EFH41" s="427"/>
      <c r="EFI41" s="427"/>
      <c r="EFJ41" s="427"/>
      <c r="EFK41" s="427"/>
      <c r="EFL41" s="427"/>
      <c r="EFM41" s="427"/>
      <c r="EFN41" s="427"/>
      <c r="EFO41" s="427"/>
      <c r="EFP41" s="427"/>
      <c r="EFQ41" s="427"/>
      <c r="EFR41" s="427"/>
      <c r="EFS41" s="427"/>
      <c r="EFT41" s="427"/>
      <c r="EFU41" s="427"/>
      <c r="EFV41" s="427"/>
      <c r="EFW41" s="427"/>
      <c r="EFX41" s="427"/>
      <c r="EFY41" s="427"/>
      <c r="EFZ41" s="427"/>
      <c r="EGA41" s="427"/>
      <c r="EGB41" s="427"/>
      <c r="EGC41" s="427"/>
      <c r="EGD41" s="427"/>
      <c r="EGE41" s="427"/>
      <c r="EGF41" s="427"/>
      <c r="EGG41" s="427"/>
      <c r="EGH41" s="427"/>
      <c r="EGI41" s="427"/>
      <c r="EGJ41" s="427"/>
      <c r="EGK41" s="427"/>
      <c r="EGL41" s="427"/>
      <c r="EGM41" s="427"/>
      <c r="EGN41" s="427"/>
      <c r="EGO41" s="427"/>
      <c r="EGP41" s="427"/>
      <c r="EGQ41" s="427"/>
      <c r="EGR41" s="427"/>
      <c r="EGS41" s="427"/>
      <c r="EGT41" s="427"/>
      <c r="EGU41" s="427"/>
      <c r="EGV41" s="427"/>
      <c r="EGW41" s="427"/>
      <c r="EGX41" s="427"/>
      <c r="EGY41" s="427"/>
      <c r="EGZ41" s="427"/>
      <c r="EHA41" s="427"/>
      <c r="EHB41" s="427"/>
      <c r="EHC41" s="427"/>
      <c r="EHD41" s="427"/>
      <c r="EHE41" s="427"/>
      <c r="EHF41" s="427"/>
      <c r="EHG41" s="427"/>
      <c r="EHH41" s="427"/>
      <c r="EHI41" s="427"/>
      <c r="EHJ41" s="427"/>
      <c r="EHK41" s="427"/>
      <c r="EHL41" s="427"/>
      <c r="EHM41" s="427"/>
      <c r="EHN41" s="427"/>
      <c r="EHO41" s="427"/>
      <c r="EHP41" s="427"/>
      <c r="EHQ41" s="427"/>
      <c r="EHR41" s="427"/>
      <c r="EHS41" s="427"/>
      <c r="EHT41" s="427"/>
      <c r="EHU41" s="427"/>
      <c r="EHV41" s="427"/>
      <c r="EHW41" s="427"/>
      <c r="EHX41" s="427"/>
      <c r="EHY41" s="427"/>
      <c r="EHZ41" s="427"/>
      <c r="EIA41" s="427"/>
      <c r="EIB41" s="427"/>
      <c r="EIC41" s="427"/>
      <c r="EID41" s="427"/>
      <c r="EIE41" s="427"/>
      <c r="EIF41" s="427"/>
      <c r="EIG41" s="427"/>
      <c r="EIH41" s="427"/>
      <c r="EII41" s="427"/>
      <c r="EIJ41" s="427"/>
      <c r="EIK41" s="427"/>
      <c r="EIL41" s="427"/>
      <c r="EIM41" s="427"/>
      <c r="EIN41" s="427"/>
      <c r="EIO41" s="427"/>
      <c r="EIP41" s="427"/>
      <c r="EIQ41" s="427"/>
      <c r="EIR41" s="427"/>
      <c r="EIS41" s="427"/>
      <c r="EIT41" s="427"/>
      <c r="EIU41" s="427"/>
      <c r="EIV41" s="427"/>
      <c r="EIW41" s="427"/>
      <c r="EIX41" s="427"/>
      <c r="EIY41" s="427"/>
      <c r="EIZ41" s="427"/>
      <c r="EJA41" s="427"/>
      <c r="EJB41" s="427"/>
      <c r="EJC41" s="427"/>
      <c r="EJD41" s="427"/>
      <c r="EJE41" s="427"/>
      <c r="EJF41" s="427"/>
      <c r="EJG41" s="427"/>
      <c r="EJH41" s="427"/>
      <c r="EJI41" s="427"/>
      <c r="EJJ41" s="427"/>
      <c r="EJK41" s="427"/>
      <c r="EJL41" s="427"/>
      <c r="EJM41" s="427"/>
      <c r="EJN41" s="427"/>
      <c r="EJO41" s="427"/>
      <c r="EJP41" s="427"/>
      <c r="EJQ41" s="427"/>
      <c r="EJR41" s="427"/>
      <c r="EJS41" s="427"/>
      <c r="EJT41" s="427"/>
      <c r="EJU41" s="427"/>
      <c r="EJV41" s="427"/>
      <c r="EJW41" s="427"/>
      <c r="EJX41" s="427"/>
      <c r="EJY41" s="427"/>
      <c r="EJZ41" s="427"/>
      <c r="EKA41" s="427"/>
      <c r="EKB41" s="427"/>
      <c r="EKC41" s="427"/>
      <c r="EKD41" s="427"/>
      <c r="EKE41" s="427"/>
      <c r="EKF41" s="427"/>
      <c r="EKG41" s="427"/>
      <c r="EKH41" s="427"/>
      <c r="EKI41" s="427"/>
      <c r="EKJ41" s="427"/>
      <c r="EKK41" s="427"/>
      <c r="EKL41" s="427"/>
      <c r="EKM41" s="427"/>
      <c r="EKN41" s="427"/>
      <c r="EKO41" s="427"/>
      <c r="EKP41" s="427"/>
      <c r="EKQ41" s="427"/>
      <c r="EKR41" s="427"/>
      <c r="EKS41" s="427"/>
      <c r="EKT41" s="427"/>
      <c r="EKU41" s="427"/>
      <c r="EKV41" s="427"/>
      <c r="EKW41" s="427"/>
      <c r="EKX41" s="427"/>
      <c r="EKY41" s="427"/>
      <c r="EKZ41" s="427"/>
      <c r="ELA41" s="427"/>
      <c r="ELB41" s="427"/>
      <c r="ELC41" s="427"/>
      <c r="ELD41" s="427"/>
      <c r="ELE41" s="427"/>
      <c r="ELF41" s="427"/>
      <c r="ELG41" s="427"/>
      <c r="ELH41" s="427"/>
      <c r="ELI41" s="427"/>
      <c r="ELJ41" s="427"/>
      <c r="ELK41" s="427"/>
      <c r="ELL41" s="427"/>
      <c r="ELM41" s="427"/>
      <c r="ELN41" s="427"/>
      <c r="ELO41" s="427"/>
      <c r="ELP41" s="427"/>
      <c r="ELQ41" s="427"/>
      <c r="ELR41" s="427"/>
      <c r="ELS41" s="427"/>
      <c r="ELT41" s="427"/>
      <c r="ELU41" s="427"/>
      <c r="ELV41" s="427"/>
      <c r="ELW41" s="427"/>
      <c r="ELX41" s="427"/>
      <c r="ELY41" s="427"/>
      <c r="ELZ41" s="427"/>
      <c r="EMA41" s="427"/>
      <c r="EMB41" s="427"/>
      <c r="EMC41" s="427"/>
      <c r="EMD41" s="427"/>
      <c r="EME41" s="427"/>
      <c r="EMF41" s="427"/>
      <c r="EMG41" s="427"/>
      <c r="EMH41" s="427"/>
      <c r="EMI41" s="427"/>
      <c r="EMJ41" s="427"/>
      <c r="EMK41" s="427"/>
      <c r="EML41" s="427"/>
      <c r="EMM41" s="427"/>
      <c r="EMN41" s="427"/>
      <c r="EMO41" s="427"/>
      <c r="EMP41" s="427"/>
      <c r="EMQ41" s="427"/>
      <c r="EMR41" s="427"/>
      <c r="EMS41" s="427"/>
      <c r="EMT41" s="427"/>
      <c r="EMU41" s="427"/>
      <c r="EMV41" s="427"/>
      <c r="EMW41" s="427"/>
      <c r="EMX41" s="427"/>
      <c r="EMY41" s="427"/>
      <c r="EMZ41" s="427"/>
      <c r="ENA41" s="427"/>
      <c r="ENB41" s="427"/>
      <c r="ENC41" s="427"/>
      <c r="END41" s="427"/>
      <c r="ENE41" s="427"/>
      <c r="ENF41" s="427"/>
      <c r="ENG41" s="427"/>
      <c r="ENH41" s="427"/>
      <c r="ENI41" s="427"/>
      <c r="ENJ41" s="427"/>
      <c r="ENK41" s="427"/>
      <c r="ENL41" s="427"/>
      <c r="ENM41" s="427"/>
      <c r="ENN41" s="427"/>
      <c r="ENO41" s="427"/>
      <c r="ENP41" s="427"/>
      <c r="ENQ41" s="427"/>
      <c r="ENR41" s="427"/>
      <c r="ENS41" s="427"/>
      <c r="ENT41" s="427"/>
      <c r="ENU41" s="427"/>
      <c r="ENV41" s="427"/>
      <c r="ENW41" s="427"/>
      <c r="ENX41" s="427"/>
      <c r="ENY41" s="427"/>
      <c r="ENZ41" s="427"/>
      <c r="EOA41" s="427"/>
      <c r="EOB41" s="427"/>
      <c r="EOC41" s="427"/>
      <c r="EOD41" s="427"/>
      <c r="EOE41" s="427"/>
      <c r="EOF41" s="427"/>
      <c r="EOG41" s="427"/>
      <c r="EOH41" s="427"/>
      <c r="EOI41" s="427"/>
      <c r="EOJ41" s="427"/>
      <c r="EOK41" s="427"/>
      <c r="EOL41" s="427"/>
      <c r="EOM41" s="427"/>
      <c r="EON41" s="427"/>
      <c r="EOO41" s="427"/>
      <c r="EOP41" s="427"/>
      <c r="EOQ41" s="427"/>
      <c r="EOR41" s="427"/>
      <c r="EOS41" s="427"/>
      <c r="EOT41" s="427"/>
      <c r="EOU41" s="427"/>
      <c r="EOV41" s="427"/>
      <c r="EOW41" s="427"/>
      <c r="EOX41" s="427"/>
      <c r="EOY41" s="427"/>
      <c r="EOZ41" s="427"/>
      <c r="EPA41" s="427"/>
      <c r="EPB41" s="427"/>
      <c r="EPC41" s="427"/>
      <c r="EPD41" s="427"/>
      <c r="EPE41" s="427"/>
      <c r="EPF41" s="427"/>
      <c r="EPG41" s="427"/>
      <c r="EPH41" s="427"/>
      <c r="EPI41" s="427"/>
      <c r="EPJ41" s="427"/>
      <c r="EPK41" s="427"/>
      <c r="EPL41" s="427"/>
      <c r="EPM41" s="427"/>
      <c r="EPN41" s="427"/>
      <c r="EPO41" s="427"/>
      <c r="EPP41" s="427"/>
      <c r="EPQ41" s="427"/>
      <c r="EPR41" s="427"/>
      <c r="EPS41" s="427"/>
      <c r="EPT41" s="427"/>
      <c r="EPU41" s="427"/>
      <c r="EPV41" s="427"/>
      <c r="EPW41" s="427"/>
      <c r="EPX41" s="427"/>
      <c r="EPY41" s="427"/>
      <c r="EPZ41" s="427"/>
      <c r="EQA41" s="427"/>
      <c r="EQB41" s="427"/>
      <c r="EQC41" s="427"/>
      <c r="EQD41" s="427"/>
      <c r="EQE41" s="427"/>
      <c r="EQF41" s="427"/>
      <c r="EQG41" s="427"/>
      <c r="EQH41" s="427"/>
      <c r="EQI41" s="427"/>
      <c r="EQJ41" s="427"/>
      <c r="EQK41" s="427"/>
      <c r="EQL41" s="427"/>
      <c r="EQM41" s="427"/>
      <c r="EQN41" s="427"/>
      <c r="EQO41" s="427"/>
      <c r="EQP41" s="427"/>
      <c r="EQQ41" s="427"/>
      <c r="EQR41" s="427"/>
      <c r="EQS41" s="427"/>
      <c r="EQT41" s="427"/>
      <c r="EQU41" s="427"/>
      <c r="EQV41" s="427"/>
      <c r="EQW41" s="427"/>
      <c r="EQX41" s="427"/>
      <c r="EQY41" s="427"/>
      <c r="EQZ41" s="427"/>
      <c r="ERA41" s="427"/>
      <c r="ERB41" s="427"/>
      <c r="ERC41" s="427"/>
      <c r="ERD41" s="427"/>
      <c r="ERE41" s="427"/>
      <c r="ERF41" s="427"/>
      <c r="ERG41" s="427"/>
      <c r="ERH41" s="427"/>
      <c r="ERI41" s="427"/>
      <c r="ERJ41" s="427"/>
      <c r="ERK41" s="427"/>
      <c r="ERL41" s="427"/>
      <c r="ERM41" s="427"/>
      <c r="ERN41" s="427"/>
      <c r="ERO41" s="427"/>
      <c r="ERP41" s="427"/>
      <c r="ERQ41" s="427"/>
      <c r="ERR41" s="427"/>
      <c r="ERS41" s="427"/>
      <c r="ERT41" s="427"/>
      <c r="ERU41" s="427"/>
      <c r="ERV41" s="427"/>
      <c r="ERW41" s="427"/>
      <c r="ERX41" s="427"/>
      <c r="ERY41" s="427"/>
      <c r="ERZ41" s="427"/>
      <c r="ESA41" s="427"/>
      <c r="ESB41" s="427"/>
      <c r="ESC41" s="427"/>
      <c r="ESD41" s="427"/>
      <c r="ESE41" s="427"/>
      <c r="ESF41" s="427"/>
      <c r="ESG41" s="427"/>
      <c r="ESH41" s="427"/>
      <c r="ESI41" s="427"/>
      <c r="ESJ41" s="427"/>
      <c r="ESK41" s="427"/>
      <c r="ESL41" s="427"/>
      <c r="ESM41" s="427"/>
      <c r="ESN41" s="427"/>
      <c r="ESO41" s="427"/>
      <c r="ESP41" s="427"/>
      <c r="ESQ41" s="427"/>
      <c r="ESR41" s="427"/>
      <c r="ESS41" s="427"/>
      <c r="EST41" s="427"/>
      <c r="ESU41" s="427"/>
      <c r="ESV41" s="427"/>
      <c r="ESW41" s="427"/>
      <c r="ESX41" s="427"/>
      <c r="ESY41" s="427"/>
      <c r="ESZ41" s="427"/>
      <c r="ETA41" s="427"/>
      <c r="ETB41" s="427"/>
      <c r="ETC41" s="427"/>
      <c r="ETD41" s="427"/>
      <c r="ETE41" s="427"/>
      <c r="ETF41" s="427"/>
      <c r="ETG41" s="427"/>
      <c r="ETH41" s="427"/>
      <c r="ETI41" s="427"/>
      <c r="ETJ41" s="427"/>
      <c r="ETK41" s="427"/>
      <c r="ETL41" s="427"/>
      <c r="ETM41" s="427"/>
      <c r="ETN41" s="427"/>
      <c r="ETO41" s="427"/>
      <c r="ETP41" s="427"/>
      <c r="ETQ41" s="427"/>
      <c r="ETR41" s="427"/>
      <c r="ETS41" s="427"/>
      <c r="ETT41" s="427"/>
      <c r="ETU41" s="427"/>
      <c r="ETV41" s="427"/>
      <c r="ETW41" s="427"/>
      <c r="ETX41" s="427"/>
      <c r="ETY41" s="427"/>
      <c r="ETZ41" s="427"/>
      <c r="EUA41" s="427"/>
      <c r="EUB41" s="427"/>
      <c r="EUC41" s="427"/>
      <c r="EUD41" s="427"/>
      <c r="EUE41" s="427"/>
      <c r="EUF41" s="427"/>
      <c r="EUG41" s="427"/>
      <c r="EUH41" s="427"/>
      <c r="EUI41" s="427"/>
      <c r="EUJ41" s="427"/>
      <c r="EUK41" s="427"/>
      <c r="EUL41" s="427"/>
      <c r="EUM41" s="427"/>
      <c r="EUN41" s="427"/>
      <c r="EUO41" s="427"/>
      <c r="EUP41" s="427"/>
      <c r="EUQ41" s="427"/>
      <c r="EUR41" s="427"/>
      <c r="EUS41" s="427"/>
      <c r="EUT41" s="427"/>
      <c r="EUU41" s="427"/>
      <c r="EUV41" s="427"/>
      <c r="EUW41" s="427"/>
      <c r="EUX41" s="427"/>
      <c r="EUY41" s="427"/>
      <c r="EUZ41" s="427"/>
      <c r="EVA41" s="427"/>
      <c r="EVB41" s="427"/>
      <c r="EVC41" s="427"/>
      <c r="EVD41" s="427"/>
      <c r="EVE41" s="427"/>
      <c r="EVF41" s="427"/>
      <c r="EVG41" s="427"/>
      <c r="EVH41" s="427"/>
      <c r="EVI41" s="427"/>
      <c r="EVJ41" s="427"/>
      <c r="EVK41" s="427"/>
      <c r="EVL41" s="427"/>
      <c r="EVM41" s="427"/>
      <c r="EVN41" s="427"/>
      <c r="EVO41" s="427"/>
      <c r="EVP41" s="427"/>
      <c r="EVQ41" s="427"/>
      <c r="EVR41" s="427"/>
      <c r="EVS41" s="427"/>
      <c r="EVT41" s="427"/>
      <c r="EVU41" s="427"/>
      <c r="EVV41" s="427"/>
      <c r="EVW41" s="427"/>
      <c r="EVX41" s="427"/>
      <c r="EVY41" s="427"/>
      <c r="EVZ41" s="427"/>
      <c r="EWA41" s="427"/>
      <c r="EWB41" s="427"/>
      <c r="EWC41" s="427"/>
      <c r="EWD41" s="427"/>
      <c r="EWE41" s="427"/>
      <c r="EWF41" s="427"/>
      <c r="EWG41" s="427"/>
      <c r="EWH41" s="427"/>
      <c r="EWI41" s="427"/>
      <c r="EWJ41" s="427"/>
      <c r="EWK41" s="427"/>
      <c r="EWL41" s="427"/>
      <c r="EWM41" s="427"/>
      <c r="EWN41" s="427"/>
      <c r="EWO41" s="427"/>
      <c r="EWP41" s="427"/>
      <c r="EWQ41" s="427"/>
      <c r="EWR41" s="427"/>
      <c r="EWS41" s="427"/>
      <c r="EWT41" s="427"/>
      <c r="EWU41" s="427"/>
      <c r="EWV41" s="427"/>
      <c r="EWW41" s="427"/>
      <c r="EWX41" s="427"/>
      <c r="EWY41" s="427"/>
      <c r="EWZ41" s="427"/>
      <c r="EXA41" s="427"/>
      <c r="EXB41" s="427"/>
      <c r="EXC41" s="427"/>
      <c r="EXD41" s="427"/>
      <c r="EXE41" s="427"/>
      <c r="EXF41" s="427"/>
      <c r="EXG41" s="427"/>
      <c r="EXH41" s="427"/>
      <c r="EXI41" s="427"/>
      <c r="EXJ41" s="427"/>
      <c r="EXK41" s="427"/>
      <c r="EXL41" s="427"/>
      <c r="EXM41" s="427"/>
      <c r="EXN41" s="427"/>
      <c r="EXO41" s="427"/>
      <c r="EXP41" s="427"/>
      <c r="EXQ41" s="427"/>
      <c r="EXR41" s="427"/>
      <c r="EXS41" s="427"/>
      <c r="EXT41" s="427"/>
      <c r="EXU41" s="427"/>
      <c r="EXV41" s="427"/>
      <c r="EXW41" s="427"/>
      <c r="EXX41" s="427"/>
      <c r="EXY41" s="427"/>
      <c r="EXZ41" s="427"/>
      <c r="EYA41" s="427"/>
      <c r="EYB41" s="427"/>
      <c r="EYC41" s="427"/>
      <c r="EYD41" s="427"/>
      <c r="EYE41" s="427"/>
      <c r="EYF41" s="427"/>
      <c r="EYG41" s="427"/>
      <c r="EYH41" s="427"/>
      <c r="EYI41" s="427"/>
      <c r="EYJ41" s="427"/>
      <c r="EYK41" s="427"/>
      <c r="EYL41" s="427"/>
      <c r="EYM41" s="427"/>
      <c r="EYN41" s="427"/>
      <c r="EYO41" s="427"/>
      <c r="EYP41" s="427"/>
      <c r="EYQ41" s="427"/>
      <c r="EYR41" s="427"/>
      <c r="EYS41" s="427"/>
      <c r="EYT41" s="427"/>
      <c r="EYU41" s="427"/>
      <c r="EYV41" s="427"/>
      <c r="EYW41" s="427"/>
      <c r="EYX41" s="427"/>
      <c r="EYY41" s="427"/>
      <c r="EYZ41" s="427"/>
      <c r="EZA41" s="427"/>
      <c r="EZB41" s="427"/>
      <c r="EZC41" s="427"/>
      <c r="EZD41" s="427"/>
      <c r="EZE41" s="427"/>
      <c r="EZF41" s="427"/>
      <c r="EZG41" s="427"/>
      <c r="EZH41" s="427"/>
      <c r="EZI41" s="427"/>
      <c r="EZJ41" s="427"/>
      <c r="EZK41" s="427"/>
      <c r="EZL41" s="427"/>
      <c r="EZM41" s="427"/>
      <c r="EZN41" s="427"/>
      <c r="EZO41" s="427"/>
      <c r="EZP41" s="427"/>
      <c r="EZQ41" s="427"/>
      <c r="EZR41" s="427"/>
      <c r="EZS41" s="427"/>
      <c r="EZT41" s="427"/>
      <c r="EZU41" s="427"/>
      <c r="EZV41" s="427"/>
      <c r="EZW41" s="427"/>
      <c r="EZX41" s="427"/>
      <c r="EZY41" s="427"/>
      <c r="EZZ41" s="427"/>
      <c r="FAA41" s="427"/>
      <c r="FAB41" s="427"/>
      <c r="FAC41" s="427"/>
      <c r="FAD41" s="427"/>
      <c r="FAE41" s="427"/>
      <c r="FAF41" s="427"/>
      <c r="FAG41" s="427"/>
      <c r="FAH41" s="427"/>
      <c r="FAI41" s="427"/>
      <c r="FAJ41" s="427"/>
      <c r="FAK41" s="427"/>
      <c r="FAL41" s="427"/>
      <c r="FAM41" s="427"/>
      <c r="FAN41" s="427"/>
      <c r="FAO41" s="427"/>
      <c r="FAP41" s="427"/>
      <c r="FAQ41" s="427"/>
      <c r="FAR41" s="427"/>
      <c r="FAS41" s="427"/>
      <c r="FAT41" s="427"/>
      <c r="FAU41" s="427"/>
      <c r="FAV41" s="427"/>
      <c r="FAW41" s="427"/>
      <c r="FAX41" s="427"/>
      <c r="FAY41" s="427"/>
      <c r="FAZ41" s="427"/>
      <c r="FBA41" s="427"/>
      <c r="FBB41" s="427"/>
      <c r="FBC41" s="427"/>
      <c r="FBD41" s="427"/>
      <c r="FBE41" s="427"/>
      <c r="FBF41" s="427"/>
      <c r="FBG41" s="427"/>
      <c r="FBH41" s="427"/>
      <c r="FBI41" s="427"/>
      <c r="FBJ41" s="427"/>
      <c r="FBK41" s="427"/>
      <c r="FBL41" s="427"/>
      <c r="FBM41" s="427"/>
      <c r="FBN41" s="427"/>
      <c r="FBO41" s="427"/>
      <c r="FBP41" s="427"/>
      <c r="FBQ41" s="427"/>
      <c r="FBR41" s="427"/>
      <c r="FBS41" s="427"/>
      <c r="FBT41" s="427"/>
      <c r="FBU41" s="427"/>
      <c r="FBV41" s="427"/>
      <c r="FBW41" s="427"/>
      <c r="FBX41" s="427"/>
      <c r="FBY41" s="427"/>
      <c r="FBZ41" s="427"/>
      <c r="FCA41" s="427"/>
      <c r="FCB41" s="427"/>
      <c r="FCC41" s="427"/>
      <c r="FCD41" s="427"/>
      <c r="FCE41" s="427"/>
      <c r="FCF41" s="427"/>
      <c r="FCG41" s="427"/>
      <c r="FCH41" s="427"/>
      <c r="FCI41" s="427"/>
      <c r="FCJ41" s="427"/>
      <c r="FCK41" s="427"/>
      <c r="FCL41" s="427"/>
      <c r="FCM41" s="427"/>
      <c r="FCN41" s="427"/>
      <c r="FCO41" s="427"/>
      <c r="FCP41" s="427"/>
      <c r="FCQ41" s="427"/>
      <c r="FCR41" s="427"/>
      <c r="FCS41" s="427"/>
      <c r="FCT41" s="427"/>
      <c r="FCU41" s="427"/>
      <c r="FCV41" s="427"/>
      <c r="FCW41" s="427"/>
      <c r="FCX41" s="427"/>
      <c r="FCY41" s="427"/>
      <c r="FCZ41" s="427"/>
      <c r="FDA41" s="427"/>
      <c r="FDB41" s="427"/>
      <c r="FDC41" s="427"/>
      <c r="FDD41" s="427"/>
      <c r="FDE41" s="427"/>
      <c r="FDF41" s="427"/>
      <c r="FDG41" s="427"/>
      <c r="FDH41" s="427"/>
      <c r="FDI41" s="427"/>
      <c r="FDJ41" s="427"/>
      <c r="FDK41" s="427"/>
      <c r="FDL41" s="427"/>
      <c r="FDM41" s="427"/>
      <c r="FDN41" s="427"/>
      <c r="FDO41" s="427"/>
      <c r="FDP41" s="427"/>
      <c r="FDQ41" s="427"/>
      <c r="FDR41" s="427"/>
      <c r="FDS41" s="427"/>
      <c r="FDT41" s="427"/>
      <c r="FDU41" s="427"/>
      <c r="FDV41" s="427"/>
      <c r="FDW41" s="427"/>
      <c r="FDX41" s="427"/>
      <c r="FDY41" s="427"/>
      <c r="FDZ41" s="427"/>
      <c r="FEA41" s="427"/>
      <c r="FEB41" s="427"/>
      <c r="FEC41" s="427"/>
      <c r="FED41" s="427"/>
      <c r="FEE41" s="427"/>
      <c r="FEF41" s="427"/>
      <c r="FEG41" s="427"/>
      <c r="FEH41" s="427"/>
      <c r="FEI41" s="427"/>
      <c r="FEJ41" s="427"/>
      <c r="FEK41" s="427"/>
      <c r="FEL41" s="427"/>
      <c r="FEM41" s="427"/>
      <c r="FEN41" s="427"/>
      <c r="FEO41" s="427"/>
      <c r="FEP41" s="427"/>
      <c r="FEQ41" s="427"/>
      <c r="FER41" s="427"/>
      <c r="FES41" s="427"/>
      <c r="FET41" s="427"/>
      <c r="FEU41" s="427"/>
      <c r="FEV41" s="427"/>
      <c r="FEW41" s="427"/>
      <c r="FEX41" s="427"/>
      <c r="FEY41" s="427"/>
      <c r="FEZ41" s="427"/>
      <c r="FFA41" s="427"/>
      <c r="FFB41" s="427"/>
      <c r="FFC41" s="427"/>
      <c r="FFD41" s="427"/>
      <c r="FFE41" s="427"/>
      <c r="FFF41" s="427"/>
      <c r="FFG41" s="427"/>
      <c r="FFH41" s="427"/>
      <c r="FFI41" s="427"/>
      <c r="FFJ41" s="427"/>
      <c r="FFK41" s="427"/>
      <c r="FFL41" s="427"/>
      <c r="FFM41" s="427"/>
      <c r="FFN41" s="427"/>
      <c r="FFO41" s="427"/>
      <c r="FFP41" s="427"/>
      <c r="FFQ41" s="427"/>
      <c r="FFR41" s="427"/>
      <c r="FFS41" s="427"/>
      <c r="FFT41" s="427"/>
      <c r="FFU41" s="427"/>
      <c r="FFV41" s="427"/>
      <c r="FFW41" s="427"/>
      <c r="FFX41" s="427"/>
      <c r="FFY41" s="427"/>
      <c r="FFZ41" s="427"/>
      <c r="FGA41" s="427"/>
      <c r="FGB41" s="427"/>
      <c r="FGC41" s="427"/>
      <c r="FGD41" s="427"/>
      <c r="FGE41" s="427"/>
      <c r="FGF41" s="427"/>
      <c r="FGG41" s="427"/>
      <c r="FGH41" s="427"/>
      <c r="FGI41" s="427"/>
      <c r="FGJ41" s="427"/>
      <c r="FGK41" s="427"/>
      <c r="FGL41" s="427"/>
      <c r="FGM41" s="427"/>
      <c r="FGN41" s="427"/>
      <c r="FGO41" s="427"/>
      <c r="FGP41" s="427"/>
      <c r="FGQ41" s="427"/>
      <c r="FGR41" s="427"/>
      <c r="FGS41" s="427"/>
      <c r="FGT41" s="427"/>
      <c r="FGU41" s="427"/>
      <c r="FGV41" s="427"/>
      <c r="FGW41" s="427"/>
      <c r="FGX41" s="427"/>
      <c r="FGY41" s="427"/>
      <c r="FGZ41" s="427"/>
      <c r="FHA41" s="427"/>
      <c r="FHB41" s="427"/>
      <c r="FHC41" s="427"/>
      <c r="FHD41" s="427"/>
      <c r="FHE41" s="427"/>
      <c r="FHF41" s="427"/>
      <c r="FHG41" s="427"/>
      <c r="FHH41" s="427"/>
      <c r="FHI41" s="427"/>
      <c r="FHJ41" s="427"/>
      <c r="FHK41" s="427"/>
      <c r="FHL41" s="427"/>
      <c r="FHM41" s="427"/>
      <c r="FHN41" s="427"/>
      <c r="FHO41" s="427"/>
      <c r="FHP41" s="427"/>
      <c r="FHQ41" s="427"/>
      <c r="FHR41" s="427"/>
      <c r="FHS41" s="427"/>
      <c r="FHT41" s="427"/>
      <c r="FHU41" s="427"/>
      <c r="FHV41" s="427"/>
      <c r="FHW41" s="427"/>
      <c r="FHX41" s="427"/>
      <c r="FHY41" s="427"/>
      <c r="FHZ41" s="427"/>
      <c r="FIA41" s="427"/>
      <c r="FIB41" s="427"/>
      <c r="FIC41" s="427"/>
      <c r="FID41" s="427"/>
      <c r="FIE41" s="427"/>
      <c r="FIF41" s="427"/>
      <c r="FIG41" s="427"/>
      <c r="FIH41" s="427"/>
      <c r="FII41" s="427"/>
      <c r="FIJ41" s="427"/>
      <c r="FIK41" s="427"/>
      <c r="FIL41" s="427"/>
      <c r="FIM41" s="427"/>
      <c r="FIN41" s="427"/>
      <c r="FIO41" s="427"/>
      <c r="FIP41" s="427"/>
      <c r="FIQ41" s="427"/>
      <c r="FIR41" s="427"/>
      <c r="FIS41" s="427"/>
      <c r="FIT41" s="427"/>
      <c r="FIU41" s="427"/>
      <c r="FIV41" s="427"/>
      <c r="FIW41" s="427"/>
      <c r="FIX41" s="427"/>
      <c r="FIY41" s="427"/>
      <c r="FIZ41" s="427"/>
      <c r="FJA41" s="427"/>
      <c r="FJB41" s="427"/>
      <c r="FJC41" s="427"/>
      <c r="FJD41" s="427"/>
      <c r="FJE41" s="427"/>
      <c r="FJF41" s="427"/>
      <c r="FJG41" s="427"/>
      <c r="FJH41" s="427"/>
      <c r="FJI41" s="427"/>
      <c r="FJJ41" s="427"/>
      <c r="FJK41" s="427"/>
      <c r="FJL41" s="427"/>
      <c r="FJM41" s="427"/>
      <c r="FJN41" s="427"/>
      <c r="FJO41" s="427"/>
      <c r="FJP41" s="427"/>
      <c r="FJQ41" s="427"/>
      <c r="FJR41" s="427"/>
      <c r="FJS41" s="427"/>
      <c r="FJT41" s="427"/>
      <c r="FJU41" s="427"/>
      <c r="FJV41" s="427"/>
      <c r="FJW41" s="427"/>
      <c r="FJX41" s="427"/>
      <c r="FJY41" s="427"/>
      <c r="FJZ41" s="427"/>
      <c r="FKA41" s="427"/>
      <c r="FKB41" s="427"/>
      <c r="FKC41" s="427"/>
      <c r="FKD41" s="427"/>
      <c r="FKE41" s="427"/>
      <c r="FKF41" s="427"/>
      <c r="FKG41" s="427"/>
      <c r="FKH41" s="427"/>
      <c r="FKI41" s="427"/>
      <c r="FKJ41" s="427"/>
      <c r="FKK41" s="427"/>
      <c r="FKL41" s="427"/>
      <c r="FKM41" s="427"/>
      <c r="FKN41" s="427"/>
      <c r="FKO41" s="427"/>
      <c r="FKP41" s="427"/>
      <c r="FKQ41" s="427"/>
      <c r="FKR41" s="427"/>
      <c r="FKS41" s="427"/>
      <c r="FKT41" s="427"/>
      <c r="FKU41" s="427"/>
      <c r="FKV41" s="427"/>
      <c r="FKW41" s="427"/>
      <c r="FKX41" s="427"/>
      <c r="FKY41" s="427"/>
      <c r="FKZ41" s="427"/>
      <c r="FLA41" s="427"/>
      <c r="FLB41" s="427"/>
      <c r="FLC41" s="427"/>
      <c r="FLD41" s="427"/>
      <c r="FLE41" s="427"/>
      <c r="FLF41" s="427"/>
      <c r="FLG41" s="427"/>
      <c r="FLH41" s="427"/>
      <c r="FLI41" s="427"/>
      <c r="FLJ41" s="427"/>
      <c r="FLK41" s="427"/>
      <c r="FLL41" s="427"/>
      <c r="FLM41" s="427"/>
      <c r="FLN41" s="427"/>
      <c r="FLO41" s="427"/>
      <c r="FLP41" s="427"/>
      <c r="FLQ41" s="427"/>
      <c r="FLR41" s="427"/>
      <c r="FLS41" s="427"/>
      <c r="FLT41" s="427"/>
      <c r="FLU41" s="427"/>
      <c r="FLV41" s="427"/>
      <c r="FLW41" s="427"/>
      <c r="FLX41" s="427"/>
      <c r="FLY41" s="427"/>
      <c r="FLZ41" s="427"/>
      <c r="FMA41" s="427"/>
      <c r="FMB41" s="427"/>
      <c r="FMC41" s="427"/>
      <c r="FMD41" s="427"/>
      <c r="FME41" s="427"/>
      <c r="FMF41" s="427"/>
      <c r="FMG41" s="427"/>
      <c r="FMH41" s="427"/>
      <c r="FMI41" s="427"/>
      <c r="FMJ41" s="427"/>
      <c r="FMK41" s="427"/>
      <c r="FML41" s="427"/>
      <c r="FMM41" s="427"/>
      <c r="FMN41" s="427"/>
      <c r="FMO41" s="427"/>
      <c r="FMP41" s="427"/>
      <c r="FMQ41" s="427"/>
      <c r="FMR41" s="427"/>
      <c r="FMS41" s="427"/>
      <c r="FMT41" s="427"/>
      <c r="FMU41" s="427"/>
      <c r="FMV41" s="427"/>
      <c r="FMW41" s="427"/>
      <c r="FMX41" s="427"/>
      <c r="FMY41" s="427"/>
      <c r="FMZ41" s="427"/>
      <c r="FNA41" s="427"/>
      <c r="FNB41" s="427"/>
      <c r="FNC41" s="427"/>
      <c r="FND41" s="427"/>
      <c r="FNE41" s="427"/>
      <c r="FNF41" s="427"/>
      <c r="FNG41" s="427"/>
      <c r="FNH41" s="427"/>
      <c r="FNI41" s="427"/>
      <c r="FNJ41" s="427"/>
      <c r="FNK41" s="427"/>
      <c r="FNL41" s="427"/>
      <c r="FNM41" s="427"/>
      <c r="FNN41" s="427"/>
      <c r="FNO41" s="427"/>
      <c r="FNP41" s="427"/>
      <c r="FNQ41" s="427"/>
      <c r="FNR41" s="427"/>
      <c r="FNS41" s="427"/>
      <c r="FNT41" s="427"/>
      <c r="FNU41" s="427"/>
      <c r="FNV41" s="427"/>
      <c r="FNW41" s="427"/>
      <c r="FNX41" s="427"/>
      <c r="FNY41" s="427"/>
      <c r="FNZ41" s="427"/>
      <c r="FOA41" s="427"/>
      <c r="FOB41" s="427"/>
      <c r="FOC41" s="427"/>
      <c r="FOD41" s="427"/>
      <c r="FOE41" s="427"/>
      <c r="FOF41" s="427"/>
      <c r="FOG41" s="427"/>
      <c r="FOH41" s="427"/>
      <c r="FOI41" s="427"/>
      <c r="FOJ41" s="427"/>
      <c r="FOK41" s="427"/>
      <c r="FOL41" s="427"/>
      <c r="FOM41" s="427"/>
      <c r="FON41" s="427"/>
      <c r="FOO41" s="427"/>
      <c r="FOP41" s="427"/>
      <c r="FOQ41" s="427"/>
      <c r="FOR41" s="427"/>
      <c r="FOS41" s="427"/>
      <c r="FOT41" s="427"/>
      <c r="FOU41" s="427"/>
      <c r="FOV41" s="427"/>
      <c r="FOW41" s="427"/>
      <c r="FOX41" s="427"/>
      <c r="FOY41" s="427"/>
      <c r="FOZ41" s="427"/>
      <c r="FPA41" s="427"/>
      <c r="FPB41" s="427"/>
      <c r="FPC41" s="427"/>
      <c r="FPD41" s="427"/>
      <c r="FPE41" s="427"/>
      <c r="FPF41" s="427"/>
      <c r="FPG41" s="427"/>
      <c r="FPH41" s="427"/>
      <c r="FPI41" s="427"/>
      <c r="FPJ41" s="427"/>
      <c r="FPK41" s="427"/>
      <c r="FPL41" s="427"/>
      <c r="FPM41" s="427"/>
      <c r="FPN41" s="427"/>
      <c r="FPO41" s="427"/>
      <c r="FPP41" s="427"/>
      <c r="FPQ41" s="427"/>
      <c r="FPR41" s="427"/>
      <c r="FPS41" s="427"/>
      <c r="FPT41" s="427"/>
      <c r="FPU41" s="427"/>
      <c r="FPV41" s="427"/>
      <c r="FPW41" s="427"/>
      <c r="FPX41" s="427"/>
      <c r="FPY41" s="427"/>
      <c r="FPZ41" s="427"/>
      <c r="FQA41" s="427"/>
      <c r="FQB41" s="427"/>
      <c r="FQC41" s="427"/>
      <c r="FQD41" s="427"/>
      <c r="FQE41" s="427"/>
      <c r="FQF41" s="427"/>
      <c r="FQG41" s="427"/>
      <c r="FQH41" s="427"/>
      <c r="FQI41" s="427"/>
      <c r="FQJ41" s="427"/>
      <c r="FQK41" s="427"/>
      <c r="FQL41" s="427"/>
      <c r="FQM41" s="427"/>
      <c r="FQN41" s="427"/>
      <c r="FQO41" s="427"/>
      <c r="FQP41" s="427"/>
      <c r="FQQ41" s="427"/>
      <c r="FQR41" s="427"/>
      <c r="FQS41" s="427"/>
      <c r="FQT41" s="427"/>
      <c r="FQU41" s="427"/>
      <c r="FQV41" s="427"/>
      <c r="FQW41" s="427"/>
      <c r="FQX41" s="427"/>
      <c r="FQY41" s="427"/>
      <c r="FQZ41" s="427"/>
      <c r="FRA41" s="427"/>
      <c r="FRB41" s="427"/>
      <c r="FRC41" s="427"/>
      <c r="FRD41" s="427"/>
      <c r="FRE41" s="427"/>
      <c r="FRF41" s="427"/>
      <c r="FRG41" s="427"/>
      <c r="FRH41" s="427"/>
      <c r="FRI41" s="427"/>
      <c r="FRJ41" s="427"/>
      <c r="FRK41" s="427"/>
      <c r="FRL41" s="427"/>
      <c r="FRM41" s="427"/>
      <c r="FRN41" s="427"/>
      <c r="FRO41" s="427"/>
      <c r="FRP41" s="427"/>
      <c r="FRQ41" s="427"/>
      <c r="FRR41" s="427"/>
      <c r="FRS41" s="427"/>
      <c r="FRT41" s="427"/>
      <c r="FRU41" s="427"/>
      <c r="FRV41" s="427"/>
      <c r="FRW41" s="427"/>
      <c r="FRX41" s="427"/>
      <c r="FRY41" s="427"/>
      <c r="FRZ41" s="427"/>
      <c r="FSA41" s="427"/>
      <c r="FSB41" s="427"/>
      <c r="FSC41" s="427"/>
      <c r="FSD41" s="427"/>
      <c r="FSE41" s="427"/>
      <c r="FSF41" s="427"/>
      <c r="FSG41" s="427"/>
      <c r="FSH41" s="427"/>
      <c r="FSI41" s="427"/>
      <c r="FSJ41" s="427"/>
      <c r="FSK41" s="427"/>
      <c r="FSL41" s="427"/>
      <c r="FSM41" s="427"/>
      <c r="FSN41" s="427"/>
      <c r="FSO41" s="427"/>
      <c r="FSP41" s="427"/>
      <c r="FSQ41" s="427"/>
      <c r="FSR41" s="427"/>
      <c r="FSS41" s="427"/>
      <c r="FST41" s="427"/>
      <c r="FSU41" s="427"/>
      <c r="FSV41" s="427"/>
      <c r="FSW41" s="427"/>
      <c r="FSX41" s="427"/>
      <c r="FSY41" s="427"/>
      <c r="FSZ41" s="427"/>
      <c r="FTA41" s="427"/>
      <c r="FTB41" s="427"/>
      <c r="FTC41" s="427"/>
      <c r="FTD41" s="427"/>
      <c r="FTE41" s="427"/>
      <c r="FTF41" s="427"/>
      <c r="FTG41" s="427"/>
      <c r="FTH41" s="427"/>
      <c r="FTI41" s="427"/>
      <c r="FTJ41" s="427"/>
      <c r="FTK41" s="427"/>
      <c r="FTL41" s="427"/>
      <c r="FTM41" s="427"/>
      <c r="FTN41" s="427"/>
      <c r="FTO41" s="427"/>
      <c r="FTP41" s="427"/>
      <c r="FTQ41" s="427"/>
      <c r="FTR41" s="427"/>
      <c r="FTS41" s="427"/>
      <c r="FTT41" s="427"/>
      <c r="FTU41" s="427"/>
      <c r="FTV41" s="427"/>
      <c r="FTW41" s="427"/>
      <c r="FTX41" s="427"/>
      <c r="FTY41" s="427"/>
      <c r="FTZ41" s="427"/>
      <c r="FUA41" s="427"/>
      <c r="FUB41" s="427"/>
      <c r="FUC41" s="427"/>
      <c r="FUD41" s="427"/>
      <c r="FUE41" s="427"/>
      <c r="FUF41" s="427"/>
      <c r="FUG41" s="427"/>
      <c r="FUH41" s="427"/>
      <c r="FUI41" s="427"/>
      <c r="FUJ41" s="427"/>
      <c r="FUK41" s="427"/>
      <c r="FUL41" s="427"/>
      <c r="FUM41" s="427"/>
      <c r="FUN41" s="427"/>
      <c r="FUO41" s="427"/>
      <c r="FUP41" s="427"/>
      <c r="FUQ41" s="427"/>
      <c r="FUR41" s="427"/>
      <c r="FUS41" s="427"/>
      <c r="FUT41" s="427"/>
      <c r="FUU41" s="427"/>
      <c r="FUV41" s="427"/>
      <c r="FUW41" s="427"/>
      <c r="FUX41" s="427"/>
      <c r="FUY41" s="427"/>
      <c r="FUZ41" s="427"/>
      <c r="FVA41" s="427"/>
      <c r="FVB41" s="427"/>
      <c r="FVC41" s="427"/>
      <c r="FVD41" s="427"/>
      <c r="FVE41" s="427"/>
      <c r="FVF41" s="427"/>
      <c r="FVG41" s="427"/>
      <c r="FVH41" s="427"/>
      <c r="FVI41" s="427"/>
      <c r="FVJ41" s="427"/>
      <c r="FVK41" s="427"/>
      <c r="FVL41" s="427"/>
      <c r="FVM41" s="427"/>
      <c r="FVN41" s="427"/>
      <c r="FVO41" s="427"/>
      <c r="FVP41" s="427"/>
      <c r="FVQ41" s="427"/>
      <c r="FVR41" s="427"/>
      <c r="FVS41" s="427"/>
      <c r="FVT41" s="427"/>
      <c r="FVU41" s="427"/>
      <c r="FVV41" s="427"/>
      <c r="FVW41" s="427"/>
      <c r="FVX41" s="427"/>
      <c r="FVY41" s="427"/>
      <c r="FVZ41" s="427"/>
      <c r="FWA41" s="427"/>
      <c r="FWB41" s="427"/>
      <c r="FWC41" s="427"/>
      <c r="FWD41" s="427"/>
      <c r="FWE41" s="427"/>
      <c r="FWF41" s="427"/>
      <c r="FWG41" s="427"/>
      <c r="FWH41" s="427"/>
      <c r="FWI41" s="427"/>
      <c r="FWJ41" s="427"/>
      <c r="FWK41" s="427"/>
      <c r="FWL41" s="427"/>
      <c r="FWM41" s="427"/>
      <c r="FWN41" s="427"/>
      <c r="FWO41" s="427"/>
      <c r="FWP41" s="427"/>
      <c r="FWQ41" s="427"/>
      <c r="FWR41" s="427"/>
      <c r="FWS41" s="427"/>
      <c r="FWT41" s="427"/>
      <c r="FWU41" s="427"/>
      <c r="FWV41" s="427"/>
      <c r="FWW41" s="427"/>
      <c r="FWX41" s="427"/>
      <c r="FWY41" s="427"/>
      <c r="FWZ41" s="427"/>
      <c r="FXA41" s="427"/>
      <c r="FXB41" s="427"/>
      <c r="FXC41" s="427"/>
      <c r="FXD41" s="427"/>
      <c r="FXE41" s="427"/>
      <c r="FXF41" s="427"/>
      <c r="FXG41" s="427"/>
      <c r="FXH41" s="427"/>
      <c r="FXI41" s="427"/>
      <c r="FXJ41" s="427"/>
      <c r="FXK41" s="427"/>
      <c r="FXL41" s="427"/>
      <c r="FXM41" s="427"/>
      <c r="FXN41" s="427"/>
      <c r="FXO41" s="427"/>
      <c r="FXP41" s="427"/>
      <c r="FXQ41" s="427"/>
      <c r="FXR41" s="427"/>
      <c r="FXS41" s="427"/>
      <c r="FXT41" s="427"/>
      <c r="FXU41" s="427"/>
      <c r="FXV41" s="427"/>
      <c r="FXW41" s="427"/>
      <c r="FXX41" s="427"/>
      <c r="FXY41" s="427"/>
      <c r="FXZ41" s="427"/>
      <c r="FYA41" s="427"/>
      <c r="FYB41" s="427"/>
      <c r="FYC41" s="427"/>
      <c r="FYD41" s="427"/>
      <c r="FYE41" s="427"/>
      <c r="FYF41" s="427"/>
      <c r="FYG41" s="427"/>
      <c r="FYH41" s="427"/>
      <c r="FYI41" s="427"/>
      <c r="FYJ41" s="427"/>
      <c r="FYK41" s="427"/>
      <c r="FYL41" s="427"/>
      <c r="FYM41" s="427"/>
      <c r="FYN41" s="427"/>
      <c r="FYO41" s="427"/>
      <c r="FYP41" s="427"/>
      <c r="FYQ41" s="427"/>
      <c r="FYR41" s="427"/>
      <c r="FYS41" s="427"/>
      <c r="FYT41" s="427"/>
      <c r="FYU41" s="427"/>
      <c r="FYV41" s="427"/>
      <c r="FYW41" s="427"/>
      <c r="FYX41" s="427"/>
      <c r="FYY41" s="427"/>
      <c r="FYZ41" s="427"/>
      <c r="FZA41" s="427"/>
      <c r="FZB41" s="427"/>
      <c r="FZC41" s="427"/>
      <c r="FZD41" s="427"/>
      <c r="FZE41" s="427"/>
      <c r="FZF41" s="427"/>
      <c r="FZG41" s="427"/>
      <c r="FZH41" s="427"/>
      <c r="FZI41" s="427"/>
      <c r="FZJ41" s="427"/>
      <c r="FZK41" s="427"/>
      <c r="FZL41" s="427"/>
      <c r="FZM41" s="427"/>
      <c r="FZN41" s="427"/>
      <c r="FZO41" s="427"/>
      <c r="FZP41" s="427"/>
      <c r="FZQ41" s="427"/>
      <c r="FZR41" s="427"/>
      <c r="FZS41" s="427"/>
      <c r="FZT41" s="427"/>
      <c r="FZU41" s="427"/>
      <c r="FZV41" s="427"/>
      <c r="FZW41" s="427"/>
      <c r="FZX41" s="427"/>
      <c r="FZY41" s="427"/>
      <c r="FZZ41" s="427"/>
      <c r="GAA41" s="427"/>
      <c r="GAB41" s="427"/>
      <c r="GAC41" s="427"/>
      <c r="GAD41" s="427"/>
      <c r="GAE41" s="427"/>
      <c r="GAF41" s="427"/>
      <c r="GAG41" s="427"/>
      <c r="GAH41" s="427"/>
      <c r="GAI41" s="427"/>
      <c r="GAJ41" s="427"/>
      <c r="GAK41" s="427"/>
      <c r="GAL41" s="427"/>
      <c r="GAM41" s="427"/>
      <c r="GAN41" s="427"/>
      <c r="GAO41" s="427"/>
      <c r="GAP41" s="427"/>
      <c r="GAQ41" s="427"/>
      <c r="GAR41" s="427"/>
      <c r="GAS41" s="427"/>
      <c r="GAT41" s="427"/>
      <c r="GAU41" s="427"/>
      <c r="GAV41" s="427"/>
      <c r="GAW41" s="427"/>
      <c r="GAX41" s="427"/>
      <c r="GAY41" s="427"/>
      <c r="GAZ41" s="427"/>
      <c r="GBA41" s="427"/>
      <c r="GBB41" s="427"/>
      <c r="GBC41" s="427"/>
      <c r="GBD41" s="427"/>
      <c r="GBE41" s="427"/>
      <c r="GBF41" s="427"/>
      <c r="GBG41" s="427"/>
      <c r="GBH41" s="427"/>
      <c r="GBI41" s="427"/>
      <c r="GBJ41" s="427"/>
      <c r="GBK41" s="427"/>
      <c r="GBL41" s="427"/>
      <c r="GBM41" s="427"/>
      <c r="GBN41" s="427"/>
      <c r="GBO41" s="427"/>
      <c r="GBP41" s="427"/>
      <c r="GBQ41" s="427"/>
      <c r="GBR41" s="427"/>
      <c r="GBS41" s="427"/>
      <c r="GBT41" s="427"/>
      <c r="GBU41" s="427"/>
      <c r="GBV41" s="427"/>
      <c r="GBW41" s="427"/>
      <c r="GBX41" s="427"/>
      <c r="GBY41" s="427"/>
      <c r="GBZ41" s="427"/>
      <c r="GCA41" s="427"/>
      <c r="GCB41" s="427"/>
      <c r="GCC41" s="427"/>
      <c r="GCD41" s="427"/>
      <c r="GCE41" s="427"/>
      <c r="GCF41" s="427"/>
      <c r="GCG41" s="427"/>
      <c r="GCH41" s="427"/>
      <c r="GCI41" s="427"/>
      <c r="GCJ41" s="427"/>
      <c r="GCK41" s="427"/>
      <c r="GCL41" s="427"/>
      <c r="GCM41" s="427"/>
      <c r="GCN41" s="427"/>
      <c r="GCO41" s="427"/>
      <c r="GCP41" s="427"/>
      <c r="GCQ41" s="427"/>
      <c r="GCR41" s="427"/>
      <c r="GCS41" s="427"/>
      <c r="GCT41" s="427"/>
      <c r="GCU41" s="427"/>
      <c r="GCV41" s="427"/>
      <c r="GCW41" s="427"/>
      <c r="GCX41" s="427"/>
      <c r="GCY41" s="427"/>
      <c r="GCZ41" s="427"/>
      <c r="GDA41" s="427"/>
      <c r="GDB41" s="427"/>
      <c r="GDC41" s="427"/>
      <c r="GDD41" s="427"/>
      <c r="GDE41" s="427"/>
      <c r="GDF41" s="427"/>
      <c r="GDG41" s="427"/>
      <c r="GDH41" s="427"/>
      <c r="GDI41" s="427"/>
      <c r="GDJ41" s="427"/>
      <c r="GDK41" s="427"/>
      <c r="GDL41" s="427"/>
      <c r="GDM41" s="427"/>
      <c r="GDN41" s="427"/>
      <c r="GDO41" s="427"/>
      <c r="GDP41" s="427"/>
      <c r="GDQ41" s="427"/>
      <c r="GDR41" s="427"/>
      <c r="GDS41" s="427"/>
      <c r="GDT41" s="427"/>
      <c r="GDU41" s="427"/>
      <c r="GDV41" s="427"/>
      <c r="GDW41" s="427"/>
      <c r="GDX41" s="427"/>
      <c r="GDY41" s="427"/>
      <c r="GDZ41" s="427"/>
      <c r="GEA41" s="427"/>
      <c r="GEB41" s="427"/>
      <c r="GEC41" s="427"/>
      <c r="GED41" s="427"/>
      <c r="GEE41" s="427"/>
      <c r="GEF41" s="427"/>
      <c r="GEG41" s="427"/>
      <c r="GEH41" s="427"/>
      <c r="GEI41" s="427"/>
      <c r="GEJ41" s="427"/>
      <c r="GEK41" s="427"/>
      <c r="GEL41" s="427"/>
      <c r="GEM41" s="427"/>
      <c r="GEN41" s="427"/>
      <c r="GEO41" s="427"/>
      <c r="GEP41" s="427"/>
      <c r="GEQ41" s="427"/>
      <c r="GER41" s="427"/>
      <c r="GES41" s="427"/>
      <c r="GET41" s="427"/>
      <c r="GEU41" s="427"/>
      <c r="GEV41" s="427"/>
      <c r="GEW41" s="427"/>
      <c r="GEX41" s="427"/>
      <c r="GEY41" s="427"/>
      <c r="GEZ41" s="427"/>
      <c r="GFA41" s="427"/>
      <c r="GFB41" s="427"/>
      <c r="GFC41" s="427"/>
      <c r="GFD41" s="427"/>
      <c r="GFE41" s="427"/>
      <c r="GFF41" s="427"/>
      <c r="GFG41" s="427"/>
      <c r="GFH41" s="427"/>
      <c r="GFI41" s="427"/>
      <c r="GFJ41" s="427"/>
      <c r="GFK41" s="427"/>
      <c r="GFL41" s="427"/>
      <c r="GFM41" s="427"/>
      <c r="GFN41" s="427"/>
      <c r="GFO41" s="427"/>
      <c r="GFP41" s="427"/>
      <c r="GFQ41" s="427"/>
      <c r="GFR41" s="427"/>
      <c r="GFS41" s="427"/>
      <c r="GFT41" s="427"/>
      <c r="GFU41" s="427"/>
      <c r="GFV41" s="427"/>
      <c r="GFW41" s="427"/>
      <c r="GFX41" s="427"/>
      <c r="GFY41" s="427"/>
      <c r="GFZ41" s="427"/>
      <c r="GGA41" s="427"/>
      <c r="GGB41" s="427"/>
      <c r="GGC41" s="427"/>
      <c r="GGD41" s="427"/>
      <c r="GGE41" s="427"/>
      <c r="GGF41" s="427"/>
      <c r="GGG41" s="427"/>
      <c r="GGH41" s="427"/>
      <c r="GGI41" s="427"/>
      <c r="GGJ41" s="427"/>
      <c r="GGK41" s="427"/>
      <c r="GGL41" s="427"/>
      <c r="GGM41" s="427"/>
      <c r="GGN41" s="427"/>
      <c r="GGO41" s="427"/>
      <c r="GGP41" s="427"/>
      <c r="GGQ41" s="427"/>
      <c r="GGR41" s="427"/>
      <c r="GGS41" s="427"/>
      <c r="GGT41" s="427"/>
      <c r="GGU41" s="427"/>
      <c r="GGV41" s="427"/>
      <c r="GGW41" s="427"/>
      <c r="GGX41" s="427"/>
      <c r="GGY41" s="427"/>
      <c r="GGZ41" s="427"/>
      <c r="GHA41" s="427"/>
      <c r="GHB41" s="427"/>
      <c r="GHC41" s="427"/>
      <c r="GHD41" s="427"/>
      <c r="GHE41" s="427"/>
      <c r="GHF41" s="427"/>
      <c r="GHG41" s="427"/>
      <c r="GHH41" s="427"/>
      <c r="GHI41" s="427"/>
      <c r="GHJ41" s="427"/>
      <c r="GHK41" s="427"/>
      <c r="GHL41" s="427"/>
      <c r="GHM41" s="427"/>
      <c r="GHN41" s="427"/>
      <c r="GHO41" s="427"/>
      <c r="GHP41" s="427"/>
      <c r="GHQ41" s="427"/>
      <c r="GHR41" s="427"/>
      <c r="GHS41" s="427"/>
      <c r="GHT41" s="427"/>
      <c r="GHU41" s="427"/>
      <c r="GHV41" s="427"/>
      <c r="GHW41" s="427"/>
      <c r="GHX41" s="427"/>
      <c r="GHY41" s="427"/>
      <c r="GHZ41" s="427"/>
      <c r="GIA41" s="427"/>
      <c r="GIB41" s="427"/>
      <c r="GIC41" s="427"/>
      <c r="GID41" s="427"/>
      <c r="GIE41" s="427"/>
      <c r="GIF41" s="427"/>
      <c r="GIG41" s="427"/>
      <c r="GIH41" s="427"/>
      <c r="GII41" s="427"/>
      <c r="GIJ41" s="427"/>
      <c r="GIK41" s="427"/>
      <c r="GIL41" s="427"/>
      <c r="GIM41" s="427"/>
      <c r="GIN41" s="427"/>
      <c r="GIO41" s="427"/>
      <c r="GIP41" s="427"/>
      <c r="GIQ41" s="427"/>
      <c r="GIR41" s="427"/>
      <c r="GIS41" s="427"/>
      <c r="GIT41" s="427"/>
      <c r="GIU41" s="427"/>
      <c r="GIV41" s="427"/>
      <c r="GIW41" s="427"/>
      <c r="GIX41" s="427"/>
      <c r="GIY41" s="427"/>
      <c r="GIZ41" s="427"/>
      <c r="GJA41" s="427"/>
      <c r="GJB41" s="427"/>
      <c r="GJC41" s="427"/>
      <c r="GJD41" s="427"/>
      <c r="GJE41" s="427"/>
      <c r="GJF41" s="427"/>
      <c r="GJG41" s="427"/>
      <c r="GJH41" s="427"/>
      <c r="GJI41" s="427"/>
      <c r="GJJ41" s="427"/>
      <c r="GJK41" s="427"/>
      <c r="GJL41" s="427"/>
      <c r="GJM41" s="427"/>
      <c r="GJN41" s="427"/>
      <c r="GJO41" s="427"/>
      <c r="GJP41" s="427"/>
      <c r="GJQ41" s="427"/>
      <c r="GJR41" s="427"/>
      <c r="GJS41" s="427"/>
      <c r="GJT41" s="427"/>
      <c r="GJU41" s="427"/>
      <c r="GJV41" s="427"/>
      <c r="GJW41" s="427"/>
      <c r="GJX41" s="427"/>
      <c r="GJY41" s="427"/>
      <c r="GJZ41" s="427"/>
      <c r="GKA41" s="427"/>
      <c r="GKB41" s="427"/>
      <c r="GKC41" s="427"/>
      <c r="GKD41" s="427"/>
      <c r="GKE41" s="427"/>
      <c r="GKF41" s="427"/>
      <c r="GKG41" s="427"/>
      <c r="GKH41" s="427"/>
      <c r="GKI41" s="427"/>
      <c r="GKJ41" s="427"/>
      <c r="GKK41" s="427"/>
      <c r="GKL41" s="427"/>
      <c r="GKM41" s="427"/>
      <c r="GKN41" s="427"/>
      <c r="GKO41" s="427"/>
      <c r="GKP41" s="427"/>
      <c r="GKQ41" s="427"/>
      <c r="GKR41" s="427"/>
      <c r="GKS41" s="427"/>
      <c r="GKT41" s="427"/>
      <c r="GKU41" s="427"/>
      <c r="GKV41" s="427"/>
      <c r="GKW41" s="427"/>
      <c r="GKX41" s="427"/>
      <c r="GKY41" s="427"/>
      <c r="GKZ41" s="427"/>
      <c r="GLA41" s="427"/>
      <c r="GLB41" s="427"/>
      <c r="GLC41" s="427"/>
      <c r="GLD41" s="427"/>
      <c r="GLE41" s="427"/>
      <c r="GLF41" s="427"/>
      <c r="GLG41" s="427"/>
      <c r="GLH41" s="427"/>
      <c r="GLI41" s="427"/>
      <c r="GLJ41" s="427"/>
      <c r="GLK41" s="427"/>
      <c r="GLL41" s="427"/>
      <c r="GLM41" s="427"/>
      <c r="GLN41" s="427"/>
      <c r="GLO41" s="427"/>
      <c r="GLP41" s="427"/>
      <c r="GLQ41" s="427"/>
      <c r="GLR41" s="427"/>
      <c r="GLS41" s="427"/>
      <c r="GLT41" s="427"/>
      <c r="GLU41" s="427"/>
      <c r="GLV41" s="427"/>
      <c r="GLW41" s="427"/>
      <c r="GLX41" s="427"/>
      <c r="GLY41" s="427"/>
      <c r="GLZ41" s="427"/>
      <c r="GMA41" s="427"/>
      <c r="GMB41" s="427"/>
      <c r="GMC41" s="427"/>
      <c r="GMD41" s="427"/>
      <c r="GME41" s="427"/>
      <c r="GMF41" s="427"/>
      <c r="GMG41" s="427"/>
      <c r="GMH41" s="427"/>
      <c r="GMI41" s="427"/>
      <c r="GMJ41" s="427"/>
      <c r="GMK41" s="427"/>
      <c r="GML41" s="427"/>
      <c r="GMM41" s="427"/>
      <c r="GMN41" s="427"/>
      <c r="GMO41" s="427"/>
      <c r="GMP41" s="427"/>
      <c r="GMQ41" s="427"/>
      <c r="GMR41" s="427"/>
      <c r="GMS41" s="427"/>
      <c r="GMT41" s="427"/>
      <c r="GMU41" s="427"/>
      <c r="GMV41" s="427"/>
      <c r="GMW41" s="427"/>
      <c r="GMX41" s="427"/>
      <c r="GMY41" s="427"/>
      <c r="GMZ41" s="427"/>
      <c r="GNA41" s="427"/>
      <c r="GNB41" s="427"/>
      <c r="GNC41" s="427"/>
      <c r="GND41" s="427"/>
      <c r="GNE41" s="427"/>
      <c r="GNF41" s="427"/>
      <c r="GNG41" s="427"/>
      <c r="GNH41" s="427"/>
      <c r="GNI41" s="427"/>
      <c r="GNJ41" s="427"/>
      <c r="GNK41" s="427"/>
      <c r="GNL41" s="427"/>
      <c r="GNM41" s="427"/>
      <c r="GNN41" s="427"/>
      <c r="GNO41" s="427"/>
      <c r="GNP41" s="427"/>
      <c r="GNQ41" s="427"/>
      <c r="GNR41" s="427"/>
      <c r="GNS41" s="427"/>
      <c r="GNT41" s="427"/>
      <c r="GNU41" s="427"/>
      <c r="GNV41" s="427"/>
      <c r="GNW41" s="427"/>
      <c r="GNX41" s="427"/>
      <c r="GNY41" s="427"/>
      <c r="GNZ41" s="427"/>
      <c r="GOA41" s="427"/>
      <c r="GOB41" s="427"/>
      <c r="GOC41" s="427"/>
      <c r="GOD41" s="427"/>
      <c r="GOE41" s="427"/>
      <c r="GOF41" s="427"/>
      <c r="GOG41" s="427"/>
      <c r="GOH41" s="427"/>
      <c r="GOI41" s="427"/>
      <c r="GOJ41" s="427"/>
      <c r="GOK41" s="427"/>
      <c r="GOL41" s="427"/>
      <c r="GOM41" s="427"/>
      <c r="GON41" s="427"/>
      <c r="GOO41" s="427"/>
      <c r="GOP41" s="427"/>
      <c r="GOQ41" s="427"/>
      <c r="GOR41" s="427"/>
      <c r="GOS41" s="427"/>
      <c r="GOT41" s="427"/>
      <c r="GOU41" s="427"/>
      <c r="GOV41" s="427"/>
      <c r="GOW41" s="427"/>
      <c r="GOX41" s="427"/>
      <c r="GOY41" s="427"/>
      <c r="GOZ41" s="427"/>
      <c r="GPA41" s="427"/>
      <c r="GPB41" s="427"/>
      <c r="GPC41" s="427"/>
      <c r="GPD41" s="427"/>
      <c r="GPE41" s="427"/>
      <c r="GPF41" s="427"/>
      <c r="GPG41" s="427"/>
      <c r="GPH41" s="427"/>
      <c r="GPI41" s="427"/>
      <c r="GPJ41" s="427"/>
      <c r="GPK41" s="427"/>
      <c r="GPL41" s="427"/>
      <c r="GPM41" s="427"/>
      <c r="GPN41" s="427"/>
      <c r="GPO41" s="427"/>
      <c r="GPP41" s="427"/>
      <c r="GPQ41" s="427"/>
      <c r="GPR41" s="427"/>
      <c r="GPS41" s="427"/>
      <c r="GPT41" s="427"/>
      <c r="GPU41" s="427"/>
      <c r="GPV41" s="427"/>
      <c r="GPW41" s="427"/>
      <c r="GPX41" s="427"/>
      <c r="GPY41" s="427"/>
      <c r="GPZ41" s="427"/>
      <c r="GQA41" s="427"/>
      <c r="GQB41" s="427"/>
      <c r="GQC41" s="427"/>
      <c r="GQD41" s="427"/>
      <c r="GQE41" s="427"/>
      <c r="GQF41" s="427"/>
      <c r="GQG41" s="427"/>
      <c r="GQH41" s="427"/>
      <c r="GQI41" s="427"/>
      <c r="GQJ41" s="427"/>
      <c r="GQK41" s="427"/>
      <c r="GQL41" s="427"/>
      <c r="GQM41" s="427"/>
      <c r="GQN41" s="427"/>
      <c r="GQO41" s="427"/>
      <c r="GQP41" s="427"/>
      <c r="GQQ41" s="427"/>
      <c r="GQR41" s="427"/>
      <c r="GQS41" s="427"/>
      <c r="GQT41" s="427"/>
      <c r="GQU41" s="427"/>
      <c r="GQV41" s="427"/>
      <c r="GQW41" s="427"/>
      <c r="GQX41" s="427"/>
      <c r="GQY41" s="427"/>
      <c r="GQZ41" s="427"/>
      <c r="GRA41" s="427"/>
      <c r="GRB41" s="427"/>
      <c r="GRC41" s="427"/>
      <c r="GRD41" s="427"/>
      <c r="GRE41" s="427"/>
      <c r="GRF41" s="427"/>
      <c r="GRG41" s="427"/>
      <c r="GRH41" s="427"/>
      <c r="GRI41" s="427"/>
      <c r="GRJ41" s="427"/>
      <c r="GRK41" s="427"/>
      <c r="GRL41" s="427"/>
      <c r="GRM41" s="427"/>
      <c r="GRN41" s="427"/>
      <c r="GRO41" s="427"/>
      <c r="GRP41" s="427"/>
      <c r="GRQ41" s="427"/>
      <c r="GRR41" s="427"/>
      <c r="GRS41" s="427"/>
      <c r="GRT41" s="427"/>
      <c r="GRU41" s="427"/>
      <c r="GRV41" s="427"/>
      <c r="GRW41" s="427"/>
      <c r="GRX41" s="427"/>
      <c r="GRY41" s="427"/>
      <c r="GRZ41" s="427"/>
      <c r="GSA41" s="427"/>
      <c r="GSB41" s="427"/>
      <c r="GSC41" s="427"/>
      <c r="GSD41" s="427"/>
      <c r="GSE41" s="427"/>
      <c r="GSF41" s="427"/>
      <c r="GSG41" s="427"/>
      <c r="GSH41" s="427"/>
      <c r="GSI41" s="427"/>
      <c r="GSJ41" s="427"/>
      <c r="GSK41" s="427"/>
      <c r="GSL41" s="427"/>
      <c r="GSM41" s="427"/>
      <c r="GSN41" s="427"/>
      <c r="GSO41" s="427"/>
      <c r="GSP41" s="427"/>
      <c r="GSQ41" s="427"/>
      <c r="GSR41" s="427"/>
      <c r="GSS41" s="427"/>
      <c r="GST41" s="427"/>
      <c r="GSU41" s="427"/>
      <c r="GSV41" s="427"/>
      <c r="GSW41" s="427"/>
      <c r="GSX41" s="427"/>
      <c r="GSY41" s="427"/>
      <c r="GSZ41" s="427"/>
      <c r="GTA41" s="427"/>
      <c r="GTB41" s="427"/>
      <c r="GTC41" s="427"/>
      <c r="GTD41" s="427"/>
      <c r="GTE41" s="427"/>
      <c r="GTF41" s="427"/>
      <c r="GTG41" s="427"/>
      <c r="GTH41" s="427"/>
      <c r="GTI41" s="427"/>
      <c r="GTJ41" s="427"/>
      <c r="GTK41" s="427"/>
      <c r="GTL41" s="427"/>
      <c r="GTM41" s="427"/>
      <c r="GTN41" s="427"/>
      <c r="GTO41" s="427"/>
      <c r="GTP41" s="427"/>
      <c r="GTQ41" s="427"/>
      <c r="GTR41" s="427"/>
      <c r="GTS41" s="427"/>
      <c r="GTT41" s="427"/>
      <c r="GTU41" s="427"/>
      <c r="GTV41" s="427"/>
      <c r="GTW41" s="427"/>
      <c r="GTX41" s="427"/>
      <c r="GTY41" s="427"/>
      <c r="GTZ41" s="427"/>
      <c r="GUA41" s="427"/>
      <c r="GUB41" s="427"/>
      <c r="GUC41" s="427"/>
      <c r="GUD41" s="427"/>
      <c r="GUE41" s="427"/>
      <c r="GUF41" s="427"/>
      <c r="GUG41" s="427"/>
      <c r="GUH41" s="427"/>
      <c r="GUI41" s="427"/>
      <c r="GUJ41" s="427"/>
      <c r="GUK41" s="427"/>
      <c r="GUL41" s="427"/>
      <c r="GUM41" s="427"/>
      <c r="GUN41" s="427"/>
      <c r="GUO41" s="427"/>
      <c r="GUP41" s="427"/>
      <c r="GUQ41" s="427"/>
      <c r="GUR41" s="427"/>
      <c r="GUS41" s="427"/>
      <c r="GUT41" s="427"/>
      <c r="GUU41" s="427"/>
      <c r="GUV41" s="427"/>
      <c r="GUW41" s="427"/>
      <c r="GUX41" s="427"/>
      <c r="GUY41" s="427"/>
      <c r="GUZ41" s="427"/>
      <c r="GVA41" s="427"/>
      <c r="GVB41" s="427"/>
      <c r="GVC41" s="427"/>
      <c r="GVD41" s="427"/>
      <c r="GVE41" s="427"/>
      <c r="GVF41" s="427"/>
      <c r="GVG41" s="427"/>
      <c r="GVH41" s="427"/>
      <c r="GVI41" s="427"/>
      <c r="GVJ41" s="427"/>
      <c r="GVK41" s="427"/>
      <c r="GVL41" s="427"/>
      <c r="GVM41" s="427"/>
      <c r="GVN41" s="427"/>
      <c r="GVO41" s="427"/>
      <c r="GVP41" s="427"/>
      <c r="GVQ41" s="427"/>
      <c r="GVR41" s="427"/>
      <c r="GVS41" s="427"/>
      <c r="GVT41" s="427"/>
      <c r="GVU41" s="427"/>
      <c r="GVV41" s="427"/>
      <c r="GVW41" s="427"/>
      <c r="GVX41" s="427"/>
      <c r="GVY41" s="427"/>
      <c r="GVZ41" s="427"/>
      <c r="GWA41" s="427"/>
      <c r="GWB41" s="427"/>
      <c r="GWC41" s="427"/>
      <c r="GWD41" s="427"/>
      <c r="GWE41" s="427"/>
      <c r="GWF41" s="427"/>
      <c r="GWG41" s="427"/>
      <c r="GWH41" s="427"/>
      <c r="GWI41" s="427"/>
      <c r="GWJ41" s="427"/>
      <c r="GWK41" s="427"/>
      <c r="GWL41" s="427"/>
      <c r="GWM41" s="427"/>
      <c r="GWN41" s="427"/>
      <c r="GWO41" s="427"/>
      <c r="GWP41" s="427"/>
      <c r="GWQ41" s="427"/>
      <c r="GWR41" s="427"/>
      <c r="GWS41" s="427"/>
      <c r="GWT41" s="427"/>
      <c r="GWU41" s="427"/>
      <c r="GWV41" s="427"/>
      <c r="GWW41" s="427"/>
      <c r="GWX41" s="427"/>
      <c r="GWY41" s="427"/>
      <c r="GWZ41" s="427"/>
      <c r="GXA41" s="427"/>
      <c r="GXB41" s="427"/>
      <c r="GXC41" s="427"/>
      <c r="GXD41" s="427"/>
      <c r="GXE41" s="427"/>
      <c r="GXF41" s="427"/>
      <c r="GXG41" s="427"/>
      <c r="GXH41" s="427"/>
      <c r="GXI41" s="427"/>
      <c r="GXJ41" s="427"/>
      <c r="GXK41" s="427"/>
      <c r="GXL41" s="427"/>
      <c r="GXM41" s="427"/>
      <c r="GXN41" s="427"/>
      <c r="GXO41" s="427"/>
      <c r="GXP41" s="427"/>
      <c r="GXQ41" s="427"/>
      <c r="GXR41" s="427"/>
      <c r="GXS41" s="427"/>
      <c r="GXT41" s="427"/>
      <c r="GXU41" s="427"/>
      <c r="GXV41" s="427"/>
      <c r="GXW41" s="427"/>
      <c r="GXX41" s="427"/>
      <c r="GXY41" s="427"/>
      <c r="GXZ41" s="427"/>
      <c r="GYA41" s="427"/>
      <c r="GYB41" s="427"/>
      <c r="GYC41" s="427"/>
      <c r="GYD41" s="427"/>
      <c r="GYE41" s="427"/>
      <c r="GYF41" s="427"/>
      <c r="GYG41" s="427"/>
      <c r="GYH41" s="427"/>
      <c r="GYI41" s="427"/>
      <c r="GYJ41" s="427"/>
      <c r="GYK41" s="427"/>
      <c r="GYL41" s="427"/>
      <c r="GYM41" s="427"/>
      <c r="GYN41" s="427"/>
      <c r="GYO41" s="427"/>
      <c r="GYP41" s="427"/>
      <c r="GYQ41" s="427"/>
      <c r="GYR41" s="427"/>
      <c r="GYS41" s="427"/>
      <c r="GYT41" s="427"/>
      <c r="GYU41" s="427"/>
      <c r="GYV41" s="427"/>
      <c r="GYW41" s="427"/>
      <c r="GYX41" s="427"/>
      <c r="GYY41" s="427"/>
      <c r="GYZ41" s="427"/>
      <c r="GZA41" s="427"/>
      <c r="GZB41" s="427"/>
      <c r="GZC41" s="427"/>
      <c r="GZD41" s="427"/>
      <c r="GZE41" s="427"/>
      <c r="GZF41" s="427"/>
      <c r="GZG41" s="427"/>
      <c r="GZH41" s="427"/>
      <c r="GZI41" s="427"/>
      <c r="GZJ41" s="427"/>
      <c r="GZK41" s="427"/>
      <c r="GZL41" s="427"/>
      <c r="GZM41" s="427"/>
      <c r="GZN41" s="427"/>
      <c r="GZO41" s="427"/>
      <c r="GZP41" s="427"/>
      <c r="GZQ41" s="427"/>
      <c r="GZR41" s="427"/>
      <c r="GZS41" s="427"/>
      <c r="GZT41" s="427"/>
      <c r="GZU41" s="427"/>
      <c r="GZV41" s="427"/>
      <c r="GZW41" s="427"/>
      <c r="GZX41" s="427"/>
      <c r="GZY41" s="427"/>
      <c r="GZZ41" s="427"/>
      <c r="HAA41" s="427"/>
      <c r="HAB41" s="427"/>
      <c r="HAC41" s="427"/>
      <c r="HAD41" s="427"/>
      <c r="HAE41" s="427"/>
      <c r="HAF41" s="427"/>
      <c r="HAG41" s="427"/>
      <c r="HAH41" s="427"/>
      <c r="HAI41" s="427"/>
      <c r="HAJ41" s="427"/>
      <c r="HAK41" s="427"/>
      <c r="HAL41" s="427"/>
      <c r="HAM41" s="427"/>
      <c r="HAN41" s="427"/>
      <c r="HAO41" s="427"/>
      <c r="HAP41" s="427"/>
      <c r="HAQ41" s="427"/>
      <c r="HAR41" s="427"/>
      <c r="HAS41" s="427"/>
      <c r="HAT41" s="427"/>
      <c r="HAU41" s="427"/>
      <c r="HAV41" s="427"/>
      <c r="HAW41" s="427"/>
      <c r="HAX41" s="427"/>
      <c r="HAY41" s="427"/>
      <c r="HAZ41" s="427"/>
      <c r="HBA41" s="427"/>
      <c r="HBB41" s="427"/>
      <c r="HBC41" s="427"/>
      <c r="HBD41" s="427"/>
      <c r="HBE41" s="427"/>
      <c r="HBF41" s="427"/>
      <c r="HBG41" s="427"/>
      <c r="HBH41" s="427"/>
      <c r="HBI41" s="427"/>
      <c r="HBJ41" s="427"/>
      <c r="HBK41" s="427"/>
      <c r="HBL41" s="427"/>
      <c r="HBM41" s="427"/>
      <c r="HBN41" s="427"/>
      <c r="HBO41" s="427"/>
      <c r="HBP41" s="427"/>
      <c r="HBQ41" s="427"/>
      <c r="HBR41" s="427"/>
      <c r="HBS41" s="427"/>
      <c r="HBT41" s="427"/>
      <c r="HBU41" s="427"/>
      <c r="HBV41" s="427"/>
      <c r="HBW41" s="427"/>
      <c r="HBX41" s="427"/>
      <c r="HBY41" s="427"/>
      <c r="HBZ41" s="427"/>
      <c r="HCA41" s="427"/>
      <c r="HCB41" s="427"/>
      <c r="HCC41" s="427"/>
      <c r="HCD41" s="427"/>
      <c r="HCE41" s="427"/>
      <c r="HCF41" s="427"/>
      <c r="HCG41" s="427"/>
      <c r="HCH41" s="427"/>
      <c r="HCI41" s="427"/>
      <c r="HCJ41" s="427"/>
      <c r="HCK41" s="427"/>
      <c r="HCL41" s="427"/>
      <c r="HCM41" s="427"/>
      <c r="HCN41" s="427"/>
      <c r="HCO41" s="427"/>
      <c r="HCP41" s="427"/>
      <c r="HCQ41" s="427"/>
      <c r="HCR41" s="427"/>
      <c r="HCS41" s="427"/>
      <c r="HCT41" s="427"/>
      <c r="HCU41" s="427"/>
      <c r="HCV41" s="427"/>
      <c r="HCW41" s="427"/>
      <c r="HCX41" s="427"/>
      <c r="HCY41" s="427"/>
      <c r="HCZ41" s="427"/>
      <c r="HDA41" s="427"/>
      <c r="HDB41" s="427"/>
      <c r="HDC41" s="427"/>
      <c r="HDD41" s="427"/>
      <c r="HDE41" s="427"/>
      <c r="HDF41" s="427"/>
      <c r="HDG41" s="427"/>
      <c r="HDH41" s="427"/>
      <c r="HDI41" s="427"/>
      <c r="HDJ41" s="427"/>
      <c r="HDK41" s="427"/>
      <c r="HDL41" s="427"/>
      <c r="HDM41" s="427"/>
      <c r="HDN41" s="427"/>
      <c r="HDO41" s="427"/>
      <c r="HDP41" s="427"/>
      <c r="HDQ41" s="427"/>
      <c r="HDR41" s="427"/>
      <c r="HDS41" s="427"/>
      <c r="HDT41" s="427"/>
      <c r="HDU41" s="427"/>
      <c r="HDV41" s="427"/>
      <c r="HDW41" s="427"/>
      <c r="HDX41" s="427"/>
      <c r="HDY41" s="427"/>
      <c r="HDZ41" s="427"/>
      <c r="HEA41" s="427"/>
      <c r="HEB41" s="427"/>
      <c r="HEC41" s="427"/>
      <c r="HED41" s="427"/>
      <c r="HEE41" s="427"/>
      <c r="HEF41" s="427"/>
      <c r="HEG41" s="427"/>
      <c r="HEH41" s="427"/>
      <c r="HEI41" s="427"/>
      <c r="HEJ41" s="427"/>
      <c r="HEK41" s="427"/>
      <c r="HEL41" s="427"/>
      <c r="HEM41" s="427"/>
      <c r="HEN41" s="427"/>
      <c r="HEO41" s="427"/>
      <c r="HEP41" s="427"/>
      <c r="HEQ41" s="427"/>
      <c r="HER41" s="427"/>
      <c r="HES41" s="427"/>
      <c r="HET41" s="427"/>
      <c r="HEU41" s="427"/>
      <c r="HEV41" s="427"/>
      <c r="HEW41" s="427"/>
      <c r="HEX41" s="427"/>
      <c r="HEY41" s="427"/>
      <c r="HEZ41" s="427"/>
      <c r="HFA41" s="427"/>
      <c r="HFB41" s="427"/>
      <c r="HFC41" s="427"/>
      <c r="HFD41" s="427"/>
      <c r="HFE41" s="427"/>
      <c r="HFF41" s="427"/>
      <c r="HFG41" s="427"/>
      <c r="HFH41" s="427"/>
      <c r="HFI41" s="427"/>
      <c r="HFJ41" s="427"/>
      <c r="HFK41" s="427"/>
      <c r="HFL41" s="427"/>
      <c r="HFM41" s="427"/>
      <c r="HFN41" s="427"/>
      <c r="HFO41" s="427"/>
      <c r="HFP41" s="427"/>
      <c r="HFQ41" s="427"/>
      <c r="HFR41" s="427"/>
      <c r="HFS41" s="427"/>
      <c r="HFT41" s="427"/>
      <c r="HFU41" s="427"/>
      <c r="HFV41" s="427"/>
      <c r="HFW41" s="427"/>
      <c r="HFX41" s="427"/>
      <c r="HFY41" s="427"/>
      <c r="HFZ41" s="427"/>
      <c r="HGA41" s="427"/>
      <c r="HGB41" s="427"/>
      <c r="HGC41" s="427"/>
      <c r="HGD41" s="427"/>
      <c r="HGE41" s="427"/>
      <c r="HGF41" s="427"/>
      <c r="HGG41" s="427"/>
      <c r="HGH41" s="427"/>
      <c r="HGI41" s="427"/>
      <c r="HGJ41" s="427"/>
      <c r="HGK41" s="427"/>
      <c r="HGL41" s="427"/>
      <c r="HGM41" s="427"/>
      <c r="HGN41" s="427"/>
      <c r="HGO41" s="427"/>
      <c r="HGP41" s="427"/>
      <c r="HGQ41" s="427"/>
      <c r="HGR41" s="427"/>
      <c r="HGS41" s="427"/>
      <c r="HGT41" s="427"/>
      <c r="HGU41" s="427"/>
      <c r="HGV41" s="427"/>
      <c r="HGW41" s="427"/>
      <c r="HGX41" s="427"/>
      <c r="HGY41" s="427"/>
      <c r="HGZ41" s="427"/>
      <c r="HHA41" s="427"/>
      <c r="HHB41" s="427"/>
      <c r="HHC41" s="427"/>
      <c r="HHD41" s="427"/>
      <c r="HHE41" s="427"/>
      <c r="HHF41" s="427"/>
      <c r="HHG41" s="427"/>
      <c r="HHH41" s="427"/>
      <c r="HHI41" s="427"/>
      <c r="HHJ41" s="427"/>
      <c r="HHK41" s="427"/>
      <c r="HHL41" s="427"/>
      <c r="HHM41" s="427"/>
      <c r="HHN41" s="427"/>
      <c r="HHO41" s="427"/>
      <c r="HHP41" s="427"/>
      <c r="HHQ41" s="427"/>
      <c r="HHR41" s="427"/>
      <c r="HHS41" s="427"/>
      <c r="HHT41" s="427"/>
      <c r="HHU41" s="427"/>
      <c r="HHV41" s="427"/>
      <c r="HHW41" s="427"/>
      <c r="HHX41" s="427"/>
      <c r="HHY41" s="427"/>
      <c r="HHZ41" s="427"/>
      <c r="HIA41" s="427"/>
      <c r="HIB41" s="427"/>
      <c r="HIC41" s="427"/>
      <c r="HID41" s="427"/>
      <c r="HIE41" s="427"/>
      <c r="HIF41" s="427"/>
      <c r="HIG41" s="427"/>
      <c r="HIH41" s="427"/>
      <c r="HII41" s="427"/>
      <c r="HIJ41" s="427"/>
      <c r="HIK41" s="427"/>
      <c r="HIL41" s="427"/>
      <c r="HIM41" s="427"/>
      <c r="HIN41" s="427"/>
      <c r="HIO41" s="427"/>
      <c r="HIP41" s="427"/>
      <c r="HIQ41" s="427"/>
      <c r="HIR41" s="427"/>
      <c r="HIS41" s="427"/>
      <c r="HIT41" s="427"/>
      <c r="HIU41" s="427"/>
      <c r="HIV41" s="427"/>
      <c r="HIW41" s="427"/>
      <c r="HIX41" s="427"/>
      <c r="HIY41" s="427"/>
      <c r="HIZ41" s="427"/>
      <c r="HJA41" s="427"/>
      <c r="HJB41" s="427"/>
      <c r="HJC41" s="427"/>
      <c r="HJD41" s="427"/>
      <c r="HJE41" s="427"/>
      <c r="HJF41" s="427"/>
      <c r="HJG41" s="427"/>
      <c r="HJH41" s="427"/>
      <c r="HJI41" s="427"/>
      <c r="HJJ41" s="427"/>
      <c r="HJK41" s="427"/>
      <c r="HJL41" s="427"/>
      <c r="HJM41" s="427"/>
      <c r="HJN41" s="427"/>
      <c r="HJO41" s="427"/>
      <c r="HJP41" s="427"/>
      <c r="HJQ41" s="427"/>
      <c r="HJR41" s="427"/>
      <c r="HJS41" s="427"/>
      <c r="HJT41" s="427"/>
      <c r="HJU41" s="427"/>
      <c r="HJV41" s="427"/>
      <c r="HJW41" s="427"/>
      <c r="HJX41" s="427"/>
      <c r="HJY41" s="427"/>
      <c r="HJZ41" s="427"/>
      <c r="HKA41" s="427"/>
      <c r="HKB41" s="427"/>
      <c r="HKC41" s="427"/>
      <c r="HKD41" s="427"/>
      <c r="HKE41" s="427"/>
      <c r="HKF41" s="427"/>
      <c r="HKG41" s="427"/>
      <c r="HKH41" s="427"/>
      <c r="HKI41" s="427"/>
      <c r="HKJ41" s="427"/>
      <c r="HKK41" s="427"/>
      <c r="HKL41" s="427"/>
      <c r="HKM41" s="427"/>
      <c r="HKN41" s="427"/>
      <c r="HKO41" s="427"/>
      <c r="HKP41" s="427"/>
      <c r="HKQ41" s="427"/>
      <c r="HKR41" s="427"/>
      <c r="HKS41" s="427"/>
      <c r="HKT41" s="427"/>
      <c r="HKU41" s="427"/>
      <c r="HKV41" s="427"/>
      <c r="HKW41" s="427"/>
      <c r="HKX41" s="427"/>
      <c r="HKY41" s="427"/>
      <c r="HKZ41" s="427"/>
      <c r="HLA41" s="427"/>
      <c r="HLB41" s="427"/>
      <c r="HLC41" s="427"/>
      <c r="HLD41" s="427"/>
      <c r="HLE41" s="427"/>
      <c r="HLF41" s="427"/>
      <c r="HLG41" s="427"/>
      <c r="HLH41" s="427"/>
      <c r="HLI41" s="427"/>
      <c r="HLJ41" s="427"/>
      <c r="HLK41" s="427"/>
      <c r="HLL41" s="427"/>
      <c r="HLM41" s="427"/>
      <c r="HLN41" s="427"/>
      <c r="HLO41" s="427"/>
      <c r="HLP41" s="427"/>
      <c r="HLQ41" s="427"/>
      <c r="HLR41" s="427"/>
      <c r="HLS41" s="427"/>
      <c r="HLT41" s="427"/>
      <c r="HLU41" s="427"/>
      <c r="HLV41" s="427"/>
      <c r="HLW41" s="427"/>
      <c r="HLX41" s="427"/>
      <c r="HLY41" s="427"/>
      <c r="HLZ41" s="427"/>
      <c r="HMA41" s="427"/>
      <c r="HMB41" s="427"/>
      <c r="HMC41" s="427"/>
      <c r="HMD41" s="427"/>
      <c r="HME41" s="427"/>
      <c r="HMF41" s="427"/>
      <c r="HMG41" s="427"/>
      <c r="HMH41" s="427"/>
      <c r="HMI41" s="427"/>
      <c r="HMJ41" s="427"/>
      <c r="HMK41" s="427"/>
      <c r="HML41" s="427"/>
      <c r="HMM41" s="427"/>
      <c r="HMN41" s="427"/>
      <c r="HMO41" s="427"/>
      <c r="HMP41" s="427"/>
      <c r="HMQ41" s="427"/>
      <c r="HMR41" s="427"/>
      <c r="HMS41" s="427"/>
      <c r="HMT41" s="427"/>
      <c r="HMU41" s="427"/>
      <c r="HMV41" s="427"/>
      <c r="HMW41" s="427"/>
      <c r="HMX41" s="427"/>
      <c r="HMY41" s="427"/>
      <c r="HMZ41" s="427"/>
      <c r="HNA41" s="427"/>
      <c r="HNB41" s="427"/>
      <c r="HNC41" s="427"/>
      <c r="HND41" s="427"/>
      <c r="HNE41" s="427"/>
      <c r="HNF41" s="427"/>
      <c r="HNG41" s="427"/>
      <c r="HNH41" s="427"/>
      <c r="HNI41" s="427"/>
      <c r="HNJ41" s="427"/>
      <c r="HNK41" s="427"/>
      <c r="HNL41" s="427"/>
      <c r="HNM41" s="427"/>
      <c r="HNN41" s="427"/>
      <c r="HNO41" s="427"/>
      <c r="HNP41" s="427"/>
      <c r="HNQ41" s="427"/>
      <c r="HNR41" s="427"/>
      <c r="HNS41" s="427"/>
      <c r="HNT41" s="427"/>
      <c r="HNU41" s="427"/>
      <c r="HNV41" s="427"/>
      <c r="HNW41" s="427"/>
      <c r="HNX41" s="427"/>
      <c r="HNY41" s="427"/>
      <c r="HNZ41" s="427"/>
      <c r="HOA41" s="427"/>
      <c r="HOB41" s="427"/>
      <c r="HOC41" s="427"/>
      <c r="HOD41" s="427"/>
      <c r="HOE41" s="427"/>
      <c r="HOF41" s="427"/>
      <c r="HOG41" s="427"/>
      <c r="HOH41" s="427"/>
      <c r="HOI41" s="427"/>
      <c r="HOJ41" s="427"/>
      <c r="HOK41" s="427"/>
      <c r="HOL41" s="427"/>
      <c r="HOM41" s="427"/>
      <c r="HON41" s="427"/>
      <c r="HOO41" s="427"/>
      <c r="HOP41" s="427"/>
      <c r="HOQ41" s="427"/>
      <c r="HOR41" s="427"/>
      <c r="HOS41" s="427"/>
      <c r="HOT41" s="427"/>
      <c r="HOU41" s="427"/>
      <c r="HOV41" s="427"/>
      <c r="HOW41" s="427"/>
      <c r="HOX41" s="427"/>
      <c r="HOY41" s="427"/>
      <c r="HOZ41" s="427"/>
      <c r="HPA41" s="427"/>
      <c r="HPB41" s="427"/>
      <c r="HPC41" s="427"/>
      <c r="HPD41" s="427"/>
      <c r="HPE41" s="427"/>
      <c r="HPF41" s="427"/>
      <c r="HPG41" s="427"/>
      <c r="HPH41" s="427"/>
      <c r="HPI41" s="427"/>
      <c r="HPJ41" s="427"/>
      <c r="HPK41" s="427"/>
      <c r="HPL41" s="427"/>
      <c r="HPM41" s="427"/>
      <c r="HPN41" s="427"/>
      <c r="HPO41" s="427"/>
      <c r="HPP41" s="427"/>
      <c r="HPQ41" s="427"/>
      <c r="HPR41" s="427"/>
      <c r="HPS41" s="427"/>
      <c r="HPT41" s="427"/>
      <c r="HPU41" s="427"/>
      <c r="HPV41" s="427"/>
      <c r="HPW41" s="427"/>
      <c r="HPX41" s="427"/>
      <c r="HPY41" s="427"/>
      <c r="HPZ41" s="427"/>
      <c r="HQA41" s="427"/>
      <c r="HQB41" s="427"/>
      <c r="HQC41" s="427"/>
      <c r="HQD41" s="427"/>
      <c r="HQE41" s="427"/>
      <c r="HQF41" s="427"/>
      <c r="HQG41" s="427"/>
      <c r="HQH41" s="427"/>
      <c r="HQI41" s="427"/>
      <c r="HQJ41" s="427"/>
      <c r="HQK41" s="427"/>
      <c r="HQL41" s="427"/>
      <c r="HQM41" s="427"/>
      <c r="HQN41" s="427"/>
      <c r="HQO41" s="427"/>
      <c r="HQP41" s="427"/>
      <c r="HQQ41" s="427"/>
      <c r="HQR41" s="427"/>
      <c r="HQS41" s="427"/>
      <c r="HQT41" s="427"/>
      <c r="HQU41" s="427"/>
      <c r="HQV41" s="427"/>
      <c r="HQW41" s="427"/>
      <c r="HQX41" s="427"/>
      <c r="HQY41" s="427"/>
      <c r="HQZ41" s="427"/>
      <c r="HRA41" s="427"/>
      <c r="HRB41" s="427"/>
      <c r="HRC41" s="427"/>
      <c r="HRD41" s="427"/>
      <c r="HRE41" s="427"/>
      <c r="HRF41" s="427"/>
      <c r="HRG41" s="427"/>
      <c r="HRH41" s="427"/>
      <c r="HRI41" s="427"/>
      <c r="HRJ41" s="427"/>
      <c r="HRK41" s="427"/>
      <c r="HRL41" s="427"/>
      <c r="HRM41" s="427"/>
      <c r="HRN41" s="427"/>
      <c r="HRO41" s="427"/>
      <c r="HRP41" s="427"/>
      <c r="HRQ41" s="427"/>
      <c r="HRR41" s="427"/>
      <c r="HRS41" s="427"/>
      <c r="HRT41" s="427"/>
      <c r="HRU41" s="427"/>
      <c r="HRV41" s="427"/>
      <c r="HRW41" s="427"/>
      <c r="HRX41" s="427"/>
      <c r="HRY41" s="427"/>
      <c r="HRZ41" s="427"/>
      <c r="HSA41" s="427"/>
      <c r="HSB41" s="427"/>
      <c r="HSC41" s="427"/>
      <c r="HSD41" s="427"/>
      <c r="HSE41" s="427"/>
      <c r="HSF41" s="427"/>
      <c r="HSG41" s="427"/>
      <c r="HSH41" s="427"/>
      <c r="HSI41" s="427"/>
      <c r="HSJ41" s="427"/>
      <c r="HSK41" s="427"/>
      <c r="HSL41" s="427"/>
      <c r="HSM41" s="427"/>
      <c r="HSN41" s="427"/>
      <c r="HSO41" s="427"/>
      <c r="HSP41" s="427"/>
      <c r="HSQ41" s="427"/>
      <c r="HSR41" s="427"/>
      <c r="HSS41" s="427"/>
      <c r="HST41" s="427"/>
      <c r="HSU41" s="427"/>
      <c r="HSV41" s="427"/>
      <c r="HSW41" s="427"/>
      <c r="HSX41" s="427"/>
      <c r="HSY41" s="427"/>
      <c r="HSZ41" s="427"/>
      <c r="HTA41" s="427"/>
      <c r="HTB41" s="427"/>
      <c r="HTC41" s="427"/>
      <c r="HTD41" s="427"/>
      <c r="HTE41" s="427"/>
      <c r="HTF41" s="427"/>
      <c r="HTG41" s="427"/>
      <c r="HTH41" s="427"/>
      <c r="HTI41" s="427"/>
      <c r="HTJ41" s="427"/>
      <c r="HTK41" s="427"/>
      <c r="HTL41" s="427"/>
      <c r="HTM41" s="427"/>
      <c r="HTN41" s="427"/>
      <c r="HTO41" s="427"/>
      <c r="HTP41" s="427"/>
      <c r="HTQ41" s="427"/>
      <c r="HTR41" s="427"/>
      <c r="HTS41" s="427"/>
      <c r="HTT41" s="427"/>
      <c r="HTU41" s="427"/>
      <c r="HTV41" s="427"/>
      <c r="HTW41" s="427"/>
      <c r="HTX41" s="427"/>
      <c r="HTY41" s="427"/>
      <c r="HTZ41" s="427"/>
      <c r="HUA41" s="427"/>
      <c r="HUB41" s="427"/>
      <c r="HUC41" s="427"/>
      <c r="HUD41" s="427"/>
      <c r="HUE41" s="427"/>
      <c r="HUF41" s="427"/>
      <c r="HUG41" s="427"/>
      <c r="HUH41" s="427"/>
      <c r="HUI41" s="427"/>
      <c r="HUJ41" s="427"/>
      <c r="HUK41" s="427"/>
      <c r="HUL41" s="427"/>
      <c r="HUM41" s="427"/>
      <c r="HUN41" s="427"/>
      <c r="HUO41" s="427"/>
      <c r="HUP41" s="427"/>
      <c r="HUQ41" s="427"/>
      <c r="HUR41" s="427"/>
      <c r="HUS41" s="427"/>
      <c r="HUT41" s="427"/>
      <c r="HUU41" s="427"/>
      <c r="HUV41" s="427"/>
      <c r="HUW41" s="427"/>
      <c r="HUX41" s="427"/>
      <c r="HUY41" s="427"/>
      <c r="HUZ41" s="427"/>
      <c r="HVA41" s="427"/>
      <c r="HVB41" s="427"/>
      <c r="HVC41" s="427"/>
      <c r="HVD41" s="427"/>
      <c r="HVE41" s="427"/>
      <c r="HVF41" s="427"/>
      <c r="HVG41" s="427"/>
      <c r="HVH41" s="427"/>
      <c r="HVI41" s="427"/>
      <c r="HVJ41" s="427"/>
      <c r="HVK41" s="427"/>
      <c r="HVL41" s="427"/>
      <c r="HVM41" s="427"/>
      <c r="HVN41" s="427"/>
      <c r="HVO41" s="427"/>
      <c r="HVP41" s="427"/>
      <c r="HVQ41" s="427"/>
      <c r="HVR41" s="427"/>
      <c r="HVS41" s="427"/>
      <c r="HVT41" s="427"/>
      <c r="HVU41" s="427"/>
      <c r="HVV41" s="427"/>
      <c r="HVW41" s="427"/>
      <c r="HVX41" s="427"/>
      <c r="HVY41" s="427"/>
      <c r="HVZ41" s="427"/>
      <c r="HWA41" s="427"/>
      <c r="HWB41" s="427"/>
      <c r="HWC41" s="427"/>
      <c r="HWD41" s="427"/>
      <c r="HWE41" s="427"/>
      <c r="HWF41" s="427"/>
      <c r="HWG41" s="427"/>
      <c r="HWH41" s="427"/>
      <c r="HWI41" s="427"/>
      <c r="HWJ41" s="427"/>
      <c r="HWK41" s="427"/>
      <c r="HWL41" s="427"/>
      <c r="HWM41" s="427"/>
      <c r="HWN41" s="427"/>
      <c r="HWO41" s="427"/>
      <c r="HWP41" s="427"/>
      <c r="HWQ41" s="427"/>
      <c r="HWR41" s="427"/>
      <c r="HWS41" s="427"/>
      <c r="HWT41" s="427"/>
      <c r="HWU41" s="427"/>
      <c r="HWV41" s="427"/>
      <c r="HWW41" s="427"/>
      <c r="HWX41" s="427"/>
      <c r="HWY41" s="427"/>
      <c r="HWZ41" s="427"/>
      <c r="HXA41" s="427"/>
      <c r="HXB41" s="427"/>
      <c r="HXC41" s="427"/>
      <c r="HXD41" s="427"/>
      <c r="HXE41" s="427"/>
      <c r="HXF41" s="427"/>
      <c r="HXG41" s="427"/>
      <c r="HXH41" s="427"/>
      <c r="HXI41" s="427"/>
      <c r="HXJ41" s="427"/>
      <c r="HXK41" s="427"/>
      <c r="HXL41" s="427"/>
      <c r="HXM41" s="427"/>
      <c r="HXN41" s="427"/>
      <c r="HXO41" s="427"/>
    </row>
    <row r="42" spans="2:6047" s="417" customFormat="1" x14ac:dyDescent="0.25">
      <c r="H42" s="428"/>
      <c r="I42" s="428"/>
      <c r="J42" s="428"/>
      <c r="Q42" s="428"/>
      <c r="R42" s="428"/>
      <c r="S42" s="428"/>
      <c r="Z42" s="428"/>
      <c r="AA42" s="428"/>
      <c r="AB42" s="428"/>
      <c r="AI42" s="428"/>
      <c r="AJ42" s="428"/>
      <c r="AK42" s="428"/>
      <c r="AR42" s="428"/>
      <c r="AS42" s="428"/>
      <c r="AT42" s="428"/>
      <c r="AW42" s="428"/>
      <c r="AZ42" s="428"/>
      <c r="BC42" s="428"/>
      <c r="BF42" s="428"/>
      <c r="BI42" s="428"/>
      <c r="BL42" s="428"/>
      <c r="BO42" s="428"/>
      <c r="BR42" s="428"/>
      <c r="BU42" s="428"/>
      <c r="BX42" s="428"/>
      <c r="EV42" s="427"/>
      <c r="EW42" s="427"/>
      <c r="EX42" s="427"/>
      <c r="EY42" s="427"/>
      <c r="EZ42" s="427"/>
      <c r="FA42" s="427"/>
      <c r="FB42" s="427"/>
      <c r="FC42" s="427"/>
      <c r="FD42" s="427"/>
      <c r="FE42" s="427"/>
      <c r="FF42" s="427"/>
      <c r="FG42" s="427"/>
      <c r="FH42" s="427"/>
      <c r="FI42" s="427"/>
      <c r="FJ42" s="427"/>
      <c r="FK42" s="427"/>
      <c r="FL42" s="427"/>
      <c r="FM42" s="427"/>
      <c r="FN42" s="427"/>
      <c r="FO42" s="427"/>
      <c r="FP42" s="427"/>
      <c r="FQ42" s="427"/>
      <c r="FR42" s="427"/>
      <c r="FS42" s="427"/>
      <c r="FT42" s="427"/>
      <c r="FU42" s="427"/>
      <c r="FV42" s="427"/>
      <c r="FW42" s="427"/>
      <c r="FX42" s="427"/>
      <c r="FY42" s="427"/>
      <c r="FZ42" s="427"/>
      <c r="GA42" s="427"/>
      <c r="GB42" s="427"/>
      <c r="GC42" s="427"/>
      <c r="GD42" s="427"/>
      <c r="GE42" s="427"/>
      <c r="GF42" s="427"/>
      <c r="GG42" s="427"/>
      <c r="GH42" s="427"/>
      <c r="GI42" s="427"/>
      <c r="GJ42" s="427"/>
      <c r="GK42" s="427"/>
      <c r="GL42" s="427"/>
      <c r="GM42" s="427"/>
      <c r="GN42" s="427"/>
      <c r="GO42" s="427"/>
      <c r="GP42" s="427"/>
      <c r="GQ42" s="427"/>
      <c r="GR42" s="427"/>
      <c r="GS42" s="427"/>
      <c r="GT42" s="427"/>
      <c r="GU42" s="427"/>
      <c r="GV42" s="427"/>
      <c r="GW42" s="427"/>
      <c r="GX42" s="427"/>
      <c r="GY42" s="427"/>
      <c r="GZ42" s="427"/>
      <c r="HA42" s="427"/>
      <c r="HB42" s="427"/>
      <c r="HC42" s="427"/>
      <c r="HD42" s="427"/>
      <c r="HE42" s="427"/>
      <c r="HF42" s="427"/>
      <c r="HG42" s="427"/>
      <c r="HH42" s="427"/>
      <c r="HI42" s="427"/>
      <c r="HJ42" s="427"/>
      <c r="HK42" s="427"/>
      <c r="HL42" s="427"/>
      <c r="HM42" s="427"/>
      <c r="HN42" s="427"/>
      <c r="HO42" s="427"/>
      <c r="HP42" s="427"/>
      <c r="HQ42" s="427"/>
      <c r="HR42" s="427"/>
      <c r="HS42" s="427"/>
      <c r="HT42" s="427"/>
      <c r="HU42" s="427"/>
      <c r="HV42" s="427"/>
      <c r="HW42" s="427"/>
      <c r="HX42" s="427"/>
      <c r="HY42" s="427"/>
      <c r="HZ42" s="427"/>
      <c r="IA42" s="427"/>
      <c r="IB42" s="427"/>
      <c r="IC42" s="427"/>
      <c r="ID42" s="427"/>
      <c r="IE42" s="427"/>
      <c r="IF42" s="427"/>
      <c r="IG42" s="427"/>
      <c r="IH42" s="427"/>
      <c r="II42" s="427"/>
      <c r="IJ42" s="427"/>
      <c r="IK42" s="427"/>
      <c r="IL42" s="427"/>
      <c r="IM42" s="427"/>
      <c r="IN42" s="427"/>
      <c r="IO42" s="427"/>
      <c r="IP42" s="427"/>
      <c r="IQ42" s="427"/>
      <c r="IR42" s="427"/>
      <c r="IS42" s="427"/>
      <c r="IT42" s="427"/>
      <c r="IU42" s="427"/>
      <c r="IV42" s="427"/>
      <c r="IW42" s="427"/>
      <c r="IX42" s="427"/>
      <c r="IY42" s="427"/>
      <c r="IZ42" s="427"/>
      <c r="JA42" s="427"/>
      <c r="JB42" s="427"/>
      <c r="JC42" s="427"/>
      <c r="JD42" s="427"/>
      <c r="JE42" s="427"/>
      <c r="JF42" s="427"/>
      <c r="JG42" s="427"/>
      <c r="JH42" s="427"/>
      <c r="JI42" s="427"/>
      <c r="JJ42" s="427"/>
      <c r="JK42" s="427"/>
      <c r="JL42" s="427"/>
      <c r="JM42" s="427"/>
      <c r="JN42" s="427"/>
      <c r="JO42" s="427"/>
      <c r="JP42" s="427"/>
      <c r="JQ42" s="427"/>
      <c r="JR42" s="427"/>
      <c r="JS42" s="427"/>
      <c r="JT42" s="427"/>
      <c r="JU42" s="427"/>
      <c r="JV42" s="427"/>
      <c r="JW42" s="427"/>
      <c r="JX42" s="427"/>
      <c r="JY42" s="427"/>
      <c r="JZ42" s="427"/>
      <c r="KA42" s="427"/>
      <c r="KB42" s="427"/>
      <c r="KC42" s="427"/>
      <c r="KD42" s="427"/>
      <c r="KE42" s="427"/>
      <c r="KF42" s="427"/>
      <c r="KG42" s="427"/>
      <c r="KH42" s="427"/>
      <c r="KI42" s="427"/>
      <c r="KJ42" s="427"/>
      <c r="KK42" s="427"/>
      <c r="KL42" s="427"/>
      <c r="KM42" s="427"/>
      <c r="KN42" s="427"/>
      <c r="KO42" s="427"/>
      <c r="KP42" s="427"/>
      <c r="KQ42" s="427"/>
      <c r="KR42" s="427"/>
      <c r="KS42" s="427"/>
      <c r="KT42" s="427"/>
      <c r="KU42" s="427"/>
      <c r="KV42" s="427"/>
      <c r="KW42" s="427"/>
      <c r="KX42" s="427"/>
      <c r="KY42" s="427"/>
      <c r="KZ42" s="427"/>
      <c r="LA42" s="427"/>
      <c r="LB42" s="427"/>
      <c r="LC42" s="427"/>
      <c r="LD42" s="427"/>
      <c r="LE42" s="427"/>
      <c r="LF42" s="427"/>
      <c r="LG42" s="427"/>
      <c r="LH42" s="427"/>
      <c r="LI42" s="427"/>
      <c r="LJ42" s="427"/>
      <c r="LK42" s="427"/>
      <c r="LL42" s="427"/>
      <c r="LM42" s="427"/>
      <c r="LN42" s="427"/>
      <c r="LO42" s="427"/>
      <c r="LP42" s="427"/>
      <c r="LQ42" s="427"/>
      <c r="LR42" s="427"/>
      <c r="LS42" s="427"/>
      <c r="LT42" s="427"/>
      <c r="LU42" s="427"/>
      <c r="LV42" s="427"/>
      <c r="LW42" s="427"/>
      <c r="LX42" s="427"/>
      <c r="LY42" s="427"/>
      <c r="LZ42" s="427"/>
      <c r="MA42" s="427"/>
      <c r="MB42" s="427"/>
      <c r="MC42" s="427"/>
      <c r="MD42" s="427"/>
      <c r="ME42" s="427"/>
      <c r="MF42" s="427"/>
      <c r="MG42" s="427"/>
      <c r="MH42" s="427"/>
      <c r="MI42" s="427"/>
      <c r="MJ42" s="427"/>
      <c r="MK42" s="427"/>
      <c r="ML42" s="427"/>
      <c r="MM42" s="427"/>
      <c r="MN42" s="427"/>
      <c r="MO42" s="427"/>
      <c r="MP42" s="427"/>
      <c r="MQ42" s="427"/>
      <c r="MR42" s="427"/>
      <c r="MS42" s="427"/>
      <c r="MT42" s="427"/>
      <c r="MU42" s="427"/>
      <c r="MV42" s="427"/>
      <c r="MW42" s="427"/>
      <c r="MX42" s="427"/>
      <c r="MY42" s="427"/>
      <c r="MZ42" s="427"/>
      <c r="NA42" s="427"/>
      <c r="NB42" s="427"/>
      <c r="NC42" s="427"/>
      <c r="ND42" s="427"/>
      <c r="NE42" s="427"/>
      <c r="NF42" s="427"/>
      <c r="NG42" s="427"/>
      <c r="NH42" s="427"/>
      <c r="NI42" s="427"/>
      <c r="NJ42" s="427"/>
      <c r="NK42" s="427"/>
      <c r="NL42" s="427"/>
      <c r="NM42" s="427"/>
      <c r="NN42" s="427"/>
      <c r="NO42" s="427"/>
      <c r="NP42" s="427"/>
      <c r="NQ42" s="427"/>
      <c r="NR42" s="427"/>
      <c r="NS42" s="427"/>
      <c r="NT42" s="427"/>
      <c r="NU42" s="427"/>
      <c r="NV42" s="427"/>
      <c r="NW42" s="427"/>
      <c r="NX42" s="427"/>
      <c r="NY42" s="427"/>
      <c r="NZ42" s="427"/>
      <c r="OA42" s="427"/>
      <c r="OB42" s="427"/>
      <c r="OC42" s="427"/>
      <c r="OD42" s="427"/>
      <c r="OE42" s="427"/>
      <c r="OF42" s="427"/>
      <c r="OG42" s="427"/>
      <c r="OH42" s="427"/>
      <c r="OI42" s="427"/>
      <c r="OJ42" s="427"/>
      <c r="OK42" s="427"/>
      <c r="OL42" s="427"/>
      <c r="OM42" s="427"/>
      <c r="ON42" s="427"/>
      <c r="OO42" s="427"/>
      <c r="OP42" s="427"/>
      <c r="OQ42" s="427"/>
      <c r="OR42" s="427"/>
      <c r="OS42" s="427"/>
      <c r="OT42" s="427"/>
      <c r="OU42" s="427"/>
      <c r="OV42" s="427"/>
      <c r="OW42" s="427"/>
      <c r="OX42" s="427"/>
      <c r="OY42" s="427"/>
      <c r="OZ42" s="427"/>
      <c r="PA42" s="427"/>
      <c r="PB42" s="427"/>
      <c r="PC42" s="427"/>
      <c r="PD42" s="427"/>
      <c r="PE42" s="427"/>
      <c r="PF42" s="427"/>
      <c r="PG42" s="427"/>
      <c r="PH42" s="427"/>
      <c r="PI42" s="427"/>
      <c r="PJ42" s="427"/>
      <c r="PK42" s="427"/>
      <c r="PL42" s="427"/>
      <c r="PM42" s="427"/>
      <c r="PN42" s="427"/>
      <c r="PO42" s="427"/>
      <c r="PP42" s="427"/>
      <c r="PQ42" s="427"/>
      <c r="PR42" s="427"/>
      <c r="PS42" s="427"/>
      <c r="PT42" s="427"/>
      <c r="PU42" s="427"/>
      <c r="PV42" s="427"/>
      <c r="PW42" s="427"/>
      <c r="PX42" s="427"/>
      <c r="PY42" s="427"/>
      <c r="PZ42" s="427"/>
      <c r="QA42" s="427"/>
      <c r="QB42" s="427"/>
      <c r="QC42" s="427"/>
      <c r="QD42" s="427"/>
      <c r="QE42" s="427"/>
      <c r="QF42" s="427"/>
      <c r="QG42" s="427"/>
      <c r="QH42" s="427"/>
      <c r="QI42" s="427"/>
      <c r="QJ42" s="427"/>
      <c r="QK42" s="427"/>
      <c r="QL42" s="427"/>
      <c r="QM42" s="427"/>
      <c r="QN42" s="427"/>
      <c r="QO42" s="427"/>
      <c r="QP42" s="427"/>
      <c r="QQ42" s="427"/>
      <c r="QR42" s="427"/>
      <c r="QS42" s="427"/>
      <c r="QT42" s="427"/>
      <c r="QU42" s="427"/>
      <c r="QV42" s="427"/>
      <c r="QW42" s="427"/>
      <c r="QX42" s="427"/>
      <c r="QY42" s="427"/>
      <c r="QZ42" s="427"/>
      <c r="RA42" s="427"/>
      <c r="RB42" s="427"/>
      <c r="RC42" s="427"/>
      <c r="RD42" s="427"/>
      <c r="RE42" s="427"/>
      <c r="RF42" s="427"/>
      <c r="RG42" s="427"/>
      <c r="RH42" s="427"/>
      <c r="RI42" s="427"/>
      <c r="RJ42" s="427"/>
      <c r="RK42" s="427"/>
      <c r="RL42" s="427"/>
      <c r="RM42" s="427"/>
      <c r="RN42" s="427"/>
      <c r="RO42" s="427"/>
      <c r="RP42" s="427"/>
      <c r="RQ42" s="427"/>
      <c r="RR42" s="427"/>
      <c r="RS42" s="427"/>
      <c r="RT42" s="427"/>
      <c r="RU42" s="427"/>
      <c r="RV42" s="427"/>
      <c r="RW42" s="427"/>
      <c r="RX42" s="427"/>
      <c r="RY42" s="427"/>
      <c r="RZ42" s="427"/>
      <c r="SA42" s="427"/>
      <c r="SB42" s="427"/>
      <c r="SC42" s="427"/>
      <c r="SD42" s="427"/>
      <c r="SE42" s="427"/>
      <c r="SF42" s="427"/>
      <c r="SG42" s="427"/>
      <c r="SH42" s="427"/>
      <c r="SI42" s="427"/>
      <c r="SJ42" s="427"/>
      <c r="SK42" s="427"/>
      <c r="SL42" s="427"/>
      <c r="SM42" s="427"/>
      <c r="SN42" s="427"/>
      <c r="SO42" s="427"/>
      <c r="SP42" s="427"/>
      <c r="SQ42" s="427"/>
      <c r="SR42" s="427"/>
      <c r="SS42" s="427"/>
      <c r="ST42" s="427"/>
      <c r="SU42" s="427"/>
      <c r="SV42" s="427"/>
      <c r="SW42" s="427"/>
      <c r="SX42" s="427"/>
      <c r="SY42" s="427"/>
      <c r="SZ42" s="427"/>
      <c r="TA42" s="427"/>
      <c r="TB42" s="427"/>
      <c r="TC42" s="427"/>
      <c r="TD42" s="427"/>
      <c r="TE42" s="427"/>
      <c r="TF42" s="427"/>
      <c r="TG42" s="427"/>
      <c r="TH42" s="427"/>
      <c r="TI42" s="427"/>
      <c r="TJ42" s="427"/>
      <c r="TK42" s="427"/>
      <c r="TL42" s="427"/>
      <c r="TM42" s="427"/>
      <c r="TN42" s="427"/>
      <c r="TO42" s="427"/>
      <c r="TP42" s="427"/>
      <c r="TQ42" s="427"/>
      <c r="TR42" s="427"/>
      <c r="TS42" s="427"/>
      <c r="TT42" s="427"/>
      <c r="TU42" s="427"/>
      <c r="TV42" s="427"/>
      <c r="TW42" s="427"/>
      <c r="TX42" s="427"/>
      <c r="TY42" s="427"/>
      <c r="TZ42" s="427"/>
      <c r="UA42" s="427"/>
      <c r="UB42" s="427"/>
      <c r="UC42" s="427"/>
      <c r="UD42" s="427"/>
      <c r="UE42" s="427"/>
      <c r="UF42" s="427"/>
      <c r="UG42" s="427"/>
      <c r="UH42" s="427"/>
      <c r="UI42" s="427"/>
      <c r="UJ42" s="427"/>
      <c r="UK42" s="427"/>
      <c r="UL42" s="427"/>
      <c r="UM42" s="427"/>
      <c r="UN42" s="427"/>
      <c r="UO42" s="427"/>
      <c r="UP42" s="427"/>
      <c r="UQ42" s="427"/>
      <c r="UR42" s="427"/>
      <c r="US42" s="427"/>
      <c r="UT42" s="427"/>
      <c r="UU42" s="427"/>
      <c r="UV42" s="427"/>
      <c r="UW42" s="427"/>
      <c r="UX42" s="427"/>
      <c r="UY42" s="427"/>
      <c r="UZ42" s="427"/>
      <c r="VA42" s="427"/>
      <c r="VB42" s="427"/>
      <c r="VC42" s="427"/>
      <c r="VD42" s="427"/>
      <c r="VE42" s="427"/>
      <c r="VF42" s="427"/>
      <c r="VG42" s="427"/>
      <c r="VH42" s="427"/>
      <c r="VI42" s="427"/>
      <c r="VJ42" s="427"/>
      <c r="VK42" s="427"/>
      <c r="VL42" s="427"/>
      <c r="VM42" s="427"/>
      <c r="VN42" s="427"/>
      <c r="VO42" s="427"/>
      <c r="VP42" s="427"/>
      <c r="VQ42" s="427"/>
      <c r="VR42" s="427"/>
      <c r="VS42" s="427"/>
      <c r="VT42" s="427"/>
      <c r="VU42" s="427"/>
      <c r="VV42" s="427"/>
      <c r="VW42" s="427"/>
      <c r="VX42" s="427"/>
      <c r="VY42" s="427"/>
      <c r="VZ42" s="427"/>
      <c r="WA42" s="427"/>
      <c r="WB42" s="427"/>
      <c r="WC42" s="427"/>
      <c r="WD42" s="427"/>
      <c r="WE42" s="427"/>
      <c r="WF42" s="427"/>
      <c r="WG42" s="427"/>
      <c r="WH42" s="427"/>
      <c r="WI42" s="427"/>
      <c r="WJ42" s="427"/>
      <c r="WK42" s="427"/>
      <c r="WL42" s="427"/>
      <c r="WM42" s="427"/>
      <c r="WN42" s="427"/>
      <c r="WO42" s="427"/>
      <c r="WP42" s="427"/>
      <c r="WQ42" s="427"/>
      <c r="WR42" s="427"/>
      <c r="WS42" s="427"/>
      <c r="WT42" s="427"/>
      <c r="WU42" s="427"/>
      <c r="WV42" s="427"/>
      <c r="WW42" s="427"/>
      <c r="WX42" s="427"/>
      <c r="WY42" s="427"/>
      <c r="WZ42" s="427"/>
      <c r="XA42" s="427"/>
      <c r="XB42" s="427"/>
      <c r="XC42" s="427"/>
      <c r="XD42" s="427"/>
      <c r="XE42" s="427"/>
      <c r="XF42" s="427"/>
      <c r="XG42" s="427"/>
      <c r="XH42" s="427"/>
      <c r="XI42" s="427"/>
      <c r="XJ42" s="427"/>
      <c r="XK42" s="427"/>
      <c r="XL42" s="427"/>
      <c r="XM42" s="427"/>
      <c r="XN42" s="427"/>
      <c r="XO42" s="427"/>
      <c r="XP42" s="427"/>
      <c r="XQ42" s="427"/>
      <c r="XR42" s="427"/>
      <c r="XS42" s="427"/>
      <c r="XT42" s="427"/>
      <c r="XU42" s="427"/>
      <c r="XV42" s="427"/>
      <c r="XW42" s="427"/>
      <c r="XX42" s="427"/>
      <c r="XY42" s="427"/>
      <c r="XZ42" s="427"/>
      <c r="YA42" s="427"/>
      <c r="YB42" s="427"/>
      <c r="YC42" s="427"/>
      <c r="YD42" s="427"/>
      <c r="YE42" s="427"/>
      <c r="YF42" s="427"/>
      <c r="YG42" s="427"/>
      <c r="YH42" s="427"/>
      <c r="YI42" s="427"/>
      <c r="YJ42" s="427"/>
      <c r="YK42" s="427"/>
      <c r="YL42" s="427"/>
      <c r="YM42" s="427"/>
      <c r="YN42" s="427"/>
      <c r="YO42" s="427"/>
      <c r="YP42" s="427"/>
      <c r="YQ42" s="427"/>
      <c r="YR42" s="427"/>
      <c r="YS42" s="427"/>
      <c r="YT42" s="427"/>
      <c r="YU42" s="427"/>
      <c r="YV42" s="427"/>
      <c r="YW42" s="427"/>
      <c r="YX42" s="427"/>
      <c r="YY42" s="427"/>
      <c r="YZ42" s="427"/>
      <c r="ZA42" s="427"/>
      <c r="ZB42" s="427"/>
      <c r="ZC42" s="427"/>
      <c r="ZD42" s="427"/>
      <c r="ZE42" s="427"/>
      <c r="ZF42" s="427"/>
      <c r="ZG42" s="427"/>
      <c r="ZH42" s="427"/>
      <c r="ZI42" s="427"/>
      <c r="ZJ42" s="427"/>
      <c r="ZK42" s="427"/>
      <c r="ZL42" s="427"/>
      <c r="ZM42" s="427"/>
      <c r="ZN42" s="427"/>
      <c r="ZO42" s="427"/>
      <c r="ZP42" s="427"/>
      <c r="ZQ42" s="427"/>
      <c r="ZR42" s="427"/>
      <c r="ZS42" s="427"/>
      <c r="ZT42" s="427"/>
      <c r="ZU42" s="427"/>
      <c r="ZV42" s="427"/>
      <c r="ZW42" s="427"/>
      <c r="ZX42" s="427"/>
      <c r="ZY42" s="427"/>
      <c r="ZZ42" s="427"/>
      <c r="AAA42" s="427"/>
      <c r="AAB42" s="427"/>
      <c r="AAC42" s="427"/>
      <c r="AAD42" s="427"/>
      <c r="AAE42" s="427"/>
      <c r="AAF42" s="427"/>
      <c r="AAG42" s="427"/>
      <c r="AAH42" s="427"/>
      <c r="AAI42" s="427"/>
      <c r="AAJ42" s="427"/>
      <c r="AAK42" s="427"/>
      <c r="AAL42" s="427"/>
      <c r="AAM42" s="427"/>
      <c r="AAN42" s="427"/>
      <c r="AAO42" s="427"/>
      <c r="AAP42" s="427"/>
      <c r="AAQ42" s="427"/>
      <c r="AAR42" s="427"/>
      <c r="AAS42" s="427"/>
      <c r="AAT42" s="427"/>
      <c r="AAU42" s="427"/>
      <c r="AAV42" s="427"/>
      <c r="AAW42" s="427"/>
      <c r="AAX42" s="427"/>
      <c r="AAY42" s="427"/>
      <c r="AAZ42" s="427"/>
      <c r="ABA42" s="427"/>
      <c r="ABB42" s="427"/>
      <c r="ABC42" s="427"/>
      <c r="ABD42" s="427"/>
      <c r="ABE42" s="427"/>
      <c r="ABF42" s="427"/>
      <c r="ABG42" s="427"/>
      <c r="ABH42" s="427"/>
      <c r="ABI42" s="427"/>
      <c r="ABJ42" s="427"/>
      <c r="ABK42" s="427"/>
      <c r="ABL42" s="427"/>
      <c r="ABM42" s="427"/>
      <c r="ABN42" s="427"/>
      <c r="ABO42" s="427"/>
      <c r="ABP42" s="427"/>
      <c r="ABQ42" s="427"/>
      <c r="ABR42" s="427"/>
      <c r="ABS42" s="427"/>
      <c r="ABT42" s="427"/>
      <c r="ABU42" s="427"/>
      <c r="ABV42" s="427"/>
      <c r="ABW42" s="427"/>
      <c r="ABX42" s="427"/>
      <c r="ABY42" s="427"/>
      <c r="ABZ42" s="427"/>
      <c r="ACA42" s="427"/>
      <c r="ACB42" s="427"/>
      <c r="ACC42" s="427"/>
      <c r="ACD42" s="427"/>
      <c r="ACE42" s="427"/>
      <c r="ACF42" s="427"/>
      <c r="ACG42" s="427"/>
      <c r="ACH42" s="427"/>
      <c r="ACI42" s="427"/>
      <c r="ACJ42" s="427"/>
      <c r="ACK42" s="427"/>
      <c r="ACL42" s="427"/>
      <c r="ACM42" s="427"/>
      <c r="ACN42" s="427"/>
      <c r="ACO42" s="427"/>
      <c r="ACP42" s="427"/>
      <c r="ACQ42" s="427"/>
      <c r="ACR42" s="427"/>
      <c r="ACS42" s="427"/>
      <c r="ACT42" s="427"/>
      <c r="ACU42" s="427"/>
      <c r="ACV42" s="427"/>
      <c r="ACW42" s="427"/>
      <c r="ACX42" s="427"/>
      <c r="ACY42" s="427"/>
      <c r="ACZ42" s="427"/>
      <c r="ADA42" s="427"/>
      <c r="ADB42" s="427"/>
      <c r="ADC42" s="427"/>
      <c r="ADD42" s="427"/>
      <c r="ADE42" s="427"/>
      <c r="ADF42" s="427"/>
      <c r="ADG42" s="427"/>
      <c r="ADH42" s="427"/>
      <c r="ADI42" s="427"/>
      <c r="ADJ42" s="427"/>
      <c r="ADK42" s="427"/>
      <c r="ADL42" s="427"/>
      <c r="ADM42" s="427"/>
      <c r="ADN42" s="427"/>
      <c r="ADO42" s="427"/>
      <c r="ADP42" s="427"/>
      <c r="ADQ42" s="427"/>
      <c r="ADR42" s="427"/>
      <c r="ADS42" s="427"/>
      <c r="ADT42" s="427"/>
      <c r="ADU42" s="427"/>
      <c r="ADV42" s="427"/>
      <c r="ADW42" s="427"/>
      <c r="ADX42" s="427"/>
      <c r="ADY42" s="427"/>
      <c r="ADZ42" s="427"/>
      <c r="AEA42" s="427"/>
      <c r="AEB42" s="427"/>
      <c r="AEC42" s="427"/>
      <c r="AED42" s="427"/>
      <c r="AEE42" s="427"/>
      <c r="AEF42" s="427"/>
      <c r="AEG42" s="427"/>
      <c r="AEH42" s="427"/>
      <c r="AEI42" s="427"/>
      <c r="AEJ42" s="427"/>
      <c r="AEK42" s="427"/>
      <c r="AEL42" s="427"/>
      <c r="AEM42" s="427"/>
      <c r="AEN42" s="427"/>
      <c r="AEO42" s="427"/>
      <c r="AEP42" s="427"/>
      <c r="AEQ42" s="427"/>
      <c r="AER42" s="427"/>
      <c r="AES42" s="427"/>
      <c r="AET42" s="427"/>
      <c r="AEU42" s="427"/>
      <c r="AEV42" s="427"/>
      <c r="AEW42" s="427"/>
      <c r="AEX42" s="427"/>
      <c r="AEY42" s="427"/>
      <c r="AEZ42" s="427"/>
      <c r="AFA42" s="427"/>
      <c r="AFB42" s="427"/>
      <c r="AFC42" s="427"/>
      <c r="AFD42" s="427"/>
      <c r="AFE42" s="427"/>
      <c r="AFF42" s="427"/>
      <c r="AFG42" s="427"/>
      <c r="AFH42" s="427"/>
      <c r="AFI42" s="427"/>
      <c r="AFJ42" s="427"/>
      <c r="AFK42" s="427"/>
      <c r="AFL42" s="427"/>
      <c r="AFM42" s="427"/>
      <c r="AFN42" s="427"/>
      <c r="AFO42" s="427"/>
      <c r="AFP42" s="427"/>
      <c r="AFQ42" s="427"/>
      <c r="AFR42" s="427"/>
      <c r="AFS42" s="427"/>
      <c r="AFT42" s="427"/>
      <c r="AFU42" s="427"/>
      <c r="AFV42" s="427"/>
      <c r="AFW42" s="427"/>
      <c r="AFX42" s="427"/>
      <c r="AFY42" s="427"/>
      <c r="AFZ42" s="427"/>
      <c r="AGA42" s="427"/>
      <c r="AGB42" s="427"/>
      <c r="AGC42" s="427"/>
      <c r="AGD42" s="427"/>
      <c r="AGE42" s="427"/>
      <c r="AGF42" s="427"/>
      <c r="AGG42" s="427"/>
      <c r="AGH42" s="427"/>
      <c r="AGI42" s="427"/>
      <c r="AGJ42" s="427"/>
      <c r="AGK42" s="427"/>
      <c r="AGL42" s="427"/>
      <c r="AGM42" s="427"/>
      <c r="AGN42" s="427"/>
      <c r="AGO42" s="427"/>
      <c r="AGP42" s="427"/>
      <c r="AGQ42" s="427"/>
      <c r="AGR42" s="427"/>
      <c r="AGS42" s="427"/>
      <c r="AGT42" s="427"/>
      <c r="AGU42" s="427"/>
      <c r="AGV42" s="427"/>
      <c r="AGW42" s="427"/>
      <c r="AGX42" s="427"/>
      <c r="AGY42" s="427"/>
      <c r="AGZ42" s="427"/>
      <c r="AHA42" s="427"/>
      <c r="AHB42" s="427"/>
      <c r="AHC42" s="427"/>
      <c r="AHD42" s="427"/>
      <c r="AHE42" s="427"/>
      <c r="AHF42" s="427"/>
      <c r="AHG42" s="427"/>
      <c r="AHH42" s="427"/>
      <c r="AHI42" s="427"/>
      <c r="AHJ42" s="427"/>
      <c r="AHK42" s="427"/>
      <c r="AHL42" s="427"/>
      <c r="AHM42" s="427"/>
      <c r="AHN42" s="427"/>
      <c r="AHO42" s="427"/>
      <c r="AHP42" s="427"/>
      <c r="AHQ42" s="427"/>
      <c r="AHR42" s="427"/>
      <c r="AHS42" s="427"/>
      <c r="AHT42" s="427"/>
      <c r="AHU42" s="427"/>
      <c r="AHV42" s="427"/>
      <c r="AHW42" s="427"/>
      <c r="AHX42" s="427"/>
      <c r="AHY42" s="427"/>
      <c r="AHZ42" s="427"/>
      <c r="AIA42" s="427"/>
      <c r="AIB42" s="427"/>
      <c r="AIC42" s="427"/>
      <c r="AID42" s="427"/>
      <c r="AIE42" s="427"/>
      <c r="AIF42" s="427"/>
      <c r="AIG42" s="427"/>
      <c r="AIH42" s="427"/>
      <c r="AII42" s="427"/>
      <c r="AIJ42" s="427"/>
      <c r="AIK42" s="427"/>
      <c r="AIL42" s="427"/>
      <c r="AIM42" s="427"/>
      <c r="AIN42" s="427"/>
      <c r="AIO42" s="427"/>
      <c r="AIP42" s="427"/>
      <c r="AIQ42" s="427"/>
      <c r="AIR42" s="427"/>
      <c r="AIS42" s="427"/>
      <c r="AIT42" s="427"/>
      <c r="AIU42" s="427"/>
      <c r="AIV42" s="427"/>
      <c r="AIW42" s="427"/>
      <c r="AIX42" s="427"/>
      <c r="AIY42" s="427"/>
      <c r="AIZ42" s="427"/>
      <c r="AJA42" s="427"/>
      <c r="AJB42" s="427"/>
      <c r="AJC42" s="427"/>
      <c r="AJD42" s="427"/>
      <c r="AJE42" s="427"/>
      <c r="AJF42" s="427"/>
      <c r="AJG42" s="427"/>
      <c r="AJH42" s="427"/>
      <c r="AJI42" s="427"/>
      <c r="AJJ42" s="427"/>
      <c r="AJK42" s="427"/>
      <c r="AJL42" s="427"/>
      <c r="AJM42" s="427"/>
      <c r="AJN42" s="427"/>
      <c r="AJO42" s="427"/>
      <c r="AJP42" s="427"/>
      <c r="AJQ42" s="427"/>
      <c r="AJR42" s="427"/>
      <c r="AJS42" s="427"/>
      <c r="AJT42" s="427"/>
      <c r="AJU42" s="427"/>
      <c r="AJV42" s="427"/>
      <c r="AJW42" s="427"/>
      <c r="AJX42" s="427"/>
      <c r="AJY42" s="427"/>
      <c r="AJZ42" s="427"/>
      <c r="AKA42" s="427"/>
      <c r="AKB42" s="427"/>
      <c r="AKC42" s="427"/>
      <c r="AKD42" s="427"/>
      <c r="AKE42" s="427"/>
      <c r="AKF42" s="427"/>
      <c r="AKG42" s="427"/>
      <c r="AKH42" s="427"/>
      <c r="AKI42" s="427"/>
      <c r="AKJ42" s="427"/>
      <c r="AKK42" s="427"/>
      <c r="AKL42" s="427"/>
      <c r="AKM42" s="427"/>
      <c r="AKN42" s="427"/>
      <c r="AKO42" s="427"/>
      <c r="AKP42" s="427"/>
      <c r="AKQ42" s="427"/>
      <c r="AKR42" s="427"/>
      <c r="AKS42" s="427"/>
      <c r="AKT42" s="427"/>
      <c r="AKU42" s="427"/>
      <c r="AKV42" s="427"/>
      <c r="AKW42" s="427"/>
      <c r="AKX42" s="427"/>
      <c r="AKY42" s="427"/>
      <c r="AKZ42" s="427"/>
      <c r="ALA42" s="427"/>
      <c r="ALB42" s="427"/>
      <c r="ALC42" s="427"/>
      <c r="ALD42" s="427"/>
      <c r="ALE42" s="427"/>
      <c r="ALF42" s="427"/>
      <c r="ALG42" s="427"/>
      <c r="ALH42" s="427"/>
      <c r="ALI42" s="427"/>
      <c r="ALJ42" s="427"/>
      <c r="ALK42" s="427"/>
      <c r="ALL42" s="427"/>
      <c r="ALM42" s="427"/>
      <c r="ALN42" s="427"/>
      <c r="ALO42" s="427"/>
      <c r="ALP42" s="427"/>
      <c r="ALQ42" s="427"/>
      <c r="ALR42" s="427"/>
      <c r="ALS42" s="427"/>
      <c r="ALT42" s="427"/>
      <c r="ALU42" s="427"/>
      <c r="ALV42" s="427"/>
      <c r="ALW42" s="427"/>
      <c r="ALX42" s="427"/>
      <c r="ALY42" s="427"/>
      <c r="ALZ42" s="427"/>
      <c r="AMA42" s="427"/>
      <c r="AMB42" s="427"/>
      <c r="AMC42" s="427"/>
      <c r="AMD42" s="427"/>
      <c r="AME42" s="427"/>
      <c r="AMF42" s="427"/>
      <c r="AMG42" s="427"/>
      <c r="AMH42" s="427"/>
      <c r="AMI42" s="427"/>
      <c r="AMJ42" s="427"/>
      <c r="AMK42" s="427"/>
      <c r="AML42" s="427"/>
      <c r="AMM42" s="427"/>
      <c r="AMN42" s="427"/>
      <c r="AMO42" s="427"/>
      <c r="AMP42" s="427"/>
      <c r="AMQ42" s="427"/>
      <c r="AMR42" s="427"/>
      <c r="AMS42" s="427"/>
      <c r="AMT42" s="427"/>
      <c r="AMU42" s="427"/>
      <c r="AMV42" s="427"/>
      <c r="AMW42" s="427"/>
      <c r="AMX42" s="427"/>
      <c r="AMY42" s="427"/>
      <c r="AMZ42" s="427"/>
      <c r="ANA42" s="427"/>
      <c r="ANB42" s="427"/>
      <c r="ANC42" s="427"/>
      <c r="AND42" s="427"/>
      <c r="ANE42" s="427"/>
      <c r="ANF42" s="427"/>
      <c r="ANG42" s="427"/>
      <c r="ANH42" s="427"/>
      <c r="ANI42" s="427"/>
      <c r="ANJ42" s="427"/>
      <c r="ANK42" s="427"/>
      <c r="ANL42" s="427"/>
      <c r="ANM42" s="427"/>
      <c r="ANN42" s="427"/>
      <c r="ANO42" s="427"/>
      <c r="ANP42" s="427"/>
      <c r="ANQ42" s="427"/>
      <c r="ANR42" s="427"/>
      <c r="ANS42" s="427"/>
      <c r="ANT42" s="427"/>
      <c r="ANU42" s="427"/>
      <c r="ANV42" s="427"/>
      <c r="ANW42" s="427"/>
      <c r="ANX42" s="427"/>
      <c r="ANY42" s="427"/>
      <c r="ANZ42" s="427"/>
      <c r="AOA42" s="427"/>
      <c r="AOB42" s="427"/>
      <c r="AOC42" s="427"/>
      <c r="AOD42" s="427"/>
      <c r="AOE42" s="427"/>
      <c r="AOF42" s="427"/>
      <c r="AOG42" s="427"/>
      <c r="AOH42" s="427"/>
      <c r="AOI42" s="427"/>
      <c r="AOJ42" s="427"/>
      <c r="AOK42" s="427"/>
      <c r="AOL42" s="427"/>
      <c r="AOM42" s="427"/>
      <c r="AON42" s="427"/>
      <c r="AOO42" s="427"/>
      <c r="AOP42" s="427"/>
      <c r="AOQ42" s="427"/>
      <c r="AOR42" s="427"/>
      <c r="AOS42" s="427"/>
      <c r="AOT42" s="427"/>
      <c r="AOU42" s="427"/>
      <c r="AOV42" s="427"/>
      <c r="AOW42" s="427"/>
      <c r="AOX42" s="427"/>
      <c r="AOY42" s="427"/>
      <c r="AOZ42" s="427"/>
      <c r="APA42" s="427"/>
      <c r="APB42" s="427"/>
      <c r="APC42" s="427"/>
      <c r="APD42" s="427"/>
      <c r="APE42" s="427"/>
      <c r="APF42" s="427"/>
      <c r="APG42" s="427"/>
      <c r="APH42" s="427"/>
      <c r="API42" s="427"/>
      <c r="APJ42" s="427"/>
      <c r="APK42" s="427"/>
      <c r="APL42" s="427"/>
      <c r="APM42" s="427"/>
      <c r="APN42" s="427"/>
      <c r="APO42" s="427"/>
      <c r="APP42" s="427"/>
      <c r="APQ42" s="427"/>
      <c r="APR42" s="427"/>
      <c r="APS42" s="427"/>
      <c r="APT42" s="427"/>
      <c r="APU42" s="427"/>
      <c r="APV42" s="427"/>
      <c r="APW42" s="427"/>
      <c r="APX42" s="427"/>
      <c r="APY42" s="427"/>
      <c r="APZ42" s="427"/>
      <c r="AQA42" s="427"/>
      <c r="AQB42" s="427"/>
      <c r="AQC42" s="427"/>
      <c r="AQD42" s="427"/>
      <c r="AQE42" s="427"/>
      <c r="AQF42" s="427"/>
      <c r="AQG42" s="427"/>
      <c r="AQH42" s="427"/>
      <c r="AQI42" s="427"/>
      <c r="AQJ42" s="427"/>
      <c r="AQK42" s="427"/>
      <c r="AQL42" s="427"/>
      <c r="AQM42" s="427"/>
      <c r="AQN42" s="427"/>
      <c r="AQO42" s="427"/>
      <c r="AQP42" s="427"/>
      <c r="AQQ42" s="427"/>
      <c r="AQR42" s="427"/>
      <c r="AQS42" s="427"/>
      <c r="AQT42" s="427"/>
      <c r="AQU42" s="427"/>
      <c r="AQV42" s="427"/>
      <c r="AQW42" s="427"/>
      <c r="AQX42" s="427"/>
      <c r="AQY42" s="427"/>
      <c r="AQZ42" s="427"/>
      <c r="ARA42" s="427"/>
      <c r="ARB42" s="427"/>
      <c r="ARC42" s="427"/>
      <c r="ARD42" s="427"/>
      <c r="ARE42" s="427"/>
      <c r="ARF42" s="427"/>
      <c r="ARG42" s="427"/>
      <c r="ARH42" s="427"/>
      <c r="ARI42" s="427"/>
      <c r="ARJ42" s="427"/>
      <c r="ARK42" s="427"/>
      <c r="ARL42" s="427"/>
      <c r="ARM42" s="427"/>
      <c r="ARN42" s="427"/>
      <c r="ARO42" s="427"/>
      <c r="ARP42" s="427"/>
      <c r="ARQ42" s="427"/>
      <c r="ARR42" s="427"/>
      <c r="ARS42" s="427"/>
      <c r="ART42" s="427"/>
      <c r="ARU42" s="427"/>
      <c r="ARV42" s="427"/>
      <c r="ARW42" s="427"/>
      <c r="ARX42" s="427"/>
      <c r="ARY42" s="427"/>
      <c r="ARZ42" s="427"/>
      <c r="ASA42" s="427"/>
      <c r="ASB42" s="427"/>
      <c r="ASC42" s="427"/>
      <c r="ASD42" s="427"/>
      <c r="ASE42" s="427"/>
      <c r="ASF42" s="427"/>
      <c r="ASG42" s="427"/>
      <c r="ASH42" s="427"/>
      <c r="ASI42" s="427"/>
      <c r="ASJ42" s="427"/>
      <c r="ASK42" s="427"/>
      <c r="ASL42" s="427"/>
      <c r="ASM42" s="427"/>
      <c r="ASN42" s="427"/>
      <c r="ASO42" s="427"/>
      <c r="ASP42" s="427"/>
      <c r="ASQ42" s="427"/>
      <c r="ASR42" s="427"/>
      <c r="ASS42" s="427"/>
      <c r="AST42" s="427"/>
      <c r="ASU42" s="427"/>
      <c r="ASV42" s="427"/>
      <c r="ASW42" s="427"/>
      <c r="ASX42" s="427"/>
      <c r="ASY42" s="427"/>
      <c r="ASZ42" s="427"/>
      <c r="ATA42" s="427"/>
      <c r="ATB42" s="427"/>
      <c r="ATC42" s="427"/>
      <c r="ATD42" s="427"/>
      <c r="ATE42" s="427"/>
      <c r="ATF42" s="427"/>
      <c r="ATG42" s="427"/>
      <c r="ATH42" s="427"/>
      <c r="ATI42" s="427"/>
      <c r="ATJ42" s="427"/>
      <c r="ATK42" s="427"/>
      <c r="ATL42" s="427"/>
      <c r="ATM42" s="427"/>
      <c r="ATN42" s="427"/>
      <c r="ATO42" s="427"/>
      <c r="ATP42" s="427"/>
      <c r="ATQ42" s="427"/>
      <c r="ATR42" s="427"/>
      <c r="ATS42" s="427"/>
      <c r="ATT42" s="427"/>
      <c r="ATU42" s="427"/>
      <c r="ATV42" s="427"/>
      <c r="ATW42" s="427"/>
      <c r="ATX42" s="427"/>
      <c r="ATY42" s="427"/>
      <c r="ATZ42" s="427"/>
      <c r="AUA42" s="427"/>
      <c r="AUB42" s="427"/>
      <c r="AUC42" s="427"/>
      <c r="AUD42" s="427"/>
      <c r="AUE42" s="427"/>
      <c r="AUF42" s="427"/>
      <c r="AUG42" s="427"/>
      <c r="AUH42" s="427"/>
      <c r="AUI42" s="427"/>
      <c r="AUJ42" s="427"/>
      <c r="AUK42" s="427"/>
      <c r="AUL42" s="427"/>
      <c r="AUM42" s="427"/>
      <c r="AUN42" s="427"/>
      <c r="AUO42" s="427"/>
      <c r="AUP42" s="427"/>
      <c r="AUQ42" s="427"/>
      <c r="AUR42" s="427"/>
      <c r="AUS42" s="427"/>
      <c r="AUT42" s="427"/>
      <c r="AUU42" s="427"/>
      <c r="AUV42" s="427"/>
      <c r="AUW42" s="427"/>
      <c r="AUX42" s="427"/>
      <c r="AUY42" s="427"/>
      <c r="AUZ42" s="427"/>
      <c r="AVA42" s="427"/>
      <c r="AVB42" s="427"/>
      <c r="AVC42" s="427"/>
      <c r="AVD42" s="427"/>
      <c r="AVE42" s="427"/>
      <c r="AVF42" s="427"/>
      <c r="AVG42" s="427"/>
      <c r="AVH42" s="427"/>
      <c r="AVI42" s="427"/>
      <c r="AVJ42" s="427"/>
      <c r="AVK42" s="427"/>
      <c r="AVL42" s="427"/>
      <c r="AVM42" s="427"/>
      <c r="AVN42" s="427"/>
      <c r="AVO42" s="427"/>
      <c r="AVP42" s="427"/>
      <c r="AVQ42" s="427"/>
      <c r="AVR42" s="427"/>
      <c r="AVS42" s="427"/>
      <c r="AVT42" s="427"/>
      <c r="AVU42" s="427"/>
      <c r="AVV42" s="427"/>
      <c r="AVW42" s="427"/>
      <c r="AVX42" s="427"/>
      <c r="AVY42" s="427"/>
      <c r="AVZ42" s="427"/>
      <c r="AWA42" s="427"/>
      <c r="AWB42" s="427"/>
      <c r="AWC42" s="427"/>
      <c r="AWD42" s="427"/>
      <c r="AWE42" s="427"/>
      <c r="AWF42" s="427"/>
      <c r="AWG42" s="427"/>
      <c r="AWH42" s="427"/>
      <c r="AWI42" s="427"/>
      <c r="AWJ42" s="427"/>
      <c r="AWK42" s="427"/>
      <c r="AWL42" s="427"/>
      <c r="AWM42" s="427"/>
      <c r="AWN42" s="427"/>
      <c r="AWO42" s="427"/>
      <c r="AWP42" s="427"/>
      <c r="AWQ42" s="427"/>
      <c r="AWR42" s="427"/>
      <c r="AWS42" s="427"/>
      <c r="AWT42" s="427"/>
      <c r="AWU42" s="427"/>
      <c r="AWV42" s="427"/>
      <c r="AWW42" s="427"/>
      <c r="AWX42" s="427"/>
      <c r="AWY42" s="427"/>
      <c r="AWZ42" s="427"/>
      <c r="AXA42" s="427"/>
      <c r="AXB42" s="427"/>
      <c r="AXC42" s="427"/>
      <c r="AXD42" s="427"/>
      <c r="AXE42" s="427"/>
      <c r="AXF42" s="427"/>
      <c r="AXG42" s="427"/>
      <c r="AXH42" s="427"/>
      <c r="AXI42" s="427"/>
      <c r="AXJ42" s="427"/>
      <c r="AXK42" s="427"/>
      <c r="AXL42" s="427"/>
      <c r="AXM42" s="427"/>
      <c r="AXN42" s="427"/>
      <c r="AXO42" s="427"/>
      <c r="AXP42" s="427"/>
      <c r="AXQ42" s="427"/>
      <c r="AXR42" s="427"/>
      <c r="AXS42" s="427"/>
      <c r="AXT42" s="427"/>
      <c r="AXU42" s="427"/>
      <c r="AXV42" s="427"/>
      <c r="AXW42" s="427"/>
      <c r="AXX42" s="427"/>
      <c r="AXY42" s="427"/>
      <c r="AXZ42" s="427"/>
      <c r="AYA42" s="427"/>
      <c r="AYB42" s="427"/>
      <c r="AYC42" s="427"/>
      <c r="AYD42" s="427"/>
      <c r="AYE42" s="427"/>
      <c r="AYF42" s="427"/>
      <c r="AYG42" s="427"/>
      <c r="AYH42" s="427"/>
      <c r="AYI42" s="427"/>
      <c r="AYJ42" s="427"/>
      <c r="AYK42" s="427"/>
      <c r="AYL42" s="427"/>
      <c r="AYM42" s="427"/>
      <c r="AYN42" s="427"/>
      <c r="AYO42" s="427"/>
      <c r="AYP42" s="427"/>
      <c r="AYQ42" s="427"/>
      <c r="AYR42" s="427"/>
      <c r="AYS42" s="427"/>
      <c r="AYT42" s="427"/>
      <c r="AYU42" s="427"/>
      <c r="AYV42" s="427"/>
      <c r="AYW42" s="427"/>
      <c r="AYX42" s="427"/>
      <c r="AYY42" s="427"/>
      <c r="AYZ42" s="427"/>
      <c r="AZA42" s="427"/>
      <c r="AZB42" s="427"/>
      <c r="AZC42" s="427"/>
      <c r="AZD42" s="427"/>
      <c r="AZE42" s="427"/>
      <c r="AZF42" s="427"/>
      <c r="AZG42" s="427"/>
      <c r="AZH42" s="427"/>
      <c r="AZI42" s="427"/>
      <c r="AZJ42" s="427"/>
      <c r="AZK42" s="427"/>
      <c r="AZL42" s="427"/>
      <c r="AZM42" s="427"/>
      <c r="AZN42" s="427"/>
      <c r="AZO42" s="427"/>
      <c r="AZP42" s="427"/>
      <c r="AZQ42" s="427"/>
      <c r="AZR42" s="427"/>
      <c r="AZS42" s="427"/>
      <c r="AZT42" s="427"/>
      <c r="AZU42" s="427"/>
      <c r="AZV42" s="427"/>
      <c r="AZW42" s="427"/>
      <c r="AZX42" s="427"/>
      <c r="AZY42" s="427"/>
      <c r="AZZ42" s="427"/>
      <c r="BAA42" s="427"/>
      <c r="BAB42" s="427"/>
      <c r="BAC42" s="427"/>
      <c r="BAD42" s="427"/>
      <c r="BAE42" s="427"/>
      <c r="BAF42" s="427"/>
      <c r="BAG42" s="427"/>
      <c r="BAH42" s="427"/>
      <c r="BAI42" s="427"/>
      <c r="BAJ42" s="427"/>
      <c r="BAK42" s="427"/>
      <c r="BAL42" s="427"/>
      <c r="BAM42" s="427"/>
      <c r="BAN42" s="427"/>
      <c r="BAO42" s="427"/>
      <c r="BAP42" s="427"/>
      <c r="BAQ42" s="427"/>
      <c r="BAR42" s="427"/>
      <c r="BAS42" s="427"/>
      <c r="BAT42" s="427"/>
      <c r="BAU42" s="427"/>
      <c r="BAV42" s="427"/>
      <c r="BAW42" s="427"/>
      <c r="BAX42" s="427"/>
      <c r="BAY42" s="427"/>
      <c r="BAZ42" s="427"/>
      <c r="BBA42" s="427"/>
      <c r="BBB42" s="427"/>
      <c r="BBC42" s="427"/>
      <c r="BBD42" s="427"/>
      <c r="BBE42" s="427"/>
      <c r="BBF42" s="427"/>
      <c r="BBG42" s="427"/>
      <c r="BBH42" s="427"/>
      <c r="BBI42" s="427"/>
      <c r="BBJ42" s="427"/>
      <c r="BBK42" s="427"/>
      <c r="BBL42" s="427"/>
      <c r="BBM42" s="427"/>
      <c r="BBN42" s="427"/>
      <c r="BBO42" s="427"/>
      <c r="BBP42" s="427"/>
      <c r="BBQ42" s="427"/>
      <c r="BBR42" s="427"/>
      <c r="BBS42" s="427"/>
      <c r="BBT42" s="427"/>
      <c r="BBU42" s="427"/>
      <c r="BBV42" s="427"/>
      <c r="BBW42" s="427"/>
      <c r="BBX42" s="427"/>
      <c r="BBY42" s="427"/>
      <c r="BBZ42" s="427"/>
      <c r="BCA42" s="427"/>
      <c r="BCB42" s="427"/>
      <c r="BCC42" s="427"/>
      <c r="BCD42" s="427"/>
      <c r="BCE42" s="427"/>
      <c r="BCF42" s="427"/>
      <c r="BCG42" s="427"/>
      <c r="BCH42" s="427"/>
      <c r="BCI42" s="427"/>
      <c r="BCJ42" s="427"/>
      <c r="BCK42" s="427"/>
      <c r="BCL42" s="427"/>
      <c r="BCM42" s="427"/>
      <c r="BCN42" s="427"/>
      <c r="BCO42" s="427"/>
      <c r="BCP42" s="427"/>
      <c r="BCQ42" s="427"/>
      <c r="BCR42" s="427"/>
      <c r="BCS42" s="427"/>
      <c r="BCT42" s="427"/>
      <c r="BCU42" s="427"/>
      <c r="BCV42" s="427"/>
      <c r="BCW42" s="427"/>
      <c r="BCX42" s="427"/>
      <c r="BCY42" s="427"/>
      <c r="BCZ42" s="427"/>
      <c r="BDA42" s="427"/>
      <c r="BDB42" s="427"/>
      <c r="BDC42" s="427"/>
      <c r="BDD42" s="427"/>
      <c r="BDE42" s="427"/>
      <c r="BDF42" s="427"/>
      <c r="BDG42" s="427"/>
      <c r="BDH42" s="427"/>
      <c r="BDI42" s="427"/>
      <c r="BDJ42" s="427"/>
      <c r="BDK42" s="427"/>
      <c r="BDL42" s="427"/>
      <c r="BDM42" s="427"/>
      <c r="BDN42" s="427"/>
      <c r="BDO42" s="427"/>
      <c r="BDP42" s="427"/>
      <c r="BDQ42" s="427"/>
      <c r="BDR42" s="427"/>
      <c r="BDS42" s="427"/>
      <c r="BDT42" s="427"/>
      <c r="BDU42" s="427"/>
      <c r="BDV42" s="427"/>
      <c r="BDW42" s="427"/>
      <c r="BDX42" s="427"/>
      <c r="BDY42" s="427"/>
      <c r="BDZ42" s="427"/>
      <c r="BEA42" s="427"/>
      <c r="BEB42" s="427"/>
      <c r="BEC42" s="427"/>
      <c r="BED42" s="427"/>
      <c r="BEE42" s="427"/>
      <c r="BEF42" s="427"/>
      <c r="BEG42" s="427"/>
      <c r="BEH42" s="427"/>
      <c r="BEI42" s="427"/>
      <c r="BEJ42" s="427"/>
      <c r="BEK42" s="427"/>
      <c r="BEL42" s="427"/>
      <c r="BEM42" s="427"/>
      <c r="BEN42" s="427"/>
      <c r="BEO42" s="427"/>
      <c r="BEP42" s="427"/>
      <c r="BEQ42" s="427"/>
      <c r="BER42" s="427"/>
      <c r="BES42" s="427"/>
      <c r="BET42" s="427"/>
      <c r="BEU42" s="427"/>
      <c r="BEV42" s="427"/>
      <c r="BEW42" s="427"/>
      <c r="BEX42" s="427"/>
      <c r="BEY42" s="427"/>
      <c r="BEZ42" s="427"/>
      <c r="BFA42" s="427"/>
      <c r="BFB42" s="427"/>
      <c r="BFC42" s="427"/>
      <c r="BFD42" s="427"/>
      <c r="BFE42" s="427"/>
      <c r="BFF42" s="427"/>
      <c r="BFG42" s="427"/>
      <c r="BFH42" s="427"/>
      <c r="BFI42" s="427"/>
      <c r="BFJ42" s="427"/>
      <c r="BFK42" s="427"/>
      <c r="BFL42" s="427"/>
      <c r="BFM42" s="427"/>
      <c r="BFN42" s="427"/>
      <c r="BFO42" s="427"/>
      <c r="BFP42" s="427"/>
      <c r="BFQ42" s="427"/>
      <c r="BFR42" s="427"/>
      <c r="BFS42" s="427"/>
      <c r="BFT42" s="427"/>
      <c r="BFU42" s="427"/>
      <c r="BFV42" s="427"/>
      <c r="BFW42" s="427"/>
      <c r="BFX42" s="427"/>
      <c r="BFY42" s="427"/>
      <c r="BFZ42" s="427"/>
      <c r="BGA42" s="427"/>
      <c r="BGB42" s="427"/>
      <c r="BGC42" s="427"/>
      <c r="BGD42" s="427"/>
      <c r="BGE42" s="427"/>
      <c r="BGF42" s="427"/>
      <c r="BGG42" s="427"/>
      <c r="BGH42" s="427"/>
      <c r="BGI42" s="427"/>
      <c r="BGJ42" s="427"/>
      <c r="BGK42" s="427"/>
      <c r="BGL42" s="427"/>
      <c r="BGM42" s="427"/>
      <c r="BGN42" s="427"/>
      <c r="BGO42" s="427"/>
      <c r="BGP42" s="427"/>
      <c r="BGQ42" s="427"/>
      <c r="BGR42" s="427"/>
      <c r="BGS42" s="427"/>
      <c r="BGT42" s="427"/>
      <c r="BGU42" s="427"/>
      <c r="BGV42" s="427"/>
      <c r="BGW42" s="427"/>
      <c r="BGX42" s="427"/>
      <c r="BGY42" s="427"/>
      <c r="BGZ42" s="427"/>
      <c r="BHA42" s="427"/>
      <c r="BHB42" s="427"/>
      <c r="BHC42" s="427"/>
      <c r="BHD42" s="427"/>
      <c r="BHE42" s="427"/>
      <c r="BHF42" s="427"/>
      <c r="BHG42" s="427"/>
      <c r="BHH42" s="427"/>
      <c r="BHI42" s="427"/>
      <c r="BHJ42" s="427"/>
      <c r="BHK42" s="427"/>
      <c r="BHL42" s="427"/>
      <c r="BHM42" s="427"/>
      <c r="BHN42" s="427"/>
      <c r="BHO42" s="427"/>
      <c r="BHP42" s="427"/>
      <c r="BHQ42" s="427"/>
      <c r="BHR42" s="427"/>
      <c r="BHS42" s="427"/>
      <c r="BHT42" s="427"/>
      <c r="BHU42" s="427"/>
      <c r="BHV42" s="427"/>
      <c r="BHW42" s="427"/>
      <c r="BHX42" s="427"/>
      <c r="BHY42" s="427"/>
      <c r="BHZ42" s="427"/>
      <c r="BIA42" s="427"/>
      <c r="BIB42" s="427"/>
      <c r="BIC42" s="427"/>
      <c r="BID42" s="427"/>
      <c r="BIE42" s="427"/>
      <c r="BIF42" s="427"/>
      <c r="BIG42" s="427"/>
      <c r="BIH42" s="427"/>
      <c r="BII42" s="427"/>
      <c r="BIJ42" s="427"/>
      <c r="BIK42" s="427"/>
      <c r="BIL42" s="427"/>
      <c r="BIM42" s="427"/>
      <c r="BIN42" s="427"/>
      <c r="BIO42" s="427"/>
      <c r="BIP42" s="427"/>
      <c r="BIQ42" s="427"/>
      <c r="BIR42" s="427"/>
      <c r="BIS42" s="427"/>
      <c r="BIT42" s="427"/>
      <c r="BIU42" s="427"/>
      <c r="BIV42" s="427"/>
      <c r="BIW42" s="427"/>
      <c r="BIX42" s="427"/>
      <c r="BIY42" s="427"/>
      <c r="BIZ42" s="427"/>
      <c r="BJA42" s="427"/>
      <c r="BJB42" s="427"/>
      <c r="BJC42" s="427"/>
      <c r="BJD42" s="427"/>
      <c r="BJE42" s="427"/>
      <c r="BJF42" s="427"/>
      <c r="BJG42" s="427"/>
      <c r="BJH42" s="427"/>
      <c r="BJI42" s="427"/>
      <c r="BJJ42" s="427"/>
      <c r="BJK42" s="427"/>
      <c r="BJL42" s="427"/>
      <c r="BJM42" s="427"/>
      <c r="BJN42" s="427"/>
      <c r="BJO42" s="427"/>
      <c r="BJP42" s="427"/>
      <c r="BJQ42" s="427"/>
      <c r="BJR42" s="427"/>
      <c r="BJS42" s="427"/>
      <c r="BJT42" s="427"/>
      <c r="BJU42" s="427"/>
      <c r="BJV42" s="427"/>
      <c r="BJW42" s="427"/>
      <c r="BJX42" s="427"/>
      <c r="BJY42" s="427"/>
      <c r="BJZ42" s="427"/>
      <c r="BKA42" s="427"/>
      <c r="BKB42" s="427"/>
      <c r="BKC42" s="427"/>
      <c r="BKD42" s="427"/>
      <c r="BKE42" s="427"/>
      <c r="BKF42" s="427"/>
      <c r="BKG42" s="427"/>
      <c r="BKH42" s="427"/>
      <c r="BKI42" s="427"/>
      <c r="BKJ42" s="427"/>
      <c r="BKK42" s="427"/>
      <c r="BKL42" s="427"/>
      <c r="BKM42" s="427"/>
      <c r="BKN42" s="427"/>
      <c r="BKO42" s="427"/>
      <c r="BKP42" s="427"/>
      <c r="BKQ42" s="427"/>
      <c r="BKR42" s="427"/>
      <c r="BKS42" s="427"/>
      <c r="BKT42" s="427"/>
      <c r="BKU42" s="427"/>
      <c r="BKV42" s="427"/>
      <c r="BKW42" s="427"/>
      <c r="BKX42" s="427"/>
      <c r="BKY42" s="427"/>
      <c r="BKZ42" s="427"/>
      <c r="BLA42" s="427"/>
      <c r="BLB42" s="427"/>
      <c r="BLC42" s="427"/>
      <c r="BLD42" s="427"/>
      <c r="BLE42" s="427"/>
      <c r="BLF42" s="427"/>
      <c r="BLG42" s="427"/>
      <c r="BLH42" s="427"/>
      <c r="BLI42" s="427"/>
      <c r="BLJ42" s="427"/>
      <c r="BLK42" s="427"/>
      <c r="BLL42" s="427"/>
      <c r="BLM42" s="427"/>
      <c r="BLN42" s="427"/>
      <c r="BLO42" s="427"/>
      <c r="BLP42" s="427"/>
      <c r="BLQ42" s="427"/>
      <c r="BLR42" s="427"/>
      <c r="BLS42" s="427"/>
      <c r="BLT42" s="427"/>
      <c r="BLU42" s="427"/>
      <c r="BLV42" s="427"/>
      <c r="BLW42" s="427"/>
      <c r="BLX42" s="427"/>
      <c r="BLY42" s="427"/>
      <c r="BLZ42" s="427"/>
      <c r="BMA42" s="427"/>
      <c r="BMB42" s="427"/>
      <c r="BMC42" s="427"/>
      <c r="BMD42" s="427"/>
      <c r="BME42" s="427"/>
      <c r="BMF42" s="427"/>
      <c r="BMG42" s="427"/>
      <c r="BMH42" s="427"/>
      <c r="BMI42" s="427"/>
      <c r="BMJ42" s="427"/>
      <c r="BMK42" s="427"/>
      <c r="BML42" s="427"/>
      <c r="BMM42" s="427"/>
      <c r="BMN42" s="427"/>
      <c r="BMO42" s="427"/>
      <c r="BMP42" s="427"/>
      <c r="BMQ42" s="427"/>
      <c r="BMR42" s="427"/>
      <c r="BMS42" s="427"/>
      <c r="BMT42" s="427"/>
      <c r="BMU42" s="427"/>
      <c r="BMV42" s="427"/>
      <c r="BMW42" s="427"/>
      <c r="BMX42" s="427"/>
      <c r="BMY42" s="427"/>
      <c r="BMZ42" s="427"/>
      <c r="BNA42" s="427"/>
      <c r="BNB42" s="427"/>
      <c r="BNC42" s="427"/>
      <c r="BND42" s="427"/>
      <c r="BNE42" s="427"/>
      <c r="BNF42" s="427"/>
      <c r="BNG42" s="427"/>
      <c r="BNH42" s="427"/>
      <c r="BNI42" s="427"/>
      <c r="BNJ42" s="427"/>
      <c r="BNK42" s="427"/>
      <c r="BNL42" s="427"/>
      <c r="BNM42" s="427"/>
      <c r="BNN42" s="427"/>
      <c r="BNO42" s="427"/>
      <c r="BNP42" s="427"/>
      <c r="BNQ42" s="427"/>
      <c r="BNR42" s="427"/>
      <c r="BNS42" s="427"/>
      <c r="BNT42" s="427"/>
      <c r="BNU42" s="427"/>
      <c r="BNV42" s="427"/>
      <c r="BNW42" s="427"/>
      <c r="BNX42" s="427"/>
      <c r="BNY42" s="427"/>
      <c r="BNZ42" s="427"/>
      <c r="BOA42" s="427"/>
      <c r="BOB42" s="427"/>
      <c r="BOC42" s="427"/>
      <c r="BOD42" s="427"/>
      <c r="BOE42" s="427"/>
      <c r="BOF42" s="427"/>
      <c r="BOG42" s="427"/>
      <c r="BOH42" s="427"/>
      <c r="BOI42" s="427"/>
      <c r="BOJ42" s="427"/>
      <c r="BOK42" s="427"/>
      <c r="BOL42" s="427"/>
      <c r="BOM42" s="427"/>
      <c r="BON42" s="427"/>
      <c r="BOO42" s="427"/>
      <c r="BOP42" s="427"/>
      <c r="BOQ42" s="427"/>
      <c r="BOR42" s="427"/>
      <c r="BOS42" s="427"/>
      <c r="BOT42" s="427"/>
      <c r="BOU42" s="427"/>
      <c r="BOV42" s="427"/>
      <c r="BOW42" s="427"/>
      <c r="BOX42" s="427"/>
      <c r="BOY42" s="427"/>
      <c r="BOZ42" s="427"/>
      <c r="BPA42" s="427"/>
      <c r="BPB42" s="427"/>
      <c r="BPC42" s="427"/>
      <c r="BPD42" s="427"/>
      <c r="BPE42" s="427"/>
      <c r="BPF42" s="427"/>
      <c r="BPG42" s="427"/>
      <c r="BPH42" s="427"/>
      <c r="BPI42" s="427"/>
      <c r="BPJ42" s="427"/>
      <c r="BPK42" s="427"/>
      <c r="BPL42" s="427"/>
      <c r="BPM42" s="427"/>
      <c r="BPN42" s="427"/>
      <c r="BPO42" s="427"/>
      <c r="BPP42" s="427"/>
      <c r="BPQ42" s="427"/>
      <c r="BPR42" s="427"/>
      <c r="BPS42" s="427"/>
      <c r="BPT42" s="427"/>
      <c r="BPU42" s="427"/>
      <c r="BPV42" s="427"/>
      <c r="BPW42" s="427"/>
      <c r="BPX42" s="427"/>
      <c r="BPY42" s="427"/>
      <c r="BPZ42" s="427"/>
      <c r="BQA42" s="427"/>
      <c r="BQB42" s="427"/>
      <c r="BQC42" s="427"/>
      <c r="BQD42" s="427"/>
      <c r="BQE42" s="427"/>
      <c r="BQF42" s="427"/>
      <c r="BQG42" s="427"/>
      <c r="BQH42" s="427"/>
      <c r="BQI42" s="427"/>
      <c r="BQJ42" s="427"/>
      <c r="BQK42" s="427"/>
      <c r="BQL42" s="427"/>
      <c r="BQM42" s="427"/>
      <c r="BQN42" s="427"/>
      <c r="BQO42" s="427"/>
      <c r="BQP42" s="427"/>
      <c r="BQQ42" s="427"/>
      <c r="BQR42" s="427"/>
      <c r="BQS42" s="427"/>
      <c r="BQT42" s="427"/>
      <c r="BQU42" s="427"/>
      <c r="BQV42" s="427"/>
      <c r="BQW42" s="427"/>
      <c r="BQX42" s="427"/>
      <c r="BQY42" s="427"/>
      <c r="BQZ42" s="427"/>
      <c r="BRA42" s="427"/>
      <c r="BRB42" s="427"/>
      <c r="BRC42" s="427"/>
      <c r="BRD42" s="427"/>
      <c r="BRE42" s="427"/>
      <c r="BRF42" s="427"/>
      <c r="BRG42" s="427"/>
      <c r="BRH42" s="427"/>
      <c r="BRI42" s="427"/>
      <c r="BRJ42" s="427"/>
      <c r="BRK42" s="427"/>
      <c r="BRL42" s="427"/>
      <c r="BRM42" s="427"/>
      <c r="BRN42" s="427"/>
      <c r="BRO42" s="427"/>
      <c r="BRP42" s="427"/>
      <c r="BRQ42" s="427"/>
      <c r="BRR42" s="427"/>
      <c r="BRS42" s="427"/>
      <c r="BRT42" s="427"/>
      <c r="BRU42" s="427"/>
      <c r="BRV42" s="427"/>
      <c r="BRW42" s="427"/>
      <c r="BRX42" s="427"/>
      <c r="BRY42" s="427"/>
      <c r="BRZ42" s="427"/>
      <c r="BSA42" s="427"/>
      <c r="BSB42" s="427"/>
      <c r="BSC42" s="427"/>
      <c r="BSD42" s="427"/>
      <c r="BSE42" s="427"/>
      <c r="BSF42" s="427"/>
      <c r="BSG42" s="427"/>
      <c r="BSH42" s="427"/>
      <c r="BSI42" s="427"/>
      <c r="BSJ42" s="427"/>
      <c r="BSK42" s="427"/>
      <c r="BSL42" s="427"/>
      <c r="BSM42" s="427"/>
      <c r="BSN42" s="427"/>
      <c r="BSO42" s="427"/>
      <c r="BSP42" s="427"/>
      <c r="BSQ42" s="427"/>
      <c r="BSR42" s="427"/>
      <c r="BSS42" s="427"/>
      <c r="BST42" s="427"/>
      <c r="BSU42" s="427"/>
      <c r="BSV42" s="427"/>
      <c r="BSW42" s="427"/>
      <c r="BSX42" s="427"/>
      <c r="BSY42" s="427"/>
      <c r="BSZ42" s="427"/>
      <c r="BTA42" s="427"/>
      <c r="BTB42" s="427"/>
      <c r="BTC42" s="427"/>
      <c r="BTD42" s="427"/>
      <c r="BTE42" s="427"/>
      <c r="BTF42" s="427"/>
      <c r="BTG42" s="427"/>
      <c r="BTH42" s="427"/>
      <c r="BTI42" s="427"/>
      <c r="BTJ42" s="427"/>
      <c r="BTK42" s="427"/>
      <c r="BTL42" s="427"/>
      <c r="BTM42" s="427"/>
      <c r="BTN42" s="427"/>
      <c r="BTO42" s="427"/>
      <c r="BTP42" s="427"/>
      <c r="BTQ42" s="427"/>
      <c r="BTR42" s="427"/>
      <c r="BTS42" s="427"/>
      <c r="BTT42" s="427"/>
      <c r="BTU42" s="427"/>
      <c r="BTV42" s="427"/>
      <c r="BTW42" s="427"/>
      <c r="BTX42" s="427"/>
      <c r="BTY42" s="427"/>
      <c r="BTZ42" s="427"/>
      <c r="BUA42" s="427"/>
      <c r="BUB42" s="427"/>
      <c r="BUC42" s="427"/>
      <c r="BUD42" s="427"/>
      <c r="BUE42" s="427"/>
      <c r="BUF42" s="427"/>
      <c r="BUG42" s="427"/>
      <c r="BUH42" s="427"/>
      <c r="BUI42" s="427"/>
      <c r="BUJ42" s="427"/>
      <c r="BUK42" s="427"/>
      <c r="BUL42" s="427"/>
      <c r="BUM42" s="427"/>
      <c r="BUN42" s="427"/>
      <c r="BUO42" s="427"/>
      <c r="BUP42" s="427"/>
      <c r="BUQ42" s="427"/>
      <c r="BUR42" s="427"/>
      <c r="BUS42" s="427"/>
      <c r="BUT42" s="427"/>
      <c r="BUU42" s="427"/>
      <c r="BUV42" s="427"/>
      <c r="BUW42" s="427"/>
      <c r="BUX42" s="427"/>
      <c r="BUY42" s="427"/>
      <c r="BUZ42" s="427"/>
      <c r="BVA42" s="427"/>
      <c r="BVB42" s="427"/>
      <c r="BVC42" s="427"/>
      <c r="BVD42" s="427"/>
      <c r="BVE42" s="427"/>
      <c r="BVF42" s="427"/>
      <c r="BVG42" s="427"/>
      <c r="BVH42" s="427"/>
      <c r="BVI42" s="427"/>
      <c r="BVJ42" s="427"/>
      <c r="BVK42" s="427"/>
      <c r="BVL42" s="427"/>
      <c r="BVM42" s="427"/>
      <c r="BVN42" s="427"/>
      <c r="BVO42" s="427"/>
      <c r="BVP42" s="427"/>
      <c r="BVQ42" s="427"/>
      <c r="BVR42" s="427"/>
      <c r="BVS42" s="427"/>
      <c r="BVT42" s="427"/>
      <c r="BVU42" s="427"/>
      <c r="BVV42" s="427"/>
      <c r="BVW42" s="427"/>
      <c r="BVX42" s="427"/>
      <c r="BVY42" s="427"/>
      <c r="BVZ42" s="427"/>
      <c r="BWA42" s="427"/>
      <c r="BWB42" s="427"/>
      <c r="BWC42" s="427"/>
      <c r="BWD42" s="427"/>
      <c r="BWE42" s="427"/>
      <c r="BWF42" s="427"/>
      <c r="BWG42" s="427"/>
      <c r="BWH42" s="427"/>
      <c r="BWI42" s="427"/>
      <c r="BWJ42" s="427"/>
      <c r="BWK42" s="427"/>
      <c r="BWL42" s="427"/>
      <c r="BWM42" s="427"/>
      <c r="BWN42" s="427"/>
      <c r="BWO42" s="427"/>
      <c r="BWP42" s="427"/>
      <c r="BWQ42" s="427"/>
      <c r="BWR42" s="427"/>
      <c r="BWS42" s="427"/>
      <c r="BWT42" s="427"/>
      <c r="BWU42" s="427"/>
      <c r="BWV42" s="427"/>
      <c r="BWW42" s="427"/>
      <c r="BWX42" s="427"/>
      <c r="BWY42" s="427"/>
      <c r="BWZ42" s="427"/>
      <c r="BXA42" s="427"/>
      <c r="BXB42" s="427"/>
      <c r="BXC42" s="427"/>
      <c r="BXD42" s="427"/>
      <c r="BXE42" s="427"/>
      <c r="BXF42" s="427"/>
      <c r="BXG42" s="427"/>
      <c r="BXH42" s="427"/>
      <c r="BXI42" s="427"/>
      <c r="BXJ42" s="427"/>
      <c r="BXK42" s="427"/>
      <c r="BXL42" s="427"/>
      <c r="BXM42" s="427"/>
      <c r="BXN42" s="427"/>
      <c r="BXO42" s="427"/>
      <c r="BXP42" s="427"/>
      <c r="BXQ42" s="427"/>
      <c r="BXR42" s="427"/>
      <c r="BXS42" s="427"/>
      <c r="BXT42" s="427"/>
      <c r="BXU42" s="427"/>
      <c r="BXV42" s="427"/>
      <c r="BXW42" s="427"/>
      <c r="BXX42" s="427"/>
      <c r="BXY42" s="427"/>
      <c r="BXZ42" s="427"/>
      <c r="BYA42" s="427"/>
      <c r="BYB42" s="427"/>
      <c r="BYC42" s="427"/>
      <c r="BYD42" s="427"/>
      <c r="BYE42" s="427"/>
      <c r="BYF42" s="427"/>
      <c r="BYG42" s="427"/>
      <c r="BYH42" s="427"/>
      <c r="BYI42" s="427"/>
      <c r="BYJ42" s="427"/>
      <c r="BYK42" s="427"/>
      <c r="BYL42" s="427"/>
      <c r="BYM42" s="427"/>
      <c r="BYN42" s="427"/>
      <c r="BYO42" s="427"/>
      <c r="BYP42" s="427"/>
      <c r="BYQ42" s="427"/>
      <c r="BYR42" s="427"/>
      <c r="BYS42" s="427"/>
      <c r="BYT42" s="427"/>
      <c r="BYU42" s="427"/>
      <c r="BYV42" s="427"/>
      <c r="BYW42" s="427"/>
      <c r="BYX42" s="427"/>
      <c r="BYY42" s="427"/>
      <c r="BYZ42" s="427"/>
      <c r="BZA42" s="427"/>
      <c r="BZB42" s="427"/>
      <c r="BZC42" s="427"/>
      <c r="BZD42" s="427"/>
      <c r="BZE42" s="427"/>
      <c r="BZF42" s="427"/>
      <c r="BZG42" s="427"/>
      <c r="BZH42" s="427"/>
      <c r="BZI42" s="427"/>
      <c r="BZJ42" s="427"/>
      <c r="BZK42" s="427"/>
      <c r="BZL42" s="427"/>
      <c r="BZM42" s="427"/>
      <c r="BZN42" s="427"/>
      <c r="BZO42" s="427"/>
      <c r="BZP42" s="427"/>
      <c r="BZQ42" s="427"/>
      <c r="BZR42" s="427"/>
      <c r="BZS42" s="427"/>
      <c r="BZT42" s="427"/>
      <c r="BZU42" s="427"/>
      <c r="BZV42" s="427"/>
      <c r="BZW42" s="427"/>
      <c r="BZX42" s="427"/>
      <c r="BZY42" s="427"/>
      <c r="BZZ42" s="427"/>
      <c r="CAA42" s="427"/>
      <c r="CAB42" s="427"/>
      <c r="CAC42" s="427"/>
      <c r="CAD42" s="427"/>
      <c r="CAE42" s="427"/>
      <c r="CAF42" s="427"/>
      <c r="CAG42" s="427"/>
      <c r="CAH42" s="427"/>
      <c r="CAI42" s="427"/>
      <c r="CAJ42" s="427"/>
      <c r="CAK42" s="427"/>
      <c r="CAL42" s="427"/>
      <c r="CAM42" s="427"/>
      <c r="CAN42" s="427"/>
      <c r="CAO42" s="427"/>
      <c r="CAP42" s="427"/>
      <c r="CAQ42" s="427"/>
      <c r="CAR42" s="427"/>
      <c r="CAS42" s="427"/>
      <c r="CAT42" s="427"/>
      <c r="CAU42" s="427"/>
      <c r="CAV42" s="427"/>
      <c r="CAW42" s="427"/>
      <c r="CAX42" s="427"/>
      <c r="CAY42" s="427"/>
      <c r="CAZ42" s="427"/>
      <c r="CBA42" s="427"/>
      <c r="CBB42" s="427"/>
      <c r="CBC42" s="427"/>
      <c r="CBD42" s="427"/>
      <c r="CBE42" s="427"/>
      <c r="CBF42" s="427"/>
      <c r="CBG42" s="427"/>
      <c r="CBH42" s="427"/>
      <c r="CBI42" s="427"/>
      <c r="CBJ42" s="427"/>
      <c r="CBK42" s="427"/>
      <c r="CBL42" s="427"/>
      <c r="CBM42" s="427"/>
      <c r="CBN42" s="427"/>
      <c r="CBO42" s="427"/>
      <c r="CBP42" s="427"/>
      <c r="CBQ42" s="427"/>
      <c r="CBR42" s="427"/>
      <c r="CBS42" s="427"/>
      <c r="CBT42" s="427"/>
      <c r="CBU42" s="427"/>
      <c r="CBV42" s="427"/>
      <c r="CBW42" s="427"/>
      <c r="CBX42" s="427"/>
      <c r="CBY42" s="427"/>
      <c r="CBZ42" s="427"/>
      <c r="CCA42" s="427"/>
      <c r="CCB42" s="427"/>
      <c r="CCC42" s="427"/>
      <c r="CCD42" s="427"/>
      <c r="CCE42" s="427"/>
      <c r="CCF42" s="427"/>
      <c r="CCG42" s="427"/>
      <c r="CCH42" s="427"/>
      <c r="CCI42" s="427"/>
      <c r="CCJ42" s="427"/>
      <c r="CCK42" s="427"/>
      <c r="CCL42" s="427"/>
      <c r="CCM42" s="427"/>
      <c r="CCN42" s="427"/>
      <c r="CCO42" s="427"/>
      <c r="CCP42" s="427"/>
      <c r="CCQ42" s="427"/>
      <c r="CCR42" s="427"/>
      <c r="CCS42" s="427"/>
      <c r="CCT42" s="427"/>
      <c r="CCU42" s="427"/>
      <c r="CCV42" s="427"/>
      <c r="CCW42" s="427"/>
      <c r="CCX42" s="427"/>
      <c r="CCY42" s="427"/>
      <c r="CCZ42" s="427"/>
      <c r="CDA42" s="427"/>
      <c r="CDB42" s="427"/>
      <c r="CDC42" s="427"/>
      <c r="CDD42" s="427"/>
      <c r="CDE42" s="427"/>
      <c r="CDF42" s="427"/>
      <c r="CDG42" s="427"/>
      <c r="CDH42" s="427"/>
      <c r="CDI42" s="427"/>
      <c r="CDJ42" s="427"/>
      <c r="CDK42" s="427"/>
      <c r="CDL42" s="427"/>
      <c r="CDM42" s="427"/>
      <c r="CDN42" s="427"/>
      <c r="CDO42" s="427"/>
      <c r="CDP42" s="427"/>
      <c r="CDQ42" s="427"/>
      <c r="CDR42" s="427"/>
      <c r="CDS42" s="427"/>
      <c r="CDT42" s="427"/>
      <c r="CDU42" s="427"/>
      <c r="CDV42" s="427"/>
      <c r="CDW42" s="427"/>
      <c r="CDX42" s="427"/>
      <c r="CDY42" s="427"/>
      <c r="CDZ42" s="427"/>
      <c r="CEA42" s="427"/>
      <c r="CEB42" s="427"/>
      <c r="CEC42" s="427"/>
      <c r="CED42" s="427"/>
      <c r="CEE42" s="427"/>
      <c r="CEF42" s="427"/>
      <c r="CEG42" s="427"/>
      <c r="CEH42" s="427"/>
      <c r="CEI42" s="427"/>
      <c r="CEJ42" s="427"/>
      <c r="CEK42" s="427"/>
      <c r="CEL42" s="427"/>
      <c r="CEM42" s="427"/>
      <c r="CEN42" s="427"/>
      <c r="CEO42" s="427"/>
      <c r="CEP42" s="427"/>
      <c r="CEQ42" s="427"/>
      <c r="CER42" s="427"/>
      <c r="CES42" s="427"/>
      <c r="CET42" s="427"/>
      <c r="CEU42" s="427"/>
      <c r="CEV42" s="427"/>
      <c r="CEW42" s="427"/>
      <c r="CEX42" s="427"/>
      <c r="CEY42" s="427"/>
      <c r="CEZ42" s="427"/>
      <c r="CFA42" s="427"/>
      <c r="CFB42" s="427"/>
      <c r="CFC42" s="427"/>
      <c r="CFD42" s="427"/>
      <c r="CFE42" s="427"/>
      <c r="CFF42" s="427"/>
      <c r="CFG42" s="427"/>
      <c r="CFH42" s="427"/>
      <c r="CFI42" s="427"/>
      <c r="CFJ42" s="427"/>
      <c r="CFK42" s="427"/>
      <c r="CFL42" s="427"/>
      <c r="CFM42" s="427"/>
      <c r="CFN42" s="427"/>
      <c r="CFO42" s="427"/>
      <c r="CFP42" s="427"/>
      <c r="CFQ42" s="427"/>
      <c r="CFR42" s="427"/>
      <c r="CFS42" s="427"/>
      <c r="CFT42" s="427"/>
      <c r="CFU42" s="427"/>
      <c r="CFV42" s="427"/>
      <c r="CFW42" s="427"/>
      <c r="CFX42" s="427"/>
      <c r="CFY42" s="427"/>
      <c r="CFZ42" s="427"/>
      <c r="CGA42" s="427"/>
      <c r="CGB42" s="427"/>
      <c r="CGC42" s="427"/>
      <c r="CGD42" s="427"/>
      <c r="CGE42" s="427"/>
      <c r="CGF42" s="427"/>
      <c r="CGG42" s="427"/>
      <c r="CGH42" s="427"/>
      <c r="CGI42" s="427"/>
      <c r="CGJ42" s="427"/>
      <c r="CGK42" s="427"/>
      <c r="CGL42" s="427"/>
      <c r="CGM42" s="427"/>
      <c r="CGN42" s="427"/>
      <c r="CGO42" s="427"/>
      <c r="CGP42" s="427"/>
      <c r="CGQ42" s="427"/>
      <c r="CGR42" s="427"/>
      <c r="CGS42" s="427"/>
      <c r="CGT42" s="427"/>
      <c r="CGU42" s="427"/>
      <c r="CGV42" s="427"/>
      <c r="CGW42" s="427"/>
      <c r="CGX42" s="427"/>
      <c r="CGY42" s="427"/>
      <c r="CGZ42" s="427"/>
      <c r="CHA42" s="427"/>
      <c r="CHB42" s="427"/>
      <c r="CHC42" s="427"/>
      <c r="CHD42" s="427"/>
      <c r="CHE42" s="427"/>
      <c r="CHF42" s="427"/>
      <c r="CHG42" s="427"/>
      <c r="CHH42" s="427"/>
      <c r="CHI42" s="427"/>
      <c r="CHJ42" s="427"/>
      <c r="CHK42" s="427"/>
      <c r="CHL42" s="427"/>
      <c r="CHM42" s="427"/>
      <c r="CHN42" s="427"/>
      <c r="CHO42" s="427"/>
      <c r="CHP42" s="427"/>
      <c r="CHQ42" s="427"/>
      <c r="CHR42" s="427"/>
      <c r="CHS42" s="427"/>
      <c r="CHT42" s="427"/>
      <c r="CHU42" s="427"/>
      <c r="CHV42" s="427"/>
      <c r="CHW42" s="427"/>
      <c r="CHX42" s="427"/>
      <c r="CHY42" s="427"/>
      <c r="CHZ42" s="427"/>
      <c r="CIA42" s="427"/>
      <c r="CIB42" s="427"/>
      <c r="CIC42" s="427"/>
      <c r="CID42" s="427"/>
      <c r="CIE42" s="427"/>
      <c r="CIF42" s="427"/>
      <c r="CIG42" s="427"/>
      <c r="CIH42" s="427"/>
      <c r="CII42" s="427"/>
      <c r="CIJ42" s="427"/>
      <c r="CIK42" s="427"/>
      <c r="CIL42" s="427"/>
      <c r="CIM42" s="427"/>
      <c r="CIN42" s="427"/>
      <c r="CIO42" s="427"/>
      <c r="CIP42" s="427"/>
      <c r="CIQ42" s="427"/>
      <c r="CIR42" s="427"/>
      <c r="CIS42" s="427"/>
      <c r="CIT42" s="427"/>
      <c r="CIU42" s="427"/>
      <c r="CIV42" s="427"/>
      <c r="CIW42" s="427"/>
      <c r="CIX42" s="427"/>
      <c r="CIY42" s="427"/>
      <c r="CIZ42" s="427"/>
      <c r="CJA42" s="427"/>
      <c r="CJB42" s="427"/>
      <c r="CJC42" s="427"/>
      <c r="CJD42" s="427"/>
      <c r="CJE42" s="427"/>
      <c r="CJF42" s="427"/>
      <c r="CJG42" s="427"/>
      <c r="CJH42" s="427"/>
      <c r="CJI42" s="427"/>
      <c r="CJJ42" s="427"/>
      <c r="CJK42" s="427"/>
      <c r="CJL42" s="427"/>
      <c r="CJM42" s="427"/>
      <c r="CJN42" s="427"/>
      <c r="CJO42" s="427"/>
      <c r="CJP42" s="427"/>
      <c r="CJQ42" s="427"/>
      <c r="CJR42" s="427"/>
      <c r="CJS42" s="427"/>
      <c r="CJT42" s="427"/>
      <c r="CJU42" s="427"/>
      <c r="CJV42" s="427"/>
      <c r="CJW42" s="427"/>
      <c r="CJX42" s="427"/>
      <c r="CJY42" s="427"/>
      <c r="CJZ42" s="427"/>
      <c r="CKA42" s="427"/>
      <c r="CKB42" s="427"/>
      <c r="CKC42" s="427"/>
      <c r="CKD42" s="427"/>
      <c r="CKE42" s="427"/>
      <c r="CKF42" s="427"/>
      <c r="CKG42" s="427"/>
      <c r="CKH42" s="427"/>
      <c r="CKI42" s="427"/>
      <c r="CKJ42" s="427"/>
      <c r="CKK42" s="427"/>
      <c r="CKL42" s="427"/>
      <c r="CKM42" s="427"/>
      <c r="CKN42" s="427"/>
      <c r="CKO42" s="427"/>
      <c r="CKP42" s="427"/>
      <c r="CKQ42" s="427"/>
      <c r="CKR42" s="427"/>
      <c r="CKS42" s="427"/>
      <c r="CKT42" s="427"/>
      <c r="CKU42" s="427"/>
      <c r="CKV42" s="427"/>
      <c r="CKW42" s="427"/>
      <c r="CKX42" s="427"/>
      <c r="CKY42" s="427"/>
      <c r="CKZ42" s="427"/>
      <c r="CLA42" s="427"/>
      <c r="CLB42" s="427"/>
      <c r="CLC42" s="427"/>
      <c r="CLD42" s="427"/>
      <c r="CLE42" s="427"/>
      <c r="CLF42" s="427"/>
      <c r="CLG42" s="427"/>
      <c r="CLH42" s="427"/>
      <c r="CLI42" s="427"/>
      <c r="CLJ42" s="427"/>
      <c r="CLK42" s="427"/>
      <c r="CLL42" s="427"/>
      <c r="CLM42" s="427"/>
      <c r="CLN42" s="427"/>
      <c r="CLO42" s="427"/>
      <c r="CLP42" s="427"/>
      <c r="CLQ42" s="427"/>
      <c r="CLR42" s="427"/>
      <c r="CLS42" s="427"/>
      <c r="CLT42" s="427"/>
      <c r="CLU42" s="427"/>
      <c r="CLV42" s="427"/>
      <c r="CLW42" s="427"/>
      <c r="CLX42" s="427"/>
      <c r="CLY42" s="427"/>
      <c r="CLZ42" s="427"/>
      <c r="CMA42" s="427"/>
      <c r="CMB42" s="427"/>
      <c r="CMC42" s="427"/>
      <c r="CMD42" s="427"/>
      <c r="CME42" s="427"/>
      <c r="CMF42" s="427"/>
      <c r="CMG42" s="427"/>
      <c r="CMH42" s="427"/>
      <c r="CMI42" s="427"/>
      <c r="CMJ42" s="427"/>
      <c r="CMK42" s="427"/>
      <c r="CML42" s="427"/>
      <c r="CMM42" s="427"/>
      <c r="CMN42" s="427"/>
      <c r="CMO42" s="427"/>
      <c r="CMP42" s="427"/>
      <c r="CMQ42" s="427"/>
      <c r="CMR42" s="427"/>
      <c r="CMS42" s="427"/>
      <c r="CMT42" s="427"/>
      <c r="CMU42" s="427"/>
      <c r="CMV42" s="427"/>
      <c r="CMW42" s="427"/>
      <c r="CMX42" s="427"/>
      <c r="CMY42" s="427"/>
      <c r="CMZ42" s="427"/>
      <c r="CNA42" s="427"/>
      <c r="CNB42" s="427"/>
      <c r="CNC42" s="427"/>
      <c r="CND42" s="427"/>
      <c r="CNE42" s="427"/>
      <c r="CNF42" s="427"/>
      <c r="CNG42" s="427"/>
      <c r="CNH42" s="427"/>
      <c r="CNI42" s="427"/>
      <c r="CNJ42" s="427"/>
      <c r="CNK42" s="427"/>
      <c r="CNL42" s="427"/>
      <c r="CNM42" s="427"/>
      <c r="CNN42" s="427"/>
      <c r="CNO42" s="427"/>
      <c r="CNP42" s="427"/>
      <c r="CNQ42" s="427"/>
      <c r="CNR42" s="427"/>
      <c r="CNS42" s="427"/>
      <c r="CNT42" s="427"/>
      <c r="CNU42" s="427"/>
      <c r="CNV42" s="427"/>
      <c r="CNW42" s="427"/>
      <c r="CNX42" s="427"/>
      <c r="CNY42" s="427"/>
      <c r="CNZ42" s="427"/>
      <c r="COA42" s="427"/>
      <c r="COB42" s="427"/>
      <c r="COC42" s="427"/>
      <c r="COD42" s="427"/>
      <c r="COE42" s="427"/>
      <c r="COF42" s="427"/>
      <c r="COG42" s="427"/>
      <c r="COH42" s="427"/>
      <c r="COI42" s="427"/>
      <c r="COJ42" s="427"/>
      <c r="COK42" s="427"/>
      <c r="COL42" s="427"/>
      <c r="COM42" s="427"/>
      <c r="CON42" s="427"/>
      <c r="COO42" s="427"/>
      <c r="COP42" s="427"/>
      <c r="COQ42" s="427"/>
      <c r="COR42" s="427"/>
      <c r="COS42" s="427"/>
      <c r="COT42" s="427"/>
      <c r="COU42" s="427"/>
      <c r="COV42" s="427"/>
      <c r="COW42" s="427"/>
      <c r="COX42" s="427"/>
      <c r="COY42" s="427"/>
      <c r="COZ42" s="427"/>
      <c r="CPA42" s="427"/>
      <c r="CPB42" s="427"/>
      <c r="CPC42" s="427"/>
      <c r="CPD42" s="427"/>
      <c r="CPE42" s="427"/>
      <c r="CPF42" s="427"/>
      <c r="CPG42" s="427"/>
      <c r="CPH42" s="427"/>
      <c r="CPI42" s="427"/>
      <c r="CPJ42" s="427"/>
      <c r="CPK42" s="427"/>
      <c r="CPL42" s="427"/>
      <c r="CPM42" s="427"/>
      <c r="CPN42" s="427"/>
      <c r="CPO42" s="427"/>
      <c r="CPP42" s="427"/>
      <c r="CPQ42" s="427"/>
      <c r="CPR42" s="427"/>
      <c r="CPS42" s="427"/>
      <c r="CPT42" s="427"/>
      <c r="CPU42" s="427"/>
      <c r="CPV42" s="427"/>
      <c r="CPW42" s="427"/>
      <c r="CPX42" s="427"/>
      <c r="CPY42" s="427"/>
      <c r="CPZ42" s="427"/>
      <c r="CQA42" s="427"/>
      <c r="CQB42" s="427"/>
      <c r="CQC42" s="427"/>
      <c r="CQD42" s="427"/>
      <c r="CQE42" s="427"/>
      <c r="CQF42" s="427"/>
      <c r="CQG42" s="427"/>
      <c r="CQH42" s="427"/>
      <c r="CQI42" s="427"/>
      <c r="CQJ42" s="427"/>
      <c r="CQK42" s="427"/>
      <c r="CQL42" s="427"/>
      <c r="CQM42" s="427"/>
      <c r="CQN42" s="427"/>
      <c r="CQO42" s="427"/>
      <c r="CQP42" s="427"/>
      <c r="CQQ42" s="427"/>
      <c r="CQR42" s="427"/>
      <c r="CQS42" s="427"/>
      <c r="CQT42" s="427"/>
      <c r="CQU42" s="427"/>
      <c r="CQV42" s="427"/>
      <c r="CQW42" s="427"/>
      <c r="CQX42" s="427"/>
      <c r="CQY42" s="427"/>
      <c r="CQZ42" s="427"/>
      <c r="CRA42" s="427"/>
      <c r="CRB42" s="427"/>
      <c r="CRC42" s="427"/>
      <c r="CRD42" s="427"/>
      <c r="CRE42" s="427"/>
      <c r="CRF42" s="427"/>
      <c r="CRG42" s="427"/>
      <c r="CRH42" s="427"/>
      <c r="CRI42" s="427"/>
      <c r="CRJ42" s="427"/>
      <c r="CRK42" s="427"/>
      <c r="CRL42" s="427"/>
      <c r="CRM42" s="427"/>
      <c r="CRN42" s="427"/>
      <c r="CRO42" s="427"/>
      <c r="CRP42" s="427"/>
      <c r="CRQ42" s="427"/>
      <c r="CRR42" s="427"/>
      <c r="CRS42" s="427"/>
      <c r="CRT42" s="427"/>
      <c r="CRU42" s="427"/>
      <c r="CRV42" s="427"/>
      <c r="CRW42" s="427"/>
      <c r="CRX42" s="427"/>
      <c r="CRY42" s="427"/>
      <c r="CRZ42" s="427"/>
      <c r="CSA42" s="427"/>
      <c r="CSB42" s="427"/>
      <c r="CSC42" s="427"/>
      <c r="CSD42" s="427"/>
      <c r="CSE42" s="427"/>
      <c r="CSF42" s="427"/>
      <c r="CSG42" s="427"/>
      <c r="CSH42" s="427"/>
      <c r="CSI42" s="427"/>
      <c r="CSJ42" s="427"/>
      <c r="CSK42" s="427"/>
      <c r="CSL42" s="427"/>
      <c r="CSM42" s="427"/>
      <c r="CSN42" s="427"/>
      <c r="CSO42" s="427"/>
      <c r="CSP42" s="427"/>
      <c r="CSQ42" s="427"/>
      <c r="CSR42" s="427"/>
      <c r="CSS42" s="427"/>
      <c r="CST42" s="427"/>
      <c r="CSU42" s="427"/>
      <c r="CSV42" s="427"/>
      <c r="CSW42" s="427"/>
      <c r="CSX42" s="427"/>
      <c r="CSY42" s="427"/>
      <c r="CSZ42" s="427"/>
      <c r="CTA42" s="427"/>
      <c r="CTB42" s="427"/>
      <c r="CTC42" s="427"/>
      <c r="CTD42" s="427"/>
      <c r="CTE42" s="427"/>
      <c r="CTF42" s="427"/>
      <c r="CTG42" s="427"/>
      <c r="CTH42" s="427"/>
      <c r="CTI42" s="427"/>
      <c r="CTJ42" s="427"/>
      <c r="CTK42" s="427"/>
      <c r="CTL42" s="427"/>
      <c r="CTM42" s="427"/>
      <c r="CTN42" s="427"/>
      <c r="CTO42" s="427"/>
      <c r="CTP42" s="427"/>
      <c r="CTQ42" s="427"/>
      <c r="CTR42" s="427"/>
      <c r="CTS42" s="427"/>
      <c r="CTT42" s="427"/>
      <c r="CTU42" s="427"/>
      <c r="CTV42" s="427"/>
      <c r="CTW42" s="427"/>
      <c r="CTX42" s="427"/>
      <c r="CTY42" s="427"/>
      <c r="CTZ42" s="427"/>
      <c r="CUA42" s="427"/>
      <c r="CUB42" s="427"/>
      <c r="CUC42" s="427"/>
      <c r="CUD42" s="427"/>
      <c r="CUE42" s="427"/>
      <c r="CUF42" s="427"/>
      <c r="CUG42" s="427"/>
      <c r="CUH42" s="427"/>
      <c r="CUI42" s="427"/>
      <c r="CUJ42" s="427"/>
      <c r="CUK42" s="427"/>
      <c r="CUL42" s="427"/>
      <c r="CUM42" s="427"/>
      <c r="CUN42" s="427"/>
      <c r="CUO42" s="427"/>
      <c r="CUP42" s="427"/>
      <c r="CUQ42" s="427"/>
      <c r="CUR42" s="427"/>
      <c r="CUS42" s="427"/>
      <c r="CUT42" s="427"/>
      <c r="CUU42" s="427"/>
      <c r="CUV42" s="427"/>
      <c r="CUW42" s="427"/>
      <c r="CUX42" s="427"/>
      <c r="CUY42" s="427"/>
      <c r="CUZ42" s="427"/>
      <c r="CVA42" s="427"/>
      <c r="CVB42" s="427"/>
      <c r="CVC42" s="427"/>
      <c r="CVD42" s="427"/>
      <c r="CVE42" s="427"/>
      <c r="CVF42" s="427"/>
      <c r="CVG42" s="427"/>
      <c r="CVH42" s="427"/>
      <c r="CVI42" s="427"/>
      <c r="CVJ42" s="427"/>
      <c r="CVK42" s="427"/>
      <c r="CVL42" s="427"/>
      <c r="CVM42" s="427"/>
      <c r="CVN42" s="427"/>
      <c r="CVO42" s="427"/>
      <c r="CVP42" s="427"/>
      <c r="CVQ42" s="427"/>
      <c r="CVR42" s="427"/>
      <c r="CVS42" s="427"/>
      <c r="CVT42" s="427"/>
      <c r="CVU42" s="427"/>
      <c r="CVV42" s="427"/>
      <c r="CVW42" s="427"/>
      <c r="CVX42" s="427"/>
      <c r="CVY42" s="427"/>
      <c r="CVZ42" s="427"/>
      <c r="CWA42" s="427"/>
      <c r="CWB42" s="427"/>
      <c r="CWC42" s="427"/>
      <c r="CWD42" s="427"/>
      <c r="CWE42" s="427"/>
      <c r="CWF42" s="427"/>
      <c r="CWG42" s="427"/>
      <c r="CWH42" s="427"/>
      <c r="CWI42" s="427"/>
      <c r="CWJ42" s="427"/>
      <c r="CWK42" s="427"/>
      <c r="CWL42" s="427"/>
      <c r="CWM42" s="427"/>
      <c r="CWN42" s="427"/>
      <c r="CWO42" s="427"/>
      <c r="CWP42" s="427"/>
      <c r="CWQ42" s="427"/>
      <c r="CWR42" s="427"/>
      <c r="CWS42" s="427"/>
      <c r="CWT42" s="427"/>
      <c r="CWU42" s="427"/>
      <c r="CWV42" s="427"/>
      <c r="CWW42" s="427"/>
      <c r="CWX42" s="427"/>
      <c r="CWY42" s="427"/>
      <c r="CWZ42" s="427"/>
      <c r="CXA42" s="427"/>
      <c r="CXB42" s="427"/>
      <c r="CXC42" s="427"/>
      <c r="CXD42" s="427"/>
      <c r="CXE42" s="427"/>
      <c r="CXF42" s="427"/>
      <c r="CXG42" s="427"/>
      <c r="CXH42" s="427"/>
      <c r="CXI42" s="427"/>
      <c r="CXJ42" s="427"/>
      <c r="CXK42" s="427"/>
      <c r="CXL42" s="427"/>
      <c r="CXM42" s="427"/>
      <c r="CXN42" s="427"/>
      <c r="CXO42" s="427"/>
      <c r="CXP42" s="427"/>
      <c r="CXQ42" s="427"/>
      <c r="CXR42" s="427"/>
      <c r="CXS42" s="427"/>
      <c r="CXT42" s="427"/>
      <c r="CXU42" s="427"/>
      <c r="CXV42" s="427"/>
      <c r="CXW42" s="427"/>
      <c r="CXX42" s="427"/>
      <c r="CXY42" s="427"/>
      <c r="CXZ42" s="427"/>
      <c r="CYA42" s="427"/>
      <c r="CYB42" s="427"/>
      <c r="CYC42" s="427"/>
      <c r="CYD42" s="427"/>
      <c r="CYE42" s="427"/>
      <c r="CYF42" s="427"/>
      <c r="CYG42" s="427"/>
      <c r="CYH42" s="427"/>
      <c r="CYI42" s="427"/>
      <c r="CYJ42" s="427"/>
      <c r="CYK42" s="427"/>
      <c r="CYL42" s="427"/>
      <c r="CYM42" s="427"/>
      <c r="CYN42" s="427"/>
      <c r="CYO42" s="427"/>
      <c r="CYP42" s="427"/>
      <c r="CYQ42" s="427"/>
      <c r="CYR42" s="427"/>
      <c r="CYS42" s="427"/>
      <c r="CYT42" s="427"/>
      <c r="CYU42" s="427"/>
      <c r="CYV42" s="427"/>
      <c r="CYW42" s="427"/>
      <c r="CYX42" s="427"/>
      <c r="CYY42" s="427"/>
      <c r="CYZ42" s="427"/>
      <c r="CZA42" s="427"/>
      <c r="CZB42" s="427"/>
      <c r="CZC42" s="427"/>
      <c r="CZD42" s="427"/>
      <c r="CZE42" s="427"/>
      <c r="CZF42" s="427"/>
      <c r="CZG42" s="427"/>
      <c r="CZH42" s="427"/>
      <c r="CZI42" s="427"/>
      <c r="CZJ42" s="427"/>
      <c r="CZK42" s="427"/>
      <c r="CZL42" s="427"/>
      <c r="CZM42" s="427"/>
      <c r="CZN42" s="427"/>
      <c r="CZO42" s="427"/>
      <c r="CZP42" s="427"/>
      <c r="CZQ42" s="427"/>
      <c r="CZR42" s="427"/>
      <c r="CZS42" s="427"/>
      <c r="CZT42" s="427"/>
      <c r="CZU42" s="427"/>
      <c r="CZV42" s="427"/>
      <c r="CZW42" s="427"/>
      <c r="CZX42" s="427"/>
      <c r="CZY42" s="427"/>
      <c r="CZZ42" s="427"/>
      <c r="DAA42" s="427"/>
      <c r="DAB42" s="427"/>
      <c r="DAC42" s="427"/>
      <c r="DAD42" s="427"/>
      <c r="DAE42" s="427"/>
      <c r="DAF42" s="427"/>
      <c r="DAG42" s="427"/>
      <c r="DAH42" s="427"/>
      <c r="DAI42" s="427"/>
      <c r="DAJ42" s="427"/>
      <c r="DAK42" s="427"/>
      <c r="DAL42" s="427"/>
      <c r="DAM42" s="427"/>
      <c r="DAN42" s="427"/>
      <c r="DAO42" s="427"/>
      <c r="DAP42" s="427"/>
      <c r="DAQ42" s="427"/>
      <c r="DAR42" s="427"/>
      <c r="DAS42" s="427"/>
      <c r="DAT42" s="427"/>
      <c r="DAU42" s="427"/>
      <c r="DAV42" s="427"/>
      <c r="DAW42" s="427"/>
      <c r="DAX42" s="427"/>
      <c r="DAY42" s="427"/>
      <c r="DAZ42" s="427"/>
      <c r="DBA42" s="427"/>
      <c r="DBB42" s="427"/>
      <c r="DBC42" s="427"/>
      <c r="DBD42" s="427"/>
      <c r="DBE42" s="427"/>
      <c r="DBF42" s="427"/>
      <c r="DBG42" s="427"/>
      <c r="DBH42" s="427"/>
      <c r="DBI42" s="427"/>
      <c r="DBJ42" s="427"/>
      <c r="DBK42" s="427"/>
      <c r="DBL42" s="427"/>
      <c r="DBM42" s="427"/>
      <c r="DBN42" s="427"/>
      <c r="DBO42" s="427"/>
      <c r="DBP42" s="427"/>
      <c r="DBQ42" s="427"/>
      <c r="DBR42" s="427"/>
      <c r="DBS42" s="427"/>
      <c r="DBT42" s="427"/>
      <c r="DBU42" s="427"/>
      <c r="DBV42" s="427"/>
      <c r="DBW42" s="427"/>
      <c r="DBX42" s="427"/>
      <c r="DBY42" s="427"/>
      <c r="DBZ42" s="427"/>
      <c r="DCA42" s="427"/>
      <c r="DCB42" s="427"/>
      <c r="DCC42" s="427"/>
      <c r="DCD42" s="427"/>
      <c r="DCE42" s="427"/>
      <c r="DCF42" s="427"/>
      <c r="DCG42" s="427"/>
      <c r="DCH42" s="427"/>
      <c r="DCI42" s="427"/>
      <c r="DCJ42" s="427"/>
      <c r="DCK42" s="427"/>
      <c r="DCL42" s="427"/>
      <c r="DCM42" s="427"/>
      <c r="DCN42" s="427"/>
      <c r="DCO42" s="427"/>
      <c r="DCP42" s="427"/>
      <c r="DCQ42" s="427"/>
      <c r="DCR42" s="427"/>
      <c r="DCS42" s="427"/>
      <c r="DCT42" s="427"/>
      <c r="DCU42" s="427"/>
      <c r="DCV42" s="427"/>
      <c r="DCW42" s="427"/>
      <c r="DCX42" s="427"/>
      <c r="DCY42" s="427"/>
      <c r="DCZ42" s="427"/>
      <c r="DDA42" s="427"/>
      <c r="DDB42" s="427"/>
      <c r="DDC42" s="427"/>
      <c r="DDD42" s="427"/>
      <c r="DDE42" s="427"/>
      <c r="DDF42" s="427"/>
      <c r="DDG42" s="427"/>
      <c r="DDH42" s="427"/>
      <c r="DDI42" s="427"/>
      <c r="DDJ42" s="427"/>
      <c r="DDK42" s="427"/>
      <c r="DDL42" s="427"/>
      <c r="DDM42" s="427"/>
      <c r="DDN42" s="427"/>
      <c r="DDO42" s="427"/>
      <c r="DDP42" s="427"/>
      <c r="DDQ42" s="427"/>
      <c r="DDR42" s="427"/>
      <c r="DDS42" s="427"/>
      <c r="DDT42" s="427"/>
      <c r="DDU42" s="427"/>
      <c r="DDV42" s="427"/>
      <c r="DDW42" s="427"/>
      <c r="DDX42" s="427"/>
      <c r="DDY42" s="427"/>
      <c r="DDZ42" s="427"/>
      <c r="DEA42" s="427"/>
      <c r="DEB42" s="427"/>
      <c r="DEC42" s="427"/>
      <c r="DED42" s="427"/>
      <c r="DEE42" s="427"/>
      <c r="DEF42" s="427"/>
      <c r="DEG42" s="427"/>
      <c r="DEH42" s="427"/>
      <c r="DEI42" s="427"/>
      <c r="DEJ42" s="427"/>
      <c r="DEK42" s="427"/>
      <c r="DEL42" s="427"/>
      <c r="DEM42" s="427"/>
      <c r="DEN42" s="427"/>
      <c r="DEO42" s="427"/>
      <c r="DEP42" s="427"/>
      <c r="DEQ42" s="427"/>
      <c r="DER42" s="427"/>
      <c r="DES42" s="427"/>
      <c r="DET42" s="427"/>
      <c r="DEU42" s="427"/>
      <c r="DEV42" s="427"/>
      <c r="DEW42" s="427"/>
      <c r="DEX42" s="427"/>
      <c r="DEY42" s="427"/>
      <c r="DEZ42" s="427"/>
      <c r="DFA42" s="427"/>
      <c r="DFB42" s="427"/>
      <c r="DFC42" s="427"/>
      <c r="DFD42" s="427"/>
      <c r="DFE42" s="427"/>
      <c r="DFF42" s="427"/>
      <c r="DFG42" s="427"/>
      <c r="DFH42" s="427"/>
      <c r="DFI42" s="427"/>
      <c r="DFJ42" s="427"/>
      <c r="DFK42" s="427"/>
      <c r="DFL42" s="427"/>
      <c r="DFM42" s="427"/>
      <c r="DFN42" s="427"/>
      <c r="DFO42" s="427"/>
      <c r="DFP42" s="427"/>
      <c r="DFQ42" s="427"/>
      <c r="DFR42" s="427"/>
      <c r="DFS42" s="427"/>
      <c r="DFT42" s="427"/>
      <c r="DFU42" s="427"/>
      <c r="DFV42" s="427"/>
      <c r="DFW42" s="427"/>
      <c r="DFX42" s="427"/>
      <c r="DFY42" s="427"/>
      <c r="DFZ42" s="427"/>
      <c r="DGA42" s="427"/>
      <c r="DGB42" s="427"/>
      <c r="DGC42" s="427"/>
      <c r="DGD42" s="427"/>
      <c r="DGE42" s="427"/>
      <c r="DGF42" s="427"/>
      <c r="DGG42" s="427"/>
      <c r="DGH42" s="427"/>
      <c r="DGI42" s="427"/>
      <c r="DGJ42" s="427"/>
      <c r="DGK42" s="427"/>
      <c r="DGL42" s="427"/>
      <c r="DGM42" s="427"/>
      <c r="DGN42" s="427"/>
      <c r="DGO42" s="427"/>
      <c r="DGP42" s="427"/>
      <c r="DGQ42" s="427"/>
      <c r="DGR42" s="427"/>
      <c r="DGS42" s="427"/>
      <c r="DGT42" s="427"/>
      <c r="DGU42" s="427"/>
      <c r="DGV42" s="427"/>
      <c r="DGW42" s="427"/>
      <c r="DGX42" s="427"/>
      <c r="DGY42" s="427"/>
      <c r="DGZ42" s="427"/>
      <c r="DHA42" s="427"/>
      <c r="DHB42" s="427"/>
      <c r="DHC42" s="427"/>
      <c r="DHD42" s="427"/>
      <c r="DHE42" s="427"/>
      <c r="DHF42" s="427"/>
      <c r="DHG42" s="427"/>
      <c r="DHH42" s="427"/>
      <c r="DHI42" s="427"/>
      <c r="DHJ42" s="427"/>
      <c r="DHK42" s="427"/>
      <c r="DHL42" s="427"/>
      <c r="DHM42" s="427"/>
      <c r="DHN42" s="427"/>
      <c r="DHO42" s="427"/>
      <c r="DHP42" s="427"/>
      <c r="DHQ42" s="427"/>
      <c r="DHR42" s="427"/>
      <c r="DHS42" s="427"/>
      <c r="DHT42" s="427"/>
      <c r="DHU42" s="427"/>
      <c r="DHV42" s="427"/>
      <c r="DHW42" s="427"/>
      <c r="DHX42" s="427"/>
      <c r="DHY42" s="427"/>
      <c r="DHZ42" s="427"/>
      <c r="DIA42" s="427"/>
      <c r="DIB42" s="427"/>
      <c r="DIC42" s="427"/>
      <c r="DID42" s="427"/>
      <c r="DIE42" s="427"/>
      <c r="DIF42" s="427"/>
      <c r="DIG42" s="427"/>
      <c r="DIH42" s="427"/>
      <c r="DII42" s="427"/>
      <c r="DIJ42" s="427"/>
      <c r="DIK42" s="427"/>
      <c r="DIL42" s="427"/>
      <c r="DIM42" s="427"/>
      <c r="DIN42" s="427"/>
      <c r="DIO42" s="427"/>
      <c r="DIP42" s="427"/>
      <c r="DIQ42" s="427"/>
      <c r="DIR42" s="427"/>
      <c r="DIS42" s="427"/>
      <c r="DIT42" s="427"/>
      <c r="DIU42" s="427"/>
      <c r="DIV42" s="427"/>
      <c r="DIW42" s="427"/>
      <c r="DIX42" s="427"/>
      <c r="DIY42" s="427"/>
      <c r="DIZ42" s="427"/>
      <c r="DJA42" s="427"/>
      <c r="DJB42" s="427"/>
      <c r="DJC42" s="427"/>
      <c r="DJD42" s="427"/>
      <c r="DJE42" s="427"/>
      <c r="DJF42" s="427"/>
      <c r="DJG42" s="427"/>
      <c r="DJH42" s="427"/>
      <c r="DJI42" s="427"/>
      <c r="DJJ42" s="427"/>
      <c r="DJK42" s="427"/>
      <c r="DJL42" s="427"/>
      <c r="DJM42" s="427"/>
      <c r="DJN42" s="427"/>
      <c r="DJO42" s="427"/>
      <c r="DJP42" s="427"/>
      <c r="DJQ42" s="427"/>
      <c r="DJR42" s="427"/>
      <c r="DJS42" s="427"/>
      <c r="DJT42" s="427"/>
      <c r="DJU42" s="427"/>
      <c r="DJV42" s="427"/>
      <c r="DJW42" s="427"/>
      <c r="DJX42" s="427"/>
      <c r="DJY42" s="427"/>
      <c r="DJZ42" s="427"/>
      <c r="DKA42" s="427"/>
      <c r="DKB42" s="427"/>
      <c r="DKC42" s="427"/>
      <c r="DKD42" s="427"/>
      <c r="DKE42" s="427"/>
      <c r="DKF42" s="427"/>
      <c r="DKG42" s="427"/>
      <c r="DKH42" s="427"/>
      <c r="DKI42" s="427"/>
      <c r="DKJ42" s="427"/>
      <c r="DKK42" s="427"/>
      <c r="DKL42" s="427"/>
      <c r="DKM42" s="427"/>
      <c r="DKN42" s="427"/>
      <c r="DKO42" s="427"/>
      <c r="DKP42" s="427"/>
      <c r="DKQ42" s="427"/>
      <c r="DKR42" s="427"/>
      <c r="DKS42" s="427"/>
      <c r="DKT42" s="427"/>
      <c r="DKU42" s="427"/>
      <c r="DKV42" s="427"/>
      <c r="DKW42" s="427"/>
      <c r="DKX42" s="427"/>
      <c r="DKY42" s="427"/>
      <c r="DKZ42" s="427"/>
      <c r="DLA42" s="427"/>
      <c r="DLB42" s="427"/>
      <c r="DLC42" s="427"/>
      <c r="DLD42" s="427"/>
      <c r="DLE42" s="427"/>
      <c r="DLF42" s="427"/>
      <c r="DLG42" s="427"/>
      <c r="DLH42" s="427"/>
      <c r="DLI42" s="427"/>
      <c r="DLJ42" s="427"/>
      <c r="DLK42" s="427"/>
      <c r="DLL42" s="427"/>
      <c r="DLM42" s="427"/>
      <c r="DLN42" s="427"/>
      <c r="DLO42" s="427"/>
      <c r="DLP42" s="427"/>
      <c r="DLQ42" s="427"/>
      <c r="DLR42" s="427"/>
      <c r="DLS42" s="427"/>
      <c r="DLT42" s="427"/>
      <c r="DLU42" s="427"/>
      <c r="DLV42" s="427"/>
      <c r="DLW42" s="427"/>
      <c r="DLX42" s="427"/>
      <c r="DLY42" s="427"/>
      <c r="DLZ42" s="427"/>
      <c r="DMA42" s="427"/>
      <c r="DMB42" s="427"/>
      <c r="DMC42" s="427"/>
      <c r="DMD42" s="427"/>
      <c r="DME42" s="427"/>
      <c r="DMF42" s="427"/>
      <c r="DMG42" s="427"/>
      <c r="DMH42" s="427"/>
      <c r="DMI42" s="427"/>
      <c r="DMJ42" s="427"/>
      <c r="DMK42" s="427"/>
      <c r="DML42" s="427"/>
      <c r="DMM42" s="427"/>
      <c r="DMN42" s="427"/>
      <c r="DMO42" s="427"/>
      <c r="DMP42" s="427"/>
      <c r="DMQ42" s="427"/>
      <c r="DMR42" s="427"/>
      <c r="DMS42" s="427"/>
      <c r="DMT42" s="427"/>
      <c r="DMU42" s="427"/>
      <c r="DMV42" s="427"/>
      <c r="DMW42" s="427"/>
      <c r="DMX42" s="427"/>
      <c r="DMY42" s="427"/>
      <c r="DMZ42" s="427"/>
      <c r="DNA42" s="427"/>
      <c r="DNB42" s="427"/>
      <c r="DNC42" s="427"/>
      <c r="DND42" s="427"/>
      <c r="DNE42" s="427"/>
      <c r="DNF42" s="427"/>
      <c r="DNG42" s="427"/>
      <c r="DNH42" s="427"/>
      <c r="DNI42" s="427"/>
      <c r="DNJ42" s="427"/>
      <c r="DNK42" s="427"/>
      <c r="DNL42" s="427"/>
      <c r="DNM42" s="427"/>
      <c r="DNN42" s="427"/>
      <c r="DNO42" s="427"/>
      <c r="DNP42" s="427"/>
      <c r="DNQ42" s="427"/>
      <c r="DNR42" s="427"/>
      <c r="DNS42" s="427"/>
      <c r="DNT42" s="427"/>
      <c r="DNU42" s="427"/>
      <c r="DNV42" s="427"/>
      <c r="DNW42" s="427"/>
      <c r="DNX42" s="427"/>
      <c r="DNY42" s="427"/>
      <c r="DNZ42" s="427"/>
      <c r="DOA42" s="427"/>
      <c r="DOB42" s="427"/>
      <c r="DOC42" s="427"/>
      <c r="DOD42" s="427"/>
      <c r="DOE42" s="427"/>
      <c r="DOF42" s="427"/>
      <c r="DOG42" s="427"/>
      <c r="DOH42" s="427"/>
      <c r="DOI42" s="427"/>
      <c r="DOJ42" s="427"/>
      <c r="DOK42" s="427"/>
      <c r="DOL42" s="427"/>
      <c r="DOM42" s="427"/>
      <c r="DON42" s="427"/>
      <c r="DOO42" s="427"/>
      <c r="DOP42" s="427"/>
      <c r="DOQ42" s="427"/>
      <c r="DOR42" s="427"/>
      <c r="DOS42" s="427"/>
      <c r="DOT42" s="427"/>
      <c r="DOU42" s="427"/>
      <c r="DOV42" s="427"/>
      <c r="DOW42" s="427"/>
      <c r="DOX42" s="427"/>
      <c r="DOY42" s="427"/>
      <c r="DOZ42" s="427"/>
      <c r="DPA42" s="427"/>
      <c r="DPB42" s="427"/>
      <c r="DPC42" s="427"/>
      <c r="DPD42" s="427"/>
      <c r="DPE42" s="427"/>
      <c r="DPF42" s="427"/>
      <c r="DPG42" s="427"/>
      <c r="DPH42" s="427"/>
      <c r="DPI42" s="427"/>
      <c r="DPJ42" s="427"/>
      <c r="DPK42" s="427"/>
      <c r="DPL42" s="427"/>
      <c r="DPM42" s="427"/>
      <c r="DPN42" s="427"/>
      <c r="DPO42" s="427"/>
      <c r="DPP42" s="427"/>
      <c r="DPQ42" s="427"/>
      <c r="DPR42" s="427"/>
      <c r="DPS42" s="427"/>
      <c r="DPT42" s="427"/>
      <c r="DPU42" s="427"/>
      <c r="DPV42" s="427"/>
      <c r="DPW42" s="427"/>
      <c r="DPX42" s="427"/>
      <c r="DPY42" s="427"/>
      <c r="DPZ42" s="427"/>
      <c r="DQA42" s="427"/>
      <c r="DQB42" s="427"/>
      <c r="DQC42" s="427"/>
      <c r="DQD42" s="427"/>
      <c r="DQE42" s="427"/>
      <c r="DQF42" s="427"/>
      <c r="DQG42" s="427"/>
      <c r="DQH42" s="427"/>
      <c r="DQI42" s="427"/>
      <c r="DQJ42" s="427"/>
      <c r="DQK42" s="427"/>
      <c r="DQL42" s="427"/>
      <c r="DQM42" s="427"/>
      <c r="DQN42" s="427"/>
      <c r="DQO42" s="427"/>
      <c r="DQP42" s="427"/>
      <c r="DQQ42" s="427"/>
      <c r="DQR42" s="427"/>
      <c r="DQS42" s="427"/>
      <c r="DQT42" s="427"/>
      <c r="DQU42" s="427"/>
      <c r="DQV42" s="427"/>
      <c r="DQW42" s="427"/>
      <c r="DQX42" s="427"/>
      <c r="DQY42" s="427"/>
      <c r="DQZ42" s="427"/>
      <c r="DRA42" s="427"/>
      <c r="DRB42" s="427"/>
      <c r="DRC42" s="427"/>
      <c r="DRD42" s="427"/>
      <c r="DRE42" s="427"/>
      <c r="DRF42" s="427"/>
      <c r="DRG42" s="427"/>
      <c r="DRH42" s="427"/>
      <c r="DRI42" s="427"/>
      <c r="DRJ42" s="427"/>
      <c r="DRK42" s="427"/>
      <c r="DRL42" s="427"/>
      <c r="DRM42" s="427"/>
      <c r="DRN42" s="427"/>
      <c r="DRO42" s="427"/>
      <c r="DRP42" s="427"/>
      <c r="DRQ42" s="427"/>
      <c r="DRR42" s="427"/>
      <c r="DRS42" s="427"/>
      <c r="DRT42" s="427"/>
      <c r="DRU42" s="427"/>
      <c r="DRV42" s="427"/>
      <c r="DRW42" s="427"/>
      <c r="DRX42" s="427"/>
      <c r="DRY42" s="427"/>
      <c r="DRZ42" s="427"/>
      <c r="DSA42" s="427"/>
      <c r="DSB42" s="427"/>
      <c r="DSC42" s="427"/>
      <c r="DSD42" s="427"/>
      <c r="DSE42" s="427"/>
      <c r="DSF42" s="427"/>
      <c r="DSG42" s="427"/>
      <c r="DSH42" s="427"/>
      <c r="DSI42" s="427"/>
      <c r="DSJ42" s="427"/>
      <c r="DSK42" s="427"/>
      <c r="DSL42" s="427"/>
      <c r="DSM42" s="427"/>
      <c r="DSN42" s="427"/>
      <c r="DSO42" s="427"/>
      <c r="DSP42" s="427"/>
      <c r="DSQ42" s="427"/>
      <c r="DSR42" s="427"/>
      <c r="DSS42" s="427"/>
      <c r="DST42" s="427"/>
      <c r="DSU42" s="427"/>
      <c r="DSV42" s="427"/>
      <c r="DSW42" s="427"/>
      <c r="DSX42" s="427"/>
      <c r="DSY42" s="427"/>
      <c r="DSZ42" s="427"/>
      <c r="DTA42" s="427"/>
      <c r="DTB42" s="427"/>
      <c r="DTC42" s="427"/>
      <c r="DTD42" s="427"/>
      <c r="DTE42" s="427"/>
      <c r="DTF42" s="427"/>
      <c r="DTG42" s="427"/>
      <c r="DTH42" s="427"/>
      <c r="DTI42" s="427"/>
      <c r="DTJ42" s="427"/>
      <c r="DTK42" s="427"/>
      <c r="DTL42" s="427"/>
      <c r="DTM42" s="427"/>
      <c r="DTN42" s="427"/>
      <c r="DTO42" s="427"/>
      <c r="DTP42" s="427"/>
      <c r="DTQ42" s="427"/>
      <c r="DTR42" s="427"/>
      <c r="DTS42" s="427"/>
      <c r="DTT42" s="427"/>
      <c r="DTU42" s="427"/>
      <c r="DTV42" s="427"/>
      <c r="DTW42" s="427"/>
      <c r="DTX42" s="427"/>
      <c r="DTY42" s="427"/>
      <c r="DTZ42" s="427"/>
      <c r="DUA42" s="427"/>
      <c r="DUB42" s="427"/>
      <c r="DUC42" s="427"/>
      <c r="DUD42" s="427"/>
      <c r="DUE42" s="427"/>
      <c r="DUF42" s="427"/>
      <c r="DUG42" s="427"/>
      <c r="DUH42" s="427"/>
      <c r="DUI42" s="427"/>
      <c r="DUJ42" s="427"/>
      <c r="DUK42" s="427"/>
      <c r="DUL42" s="427"/>
      <c r="DUM42" s="427"/>
      <c r="DUN42" s="427"/>
      <c r="DUO42" s="427"/>
      <c r="DUP42" s="427"/>
      <c r="DUQ42" s="427"/>
      <c r="DUR42" s="427"/>
      <c r="DUS42" s="427"/>
      <c r="DUT42" s="427"/>
      <c r="DUU42" s="427"/>
      <c r="DUV42" s="427"/>
      <c r="DUW42" s="427"/>
      <c r="DUX42" s="427"/>
      <c r="DUY42" s="427"/>
      <c r="DUZ42" s="427"/>
      <c r="DVA42" s="427"/>
      <c r="DVB42" s="427"/>
      <c r="DVC42" s="427"/>
      <c r="DVD42" s="427"/>
      <c r="DVE42" s="427"/>
      <c r="DVF42" s="427"/>
      <c r="DVG42" s="427"/>
      <c r="DVH42" s="427"/>
      <c r="DVI42" s="427"/>
      <c r="DVJ42" s="427"/>
      <c r="DVK42" s="427"/>
      <c r="DVL42" s="427"/>
      <c r="DVM42" s="427"/>
      <c r="DVN42" s="427"/>
      <c r="DVO42" s="427"/>
      <c r="DVP42" s="427"/>
      <c r="DVQ42" s="427"/>
      <c r="DVR42" s="427"/>
      <c r="DVS42" s="427"/>
      <c r="DVT42" s="427"/>
      <c r="DVU42" s="427"/>
      <c r="DVV42" s="427"/>
      <c r="DVW42" s="427"/>
      <c r="DVX42" s="427"/>
      <c r="DVY42" s="427"/>
      <c r="DVZ42" s="427"/>
      <c r="DWA42" s="427"/>
      <c r="DWB42" s="427"/>
      <c r="DWC42" s="427"/>
      <c r="DWD42" s="427"/>
      <c r="DWE42" s="427"/>
      <c r="DWF42" s="427"/>
      <c r="DWG42" s="427"/>
      <c r="DWH42" s="427"/>
      <c r="DWI42" s="427"/>
      <c r="DWJ42" s="427"/>
      <c r="DWK42" s="427"/>
      <c r="DWL42" s="427"/>
      <c r="DWM42" s="427"/>
      <c r="DWN42" s="427"/>
      <c r="DWO42" s="427"/>
      <c r="DWP42" s="427"/>
      <c r="DWQ42" s="427"/>
      <c r="DWR42" s="427"/>
      <c r="DWS42" s="427"/>
      <c r="DWT42" s="427"/>
      <c r="DWU42" s="427"/>
      <c r="DWV42" s="427"/>
      <c r="DWW42" s="427"/>
      <c r="DWX42" s="427"/>
      <c r="DWY42" s="427"/>
      <c r="DWZ42" s="427"/>
      <c r="DXA42" s="427"/>
      <c r="DXB42" s="427"/>
      <c r="DXC42" s="427"/>
      <c r="DXD42" s="427"/>
      <c r="DXE42" s="427"/>
      <c r="DXF42" s="427"/>
      <c r="DXG42" s="427"/>
      <c r="DXH42" s="427"/>
      <c r="DXI42" s="427"/>
      <c r="DXJ42" s="427"/>
      <c r="DXK42" s="427"/>
      <c r="DXL42" s="427"/>
      <c r="DXM42" s="427"/>
      <c r="DXN42" s="427"/>
      <c r="DXO42" s="427"/>
      <c r="DXP42" s="427"/>
      <c r="DXQ42" s="427"/>
      <c r="DXR42" s="427"/>
      <c r="DXS42" s="427"/>
      <c r="DXT42" s="427"/>
      <c r="DXU42" s="427"/>
      <c r="DXV42" s="427"/>
      <c r="DXW42" s="427"/>
      <c r="DXX42" s="427"/>
      <c r="DXY42" s="427"/>
      <c r="DXZ42" s="427"/>
      <c r="DYA42" s="427"/>
      <c r="DYB42" s="427"/>
      <c r="DYC42" s="427"/>
      <c r="DYD42" s="427"/>
      <c r="DYE42" s="427"/>
      <c r="DYF42" s="427"/>
      <c r="DYG42" s="427"/>
      <c r="DYH42" s="427"/>
      <c r="DYI42" s="427"/>
      <c r="DYJ42" s="427"/>
      <c r="DYK42" s="427"/>
      <c r="DYL42" s="427"/>
      <c r="DYM42" s="427"/>
      <c r="DYN42" s="427"/>
      <c r="DYO42" s="427"/>
      <c r="DYP42" s="427"/>
      <c r="DYQ42" s="427"/>
      <c r="DYR42" s="427"/>
      <c r="DYS42" s="427"/>
      <c r="DYT42" s="427"/>
      <c r="DYU42" s="427"/>
      <c r="DYV42" s="427"/>
      <c r="DYW42" s="427"/>
      <c r="DYX42" s="427"/>
      <c r="DYY42" s="427"/>
      <c r="DYZ42" s="427"/>
      <c r="DZA42" s="427"/>
      <c r="DZB42" s="427"/>
      <c r="DZC42" s="427"/>
      <c r="DZD42" s="427"/>
      <c r="DZE42" s="427"/>
      <c r="DZF42" s="427"/>
      <c r="DZG42" s="427"/>
      <c r="DZH42" s="427"/>
      <c r="DZI42" s="427"/>
      <c r="DZJ42" s="427"/>
      <c r="DZK42" s="427"/>
      <c r="DZL42" s="427"/>
      <c r="DZM42" s="427"/>
      <c r="DZN42" s="427"/>
      <c r="DZO42" s="427"/>
      <c r="DZP42" s="427"/>
      <c r="DZQ42" s="427"/>
      <c r="DZR42" s="427"/>
      <c r="DZS42" s="427"/>
      <c r="DZT42" s="427"/>
      <c r="DZU42" s="427"/>
      <c r="DZV42" s="427"/>
      <c r="DZW42" s="427"/>
      <c r="DZX42" s="427"/>
      <c r="DZY42" s="427"/>
      <c r="DZZ42" s="427"/>
      <c r="EAA42" s="427"/>
      <c r="EAB42" s="427"/>
      <c r="EAC42" s="427"/>
      <c r="EAD42" s="427"/>
      <c r="EAE42" s="427"/>
      <c r="EAF42" s="427"/>
      <c r="EAG42" s="427"/>
      <c r="EAH42" s="427"/>
      <c r="EAI42" s="427"/>
      <c r="EAJ42" s="427"/>
      <c r="EAK42" s="427"/>
      <c r="EAL42" s="427"/>
      <c r="EAM42" s="427"/>
      <c r="EAN42" s="427"/>
      <c r="EAO42" s="427"/>
      <c r="EAP42" s="427"/>
      <c r="EAQ42" s="427"/>
      <c r="EAR42" s="427"/>
      <c r="EAS42" s="427"/>
      <c r="EAT42" s="427"/>
      <c r="EAU42" s="427"/>
      <c r="EAV42" s="427"/>
      <c r="EAW42" s="427"/>
      <c r="EAX42" s="427"/>
      <c r="EAY42" s="427"/>
      <c r="EAZ42" s="427"/>
      <c r="EBA42" s="427"/>
      <c r="EBB42" s="427"/>
      <c r="EBC42" s="427"/>
      <c r="EBD42" s="427"/>
      <c r="EBE42" s="427"/>
      <c r="EBF42" s="427"/>
      <c r="EBG42" s="427"/>
      <c r="EBH42" s="427"/>
      <c r="EBI42" s="427"/>
      <c r="EBJ42" s="427"/>
      <c r="EBK42" s="427"/>
      <c r="EBL42" s="427"/>
      <c r="EBM42" s="427"/>
      <c r="EBN42" s="427"/>
      <c r="EBO42" s="427"/>
      <c r="EBP42" s="427"/>
      <c r="EBQ42" s="427"/>
      <c r="EBR42" s="427"/>
      <c r="EBS42" s="427"/>
      <c r="EBT42" s="427"/>
      <c r="EBU42" s="427"/>
      <c r="EBV42" s="427"/>
      <c r="EBW42" s="427"/>
      <c r="EBX42" s="427"/>
      <c r="EBY42" s="427"/>
      <c r="EBZ42" s="427"/>
      <c r="ECA42" s="427"/>
      <c r="ECB42" s="427"/>
      <c r="ECC42" s="427"/>
      <c r="ECD42" s="427"/>
      <c r="ECE42" s="427"/>
      <c r="ECF42" s="427"/>
      <c r="ECG42" s="427"/>
      <c r="ECH42" s="427"/>
      <c r="ECI42" s="427"/>
      <c r="ECJ42" s="427"/>
      <c r="ECK42" s="427"/>
      <c r="ECL42" s="427"/>
      <c r="ECM42" s="427"/>
      <c r="ECN42" s="427"/>
      <c r="ECO42" s="427"/>
      <c r="ECP42" s="427"/>
      <c r="ECQ42" s="427"/>
      <c r="ECR42" s="427"/>
      <c r="ECS42" s="427"/>
      <c r="ECT42" s="427"/>
      <c r="ECU42" s="427"/>
      <c r="ECV42" s="427"/>
      <c r="ECW42" s="427"/>
      <c r="ECX42" s="427"/>
      <c r="ECY42" s="427"/>
      <c r="ECZ42" s="427"/>
      <c r="EDA42" s="427"/>
      <c r="EDB42" s="427"/>
      <c r="EDC42" s="427"/>
      <c r="EDD42" s="427"/>
      <c r="EDE42" s="427"/>
      <c r="EDF42" s="427"/>
      <c r="EDG42" s="427"/>
      <c r="EDH42" s="427"/>
      <c r="EDI42" s="427"/>
      <c r="EDJ42" s="427"/>
      <c r="EDK42" s="427"/>
      <c r="EDL42" s="427"/>
      <c r="EDM42" s="427"/>
      <c r="EDN42" s="427"/>
      <c r="EDO42" s="427"/>
      <c r="EDP42" s="427"/>
      <c r="EDQ42" s="427"/>
      <c r="EDR42" s="427"/>
      <c r="EDS42" s="427"/>
      <c r="EDT42" s="427"/>
      <c r="EDU42" s="427"/>
      <c r="EDV42" s="427"/>
      <c r="EDW42" s="427"/>
      <c r="EDX42" s="427"/>
      <c r="EDY42" s="427"/>
      <c r="EDZ42" s="427"/>
      <c r="EEA42" s="427"/>
      <c r="EEB42" s="427"/>
      <c r="EEC42" s="427"/>
      <c r="EED42" s="427"/>
      <c r="EEE42" s="427"/>
      <c r="EEF42" s="427"/>
      <c r="EEG42" s="427"/>
      <c r="EEH42" s="427"/>
      <c r="EEI42" s="427"/>
      <c r="EEJ42" s="427"/>
      <c r="EEK42" s="427"/>
      <c r="EEL42" s="427"/>
      <c r="EEM42" s="427"/>
      <c r="EEN42" s="427"/>
      <c r="EEO42" s="427"/>
      <c r="EEP42" s="427"/>
      <c r="EEQ42" s="427"/>
      <c r="EER42" s="427"/>
      <c r="EES42" s="427"/>
      <c r="EET42" s="427"/>
      <c r="EEU42" s="427"/>
      <c r="EEV42" s="427"/>
      <c r="EEW42" s="427"/>
      <c r="EEX42" s="427"/>
      <c r="EEY42" s="427"/>
      <c r="EEZ42" s="427"/>
      <c r="EFA42" s="427"/>
      <c r="EFB42" s="427"/>
      <c r="EFC42" s="427"/>
      <c r="EFD42" s="427"/>
      <c r="EFE42" s="427"/>
      <c r="EFF42" s="427"/>
      <c r="EFG42" s="427"/>
      <c r="EFH42" s="427"/>
      <c r="EFI42" s="427"/>
      <c r="EFJ42" s="427"/>
      <c r="EFK42" s="427"/>
      <c r="EFL42" s="427"/>
      <c r="EFM42" s="427"/>
      <c r="EFN42" s="427"/>
      <c r="EFO42" s="427"/>
      <c r="EFP42" s="427"/>
      <c r="EFQ42" s="427"/>
      <c r="EFR42" s="427"/>
      <c r="EFS42" s="427"/>
      <c r="EFT42" s="427"/>
      <c r="EFU42" s="427"/>
      <c r="EFV42" s="427"/>
      <c r="EFW42" s="427"/>
      <c r="EFX42" s="427"/>
      <c r="EFY42" s="427"/>
      <c r="EFZ42" s="427"/>
      <c r="EGA42" s="427"/>
      <c r="EGB42" s="427"/>
      <c r="EGC42" s="427"/>
      <c r="EGD42" s="427"/>
      <c r="EGE42" s="427"/>
      <c r="EGF42" s="427"/>
      <c r="EGG42" s="427"/>
      <c r="EGH42" s="427"/>
      <c r="EGI42" s="427"/>
      <c r="EGJ42" s="427"/>
      <c r="EGK42" s="427"/>
      <c r="EGL42" s="427"/>
      <c r="EGM42" s="427"/>
      <c r="EGN42" s="427"/>
      <c r="EGO42" s="427"/>
      <c r="EGP42" s="427"/>
      <c r="EGQ42" s="427"/>
      <c r="EGR42" s="427"/>
      <c r="EGS42" s="427"/>
      <c r="EGT42" s="427"/>
      <c r="EGU42" s="427"/>
      <c r="EGV42" s="427"/>
      <c r="EGW42" s="427"/>
      <c r="EGX42" s="427"/>
      <c r="EGY42" s="427"/>
      <c r="EGZ42" s="427"/>
      <c r="EHA42" s="427"/>
      <c r="EHB42" s="427"/>
      <c r="EHC42" s="427"/>
      <c r="EHD42" s="427"/>
      <c r="EHE42" s="427"/>
      <c r="EHF42" s="427"/>
      <c r="EHG42" s="427"/>
      <c r="EHH42" s="427"/>
      <c r="EHI42" s="427"/>
      <c r="EHJ42" s="427"/>
      <c r="EHK42" s="427"/>
      <c r="EHL42" s="427"/>
      <c r="EHM42" s="427"/>
      <c r="EHN42" s="427"/>
      <c r="EHO42" s="427"/>
      <c r="EHP42" s="427"/>
      <c r="EHQ42" s="427"/>
      <c r="EHR42" s="427"/>
      <c r="EHS42" s="427"/>
      <c r="EHT42" s="427"/>
      <c r="EHU42" s="427"/>
      <c r="EHV42" s="427"/>
      <c r="EHW42" s="427"/>
      <c r="EHX42" s="427"/>
      <c r="EHY42" s="427"/>
      <c r="EHZ42" s="427"/>
      <c r="EIA42" s="427"/>
      <c r="EIB42" s="427"/>
      <c r="EIC42" s="427"/>
      <c r="EID42" s="427"/>
      <c r="EIE42" s="427"/>
      <c r="EIF42" s="427"/>
      <c r="EIG42" s="427"/>
      <c r="EIH42" s="427"/>
      <c r="EII42" s="427"/>
      <c r="EIJ42" s="427"/>
      <c r="EIK42" s="427"/>
      <c r="EIL42" s="427"/>
      <c r="EIM42" s="427"/>
      <c r="EIN42" s="427"/>
      <c r="EIO42" s="427"/>
      <c r="EIP42" s="427"/>
      <c r="EIQ42" s="427"/>
      <c r="EIR42" s="427"/>
      <c r="EIS42" s="427"/>
      <c r="EIT42" s="427"/>
      <c r="EIU42" s="427"/>
      <c r="EIV42" s="427"/>
      <c r="EIW42" s="427"/>
      <c r="EIX42" s="427"/>
      <c r="EIY42" s="427"/>
      <c r="EIZ42" s="427"/>
      <c r="EJA42" s="427"/>
      <c r="EJB42" s="427"/>
      <c r="EJC42" s="427"/>
      <c r="EJD42" s="427"/>
      <c r="EJE42" s="427"/>
      <c r="EJF42" s="427"/>
      <c r="EJG42" s="427"/>
      <c r="EJH42" s="427"/>
      <c r="EJI42" s="427"/>
      <c r="EJJ42" s="427"/>
      <c r="EJK42" s="427"/>
      <c r="EJL42" s="427"/>
      <c r="EJM42" s="427"/>
      <c r="EJN42" s="427"/>
      <c r="EJO42" s="427"/>
      <c r="EJP42" s="427"/>
      <c r="EJQ42" s="427"/>
      <c r="EJR42" s="427"/>
      <c r="EJS42" s="427"/>
      <c r="EJT42" s="427"/>
      <c r="EJU42" s="427"/>
      <c r="EJV42" s="427"/>
      <c r="EJW42" s="427"/>
      <c r="EJX42" s="427"/>
      <c r="EJY42" s="427"/>
      <c r="EJZ42" s="427"/>
      <c r="EKA42" s="427"/>
      <c r="EKB42" s="427"/>
      <c r="EKC42" s="427"/>
      <c r="EKD42" s="427"/>
      <c r="EKE42" s="427"/>
      <c r="EKF42" s="427"/>
      <c r="EKG42" s="427"/>
      <c r="EKH42" s="427"/>
      <c r="EKI42" s="427"/>
      <c r="EKJ42" s="427"/>
      <c r="EKK42" s="427"/>
      <c r="EKL42" s="427"/>
      <c r="EKM42" s="427"/>
      <c r="EKN42" s="427"/>
      <c r="EKO42" s="427"/>
      <c r="EKP42" s="427"/>
      <c r="EKQ42" s="427"/>
      <c r="EKR42" s="427"/>
      <c r="EKS42" s="427"/>
      <c r="EKT42" s="427"/>
      <c r="EKU42" s="427"/>
      <c r="EKV42" s="427"/>
      <c r="EKW42" s="427"/>
      <c r="EKX42" s="427"/>
      <c r="EKY42" s="427"/>
      <c r="EKZ42" s="427"/>
      <c r="ELA42" s="427"/>
      <c r="ELB42" s="427"/>
      <c r="ELC42" s="427"/>
      <c r="ELD42" s="427"/>
      <c r="ELE42" s="427"/>
      <c r="ELF42" s="427"/>
      <c r="ELG42" s="427"/>
      <c r="ELH42" s="427"/>
      <c r="ELI42" s="427"/>
      <c r="ELJ42" s="427"/>
      <c r="ELK42" s="427"/>
      <c r="ELL42" s="427"/>
      <c r="ELM42" s="427"/>
      <c r="ELN42" s="427"/>
      <c r="ELO42" s="427"/>
      <c r="ELP42" s="427"/>
      <c r="ELQ42" s="427"/>
      <c r="ELR42" s="427"/>
      <c r="ELS42" s="427"/>
      <c r="ELT42" s="427"/>
      <c r="ELU42" s="427"/>
      <c r="ELV42" s="427"/>
      <c r="ELW42" s="427"/>
      <c r="ELX42" s="427"/>
      <c r="ELY42" s="427"/>
      <c r="ELZ42" s="427"/>
      <c r="EMA42" s="427"/>
      <c r="EMB42" s="427"/>
      <c r="EMC42" s="427"/>
      <c r="EMD42" s="427"/>
      <c r="EME42" s="427"/>
      <c r="EMF42" s="427"/>
      <c r="EMG42" s="427"/>
      <c r="EMH42" s="427"/>
      <c r="EMI42" s="427"/>
      <c r="EMJ42" s="427"/>
      <c r="EMK42" s="427"/>
      <c r="EML42" s="427"/>
      <c r="EMM42" s="427"/>
      <c r="EMN42" s="427"/>
      <c r="EMO42" s="427"/>
      <c r="EMP42" s="427"/>
      <c r="EMQ42" s="427"/>
      <c r="EMR42" s="427"/>
      <c r="EMS42" s="427"/>
      <c r="EMT42" s="427"/>
      <c r="EMU42" s="427"/>
      <c r="EMV42" s="427"/>
      <c r="EMW42" s="427"/>
      <c r="EMX42" s="427"/>
      <c r="EMY42" s="427"/>
      <c r="EMZ42" s="427"/>
      <c r="ENA42" s="427"/>
      <c r="ENB42" s="427"/>
      <c r="ENC42" s="427"/>
      <c r="END42" s="427"/>
      <c r="ENE42" s="427"/>
      <c r="ENF42" s="427"/>
      <c r="ENG42" s="427"/>
      <c r="ENH42" s="427"/>
      <c r="ENI42" s="427"/>
      <c r="ENJ42" s="427"/>
      <c r="ENK42" s="427"/>
      <c r="ENL42" s="427"/>
      <c r="ENM42" s="427"/>
      <c r="ENN42" s="427"/>
      <c r="ENO42" s="427"/>
      <c r="ENP42" s="427"/>
      <c r="ENQ42" s="427"/>
      <c r="ENR42" s="427"/>
      <c r="ENS42" s="427"/>
      <c r="ENT42" s="427"/>
      <c r="ENU42" s="427"/>
      <c r="ENV42" s="427"/>
      <c r="ENW42" s="427"/>
      <c r="ENX42" s="427"/>
      <c r="ENY42" s="427"/>
      <c r="ENZ42" s="427"/>
      <c r="EOA42" s="427"/>
      <c r="EOB42" s="427"/>
      <c r="EOC42" s="427"/>
      <c r="EOD42" s="427"/>
      <c r="EOE42" s="427"/>
      <c r="EOF42" s="427"/>
      <c r="EOG42" s="427"/>
      <c r="EOH42" s="427"/>
      <c r="EOI42" s="427"/>
      <c r="EOJ42" s="427"/>
      <c r="EOK42" s="427"/>
      <c r="EOL42" s="427"/>
      <c r="EOM42" s="427"/>
      <c r="EON42" s="427"/>
      <c r="EOO42" s="427"/>
      <c r="EOP42" s="427"/>
      <c r="EOQ42" s="427"/>
      <c r="EOR42" s="427"/>
      <c r="EOS42" s="427"/>
      <c r="EOT42" s="427"/>
      <c r="EOU42" s="427"/>
      <c r="EOV42" s="427"/>
      <c r="EOW42" s="427"/>
      <c r="EOX42" s="427"/>
      <c r="EOY42" s="427"/>
      <c r="EOZ42" s="427"/>
      <c r="EPA42" s="427"/>
      <c r="EPB42" s="427"/>
      <c r="EPC42" s="427"/>
      <c r="EPD42" s="427"/>
      <c r="EPE42" s="427"/>
      <c r="EPF42" s="427"/>
      <c r="EPG42" s="427"/>
      <c r="EPH42" s="427"/>
      <c r="EPI42" s="427"/>
      <c r="EPJ42" s="427"/>
      <c r="EPK42" s="427"/>
      <c r="EPL42" s="427"/>
      <c r="EPM42" s="427"/>
      <c r="EPN42" s="427"/>
      <c r="EPO42" s="427"/>
      <c r="EPP42" s="427"/>
      <c r="EPQ42" s="427"/>
      <c r="EPR42" s="427"/>
      <c r="EPS42" s="427"/>
      <c r="EPT42" s="427"/>
      <c r="EPU42" s="427"/>
      <c r="EPV42" s="427"/>
      <c r="EPW42" s="427"/>
      <c r="EPX42" s="427"/>
      <c r="EPY42" s="427"/>
      <c r="EPZ42" s="427"/>
      <c r="EQA42" s="427"/>
      <c r="EQB42" s="427"/>
      <c r="EQC42" s="427"/>
      <c r="EQD42" s="427"/>
      <c r="EQE42" s="427"/>
      <c r="EQF42" s="427"/>
      <c r="EQG42" s="427"/>
      <c r="EQH42" s="427"/>
      <c r="EQI42" s="427"/>
      <c r="EQJ42" s="427"/>
      <c r="EQK42" s="427"/>
      <c r="EQL42" s="427"/>
      <c r="EQM42" s="427"/>
      <c r="EQN42" s="427"/>
      <c r="EQO42" s="427"/>
      <c r="EQP42" s="427"/>
      <c r="EQQ42" s="427"/>
      <c r="EQR42" s="427"/>
      <c r="EQS42" s="427"/>
      <c r="EQT42" s="427"/>
      <c r="EQU42" s="427"/>
      <c r="EQV42" s="427"/>
      <c r="EQW42" s="427"/>
      <c r="EQX42" s="427"/>
      <c r="EQY42" s="427"/>
      <c r="EQZ42" s="427"/>
      <c r="ERA42" s="427"/>
      <c r="ERB42" s="427"/>
      <c r="ERC42" s="427"/>
      <c r="ERD42" s="427"/>
      <c r="ERE42" s="427"/>
      <c r="ERF42" s="427"/>
      <c r="ERG42" s="427"/>
      <c r="ERH42" s="427"/>
      <c r="ERI42" s="427"/>
      <c r="ERJ42" s="427"/>
      <c r="ERK42" s="427"/>
      <c r="ERL42" s="427"/>
      <c r="ERM42" s="427"/>
      <c r="ERN42" s="427"/>
      <c r="ERO42" s="427"/>
      <c r="ERP42" s="427"/>
      <c r="ERQ42" s="427"/>
      <c r="ERR42" s="427"/>
      <c r="ERS42" s="427"/>
      <c r="ERT42" s="427"/>
      <c r="ERU42" s="427"/>
      <c r="ERV42" s="427"/>
      <c r="ERW42" s="427"/>
      <c r="ERX42" s="427"/>
      <c r="ERY42" s="427"/>
      <c r="ERZ42" s="427"/>
      <c r="ESA42" s="427"/>
      <c r="ESB42" s="427"/>
      <c r="ESC42" s="427"/>
      <c r="ESD42" s="427"/>
      <c r="ESE42" s="427"/>
      <c r="ESF42" s="427"/>
      <c r="ESG42" s="427"/>
      <c r="ESH42" s="427"/>
      <c r="ESI42" s="427"/>
      <c r="ESJ42" s="427"/>
      <c r="ESK42" s="427"/>
      <c r="ESL42" s="427"/>
      <c r="ESM42" s="427"/>
      <c r="ESN42" s="427"/>
      <c r="ESO42" s="427"/>
      <c r="ESP42" s="427"/>
      <c r="ESQ42" s="427"/>
      <c r="ESR42" s="427"/>
      <c r="ESS42" s="427"/>
      <c r="EST42" s="427"/>
      <c r="ESU42" s="427"/>
      <c r="ESV42" s="427"/>
      <c r="ESW42" s="427"/>
      <c r="ESX42" s="427"/>
      <c r="ESY42" s="427"/>
      <c r="ESZ42" s="427"/>
      <c r="ETA42" s="427"/>
      <c r="ETB42" s="427"/>
      <c r="ETC42" s="427"/>
      <c r="ETD42" s="427"/>
      <c r="ETE42" s="427"/>
      <c r="ETF42" s="427"/>
      <c r="ETG42" s="427"/>
      <c r="ETH42" s="427"/>
      <c r="ETI42" s="427"/>
      <c r="ETJ42" s="427"/>
      <c r="ETK42" s="427"/>
      <c r="ETL42" s="427"/>
      <c r="ETM42" s="427"/>
      <c r="ETN42" s="427"/>
      <c r="ETO42" s="427"/>
      <c r="ETP42" s="427"/>
      <c r="ETQ42" s="427"/>
      <c r="ETR42" s="427"/>
      <c r="ETS42" s="427"/>
      <c r="ETT42" s="427"/>
      <c r="ETU42" s="427"/>
      <c r="ETV42" s="427"/>
      <c r="ETW42" s="427"/>
      <c r="ETX42" s="427"/>
      <c r="ETY42" s="427"/>
      <c r="ETZ42" s="427"/>
      <c r="EUA42" s="427"/>
      <c r="EUB42" s="427"/>
      <c r="EUC42" s="427"/>
      <c r="EUD42" s="427"/>
      <c r="EUE42" s="427"/>
      <c r="EUF42" s="427"/>
      <c r="EUG42" s="427"/>
      <c r="EUH42" s="427"/>
      <c r="EUI42" s="427"/>
      <c r="EUJ42" s="427"/>
      <c r="EUK42" s="427"/>
      <c r="EUL42" s="427"/>
      <c r="EUM42" s="427"/>
      <c r="EUN42" s="427"/>
      <c r="EUO42" s="427"/>
      <c r="EUP42" s="427"/>
      <c r="EUQ42" s="427"/>
      <c r="EUR42" s="427"/>
      <c r="EUS42" s="427"/>
      <c r="EUT42" s="427"/>
      <c r="EUU42" s="427"/>
      <c r="EUV42" s="427"/>
      <c r="EUW42" s="427"/>
      <c r="EUX42" s="427"/>
      <c r="EUY42" s="427"/>
      <c r="EUZ42" s="427"/>
      <c r="EVA42" s="427"/>
      <c r="EVB42" s="427"/>
      <c r="EVC42" s="427"/>
      <c r="EVD42" s="427"/>
      <c r="EVE42" s="427"/>
      <c r="EVF42" s="427"/>
      <c r="EVG42" s="427"/>
      <c r="EVH42" s="427"/>
      <c r="EVI42" s="427"/>
      <c r="EVJ42" s="427"/>
      <c r="EVK42" s="427"/>
      <c r="EVL42" s="427"/>
      <c r="EVM42" s="427"/>
      <c r="EVN42" s="427"/>
      <c r="EVO42" s="427"/>
      <c r="EVP42" s="427"/>
      <c r="EVQ42" s="427"/>
      <c r="EVR42" s="427"/>
      <c r="EVS42" s="427"/>
      <c r="EVT42" s="427"/>
      <c r="EVU42" s="427"/>
      <c r="EVV42" s="427"/>
      <c r="EVW42" s="427"/>
      <c r="EVX42" s="427"/>
      <c r="EVY42" s="427"/>
      <c r="EVZ42" s="427"/>
      <c r="EWA42" s="427"/>
      <c r="EWB42" s="427"/>
      <c r="EWC42" s="427"/>
      <c r="EWD42" s="427"/>
      <c r="EWE42" s="427"/>
      <c r="EWF42" s="427"/>
      <c r="EWG42" s="427"/>
      <c r="EWH42" s="427"/>
      <c r="EWI42" s="427"/>
      <c r="EWJ42" s="427"/>
      <c r="EWK42" s="427"/>
      <c r="EWL42" s="427"/>
      <c r="EWM42" s="427"/>
      <c r="EWN42" s="427"/>
      <c r="EWO42" s="427"/>
      <c r="EWP42" s="427"/>
      <c r="EWQ42" s="427"/>
      <c r="EWR42" s="427"/>
      <c r="EWS42" s="427"/>
      <c r="EWT42" s="427"/>
      <c r="EWU42" s="427"/>
      <c r="EWV42" s="427"/>
      <c r="EWW42" s="427"/>
      <c r="EWX42" s="427"/>
      <c r="EWY42" s="427"/>
      <c r="EWZ42" s="427"/>
      <c r="EXA42" s="427"/>
      <c r="EXB42" s="427"/>
      <c r="EXC42" s="427"/>
      <c r="EXD42" s="427"/>
      <c r="EXE42" s="427"/>
      <c r="EXF42" s="427"/>
      <c r="EXG42" s="427"/>
      <c r="EXH42" s="427"/>
      <c r="EXI42" s="427"/>
      <c r="EXJ42" s="427"/>
      <c r="EXK42" s="427"/>
      <c r="EXL42" s="427"/>
      <c r="EXM42" s="427"/>
      <c r="EXN42" s="427"/>
      <c r="EXO42" s="427"/>
      <c r="EXP42" s="427"/>
      <c r="EXQ42" s="427"/>
      <c r="EXR42" s="427"/>
      <c r="EXS42" s="427"/>
      <c r="EXT42" s="427"/>
      <c r="EXU42" s="427"/>
      <c r="EXV42" s="427"/>
      <c r="EXW42" s="427"/>
      <c r="EXX42" s="427"/>
      <c r="EXY42" s="427"/>
      <c r="EXZ42" s="427"/>
      <c r="EYA42" s="427"/>
      <c r="EYB42" s="427"/>
      <c r="EYC42" s="427"/>
      <c r="EYD42" s="427"/>
      <c r="EYE42" s="427"/>
      <c r="EYF42" s="427"/>
      <c r="EYG42" s="427"/>
      <c r="EYH42" s="427"/>
      <c r="EYI42" s="427"/>
      <c r="EYJ42" s="427"/>
      <c r="EYK42" s="427"/>
      <c r="EYL42" s="427"/>
      <c r="EYM42" s="427"/>
      <c r="EYN42" s="427"/>
      <c r="EYO42" s="427"/>
      <c r="EYP42" s="427"/>
      <c r="EYQ42" s="427"/>
      <c r="EYR42" s="427"/>
      <c r="EYS42" s="427"/>
      <c r="EYT42" s="427"/>
      <c r="EYU42" s="427"/>
      <c r="EYV42" s="427"/>
      <c r="EYW42" s="427"/>
      <c r="EYX42" s="427"/>
      <c r="EYY42" s="427"/>
      <c r="EYZ42" s="427"/>
      <c r="EZA42" s="427"/>
      <c r="EZB42" s="427"/>
      <c r="EZC42" s="427"/>
      <c r="EZD42" s="427"/>
      <c r="EZE42" s="427"/>
      <c r="EZF42" s="427"/>
      <c r="EZG42" s="427"/>
      <c r="EZH42" s="427"/>
      <c r="EZI42" s="427"/>
      <c r="EZJ42" s="427"/>
      <c r="EZK42" s="427"/>
      <c r="EZL42" s="427"/>
      <c r="EZM42" s="427"/>
      <c r="EZN42" s="427"/>
      <c r="EZO42" s="427"/>
      <c r="EZP42" s="427"/>
      <c r="EZQ42" s="427"/>
      <c r="EZR42" s="427"/>
      <c r="EZS42" s="427"/>
      <c r="EZT42" s="427"/>
      <c r="EZU42" s="427"/>
      <c r="EZV42" s="427"/>
      <c r="EZW42" s="427"/>
      <c r="EZX42" s="427"/>
      <c r="EZY42" s="427"/>
      <c r="EZZ42" s="427"/>
      <c r="FAA42" s="427"/>
      <c r="FAB42" s="427"/>
      <c r="FAC42" s="427"/>
      <c r="FAD42" s="427"/>
      <c r="FAE42" s="427"/>
      <c r="FAF42" s="427"/>
      <c r="FAG42" s="427"/>
      <c r="FAH42" s="427"/>
      <c r="FAI42" s="427"/>
      <c r="FAJ42" s="427"/>
      <c r="FAK42" s="427"/>
      <c r="FAL42" s="427"/>
      <c r="FAM42" s="427"/>
      <c r="FAN42" s="427"/>
      <c r="FAO42" s="427"/>
      <c r="FAP42" s="427"/>
      <c r="FAQ42" s="427"/>
      <c r="FAR42" s="427"/>
      <c r="FAS42" s="427"/>
      <c r="FAT42" s="427"/>
      <c r="FAU42" s="427"/>
      <c r="FAV42" s="427"/>
      <c r="FAW42" s="427"/>
      <c r="FAX42" s="427"/>
      <c r="FAY42" s="427"/>
      <c r="FAZ42" s="427"/>
      <c r="FBA42" s="427"/>
      <c r="FBB42" s="427"/>
      <c r="FBC42" s="427"/>
      <c r="FBD42" s="427"/>
      <c r="FBE42" s="427"/>
      <c r="FBF42" s="427"/>
      <c r="FBG42" s="427"/>
      <c r="FBH42" s="427"/>
      <c r="FBI42" s="427"/>
      <c r="FBJ42" s="427"/>
      <c r="FBK42" s="427"/>
      <c r="FBL42" s="427"/>
      <c r="FBM42" s="427"/>
      <c r="FBN42" s="427"/>
      <c r="FBO42" s="427"/>
      <c r="FBP42" s="427"/>
      <c r="FBQ42" s="427"/>
      <c r="FBR42" s="427"/>
      <c r="FBS42" s="427"/>
      <c r="FBT42" s="427"/>
      <c r="FBU42" s="427"/>
      <c r="FBV42" s="427"/>
      <c r="FBW42" s="427"/>
      <c r="FBX42" s="427"/>
      <c r="FBY42" s="427"/>
      <c r="FBZ42" s="427"/>
      <c r="FCA42" s="427"/>
      <c r="FCB42" s="427"/>
      <c r="FCC42" s="427"/>
      <c r="FCD42" s="427"/>
      <c r="FCE42" s="427"/>
      <c r="FCF42" s="427"/>
      <c r="FCG42" s="427"/>
      <c r="FCH42" s="427"/>
      <c r="FCI42" s="427"/>
      <c r="FCJ42" s="427"/>
      <c r="FCK42" s="427"/>
      <c r="FCL42" s="427"/>
      <c r="FCM42" s="427"/>
      <c r="FCN42" s="427"/>
      <c r="FCO42" s="427"/>
      <c r="FCP42" s="427"/>
      <c r="FCQ42" s="427"/>
      <c r="FCR42" s="427"/>
      <c r="FCS42" s="427"/>
      <c r="FCT42" s="427"/>
      <c r="FCU42" s="427"/>
      <c r="FCV42" s="427"/>
      <c r="FCW42" s="427"/>
      <c r="FCX42" s="427"/>
      <c r="FCY42" s="427"/>
      <c r="FCZ42" s="427"/>
      <c r="FDA42" s="427"/>
      <c r="FDB42" s="427"/>
      <c r="FDC42" s="427"/>
      <c r="FDD42" s="427"/>
      <c r="FDE42" s="427"/>
      <c r="FDF42" s="427"/>
      <c r="FDG42" s="427"/>
      <c r="FDH42" s="427"/>
      <c r="FDI42" s="427"/>
      <c r="FDJ42" s="427"/>
      <c r="FDK42" s="427"/>
      <c r="FDL42" s="427"/>
      <c r="FDM42" s="427"/>
      <c r="FDN42" s="427"/>
      <c r="FDO42" s="427"/>
      <c r="FDP42" s="427"/>
      <c r="FDQ42" s="427"/>
      <c r="FDR42" s="427"/>
      <c r="FDS42" s="427"/>
      <c r="FDT42" s="427"/>
      <c r="FDU42" s="427"/>
      <c r="FDV42" s="427"/>
      <c r="FDW42" s="427"/>
      <c r="FDX42" s="427"/>
      <c r="FDY42" s="427"/>
      <c r="FDZ42" s="427"/>
      <c r="FEA42" s="427"/>
      <c r="FEB42" s="427"/>
      <c r="FEC42" s="427"/>
      <c r="FED42" s="427"/>
      <c r="FEE42" s="427"/>
      <c r="FEF42" s="427"/>
      <c r="FEG42" s="427"/>
      <c r="FEH42" s="427"/>
      <c r="FEI42" s="427"/>
      <c r="FEJ42" s="427"/>
      <c r="FEK42" s="427"/>
      <c r="FEL42" s="427"/>
      <c r="FEM42" s="427"/>
      <c r="FEN42" s="427"/>
      <c r="FEO42" s="427"/>
      <c r="FEP42" s="427"/>
      <c r="FEQ42" s="427"/>
      <c r="FER42" s="427"/>
      <c r="FES42" s="427"/>
      <c r="FET42" s="427"/>
      <c r="FEU42" s="427"/>
      <c r="FEV42" s="427"/>
      <c r="FEW42" s="427"/>
      <c r="FEX42" s="427"/>
      <c r="FEY42" s="427"/>
      <c r="FEZ42" s="427"/>
      <c r="FFA42" s="427"/>
      <c r="FFB42" s="427"/>
      <c r="FFC42" s="427"/>
      <c r="FFD42" s="427"/>
      <c r="FFE42" s="427"/>
      <c r="FFF42" s="427"/>
      <c r="FFG42" s="427"/>
      <c r="FFH42" s="427"/>
      <c r="FFI42" s="427"/>
      <c r="FFJ42" s="427"/>
      <c r="FFK42" s="427"/>
      <c r="FFL42" s="427"/>
      <c r="FFM42" s="427"/>
      <c r="FFN42" s="427"/>
      <c r="FFO42" s="427"/>
      <c r="FFP42" s="427"/>
      <c r="FFQ42" s="427"/>
      <c r="FFR42" s="427"/>
      <c r="FFS42" s="427"/>
      <c r="FFT42" s="427"/>
      <c r="FFU42" s="427"/>
      <c r="FFV42" s="427"/>
      <c r="FFW42" s="427"/>
      <c r="FFX42" s="427"/>
      <c r="FFY42" s="427"/>
      <c r="FFZ42" s="427"/>
      <c r="FGA42" s="427"/>
      <c r="FGB42" s="427"/>
      <c r="FGC42" s="427"/>
      <c r="FGD42" s="427"/>
      <c r="FGE42" s="427"/>
      <c r="FGF42" s="427"/>
      <c r="FGG42" s="427"/>
      <c r="FGH42" s="427"/>
      <c r="FGI42" s="427"/>
      <c r="FGJ42" s="427"/>
      <c r="FGK42" s="427"/>
      <c r="FGL42" s="427"/>
      <c r="FGM42" s="427"/>
      <c r="FGN42" s="427"/>
      <c r="FGO42" s="427"/>
      <c r="FGP42" s="427"/>
      <c r="FGQ42" s="427"/>
      <c r="FGR42" s="427"/>
      <c r="FGS42" s="427"/>
      <c r="FGT42" s="427"/>
      <c r="FGU42" s="427"/>
      <c r="FGV42" s="427"/>
      <c r="FGW42" s="427"/>
      <c r="FGX42" s="427"/>
      <c r="FGY42" s="427"/>
      <c r="FGZ42" s="427"/>
      <c r="FHA42" s="427"/>
      <c r="FHB42" s="427"/>
      <c r="FHC42" s="427"/>
      <c r="FHD42" s="427"/>
      <c r="FHE42" s="427"/>
      <c r="FHF42" s="427"/>
      <c r="FHG42" s="427"/>
      <c r="FHH42" s="427"/>
      <c r="FHI42" s="427"/>
      <c r="FHJ42" s="427"/>
      <c r="FHK42" s="427"/>
      <c r="FHL42" s="427"/>
      <c r="FHM42" s="427"/>
      <c r="FHN42" s="427"/>
      <c r="FHO42" s="427"/>
      <c r="FHP42" s="427"/>
      <c r="FHQ42" s="427"/>
      <c r="FHR42" s="427"/>
      <c r="FHS42" s="427"/>
      <c r="FHT42" s="427"/>
      <c r="FHU42" s="427"/>
      <c r="FHV42" s="427"/>
      <c r="FHW42" s="427"/>
      <c r="FHX42" s="427"/>
      <c r="FHY42" s="427"/>
      <c r="FHZ42" s="427"/>
      <c r="FIA42" s="427"/>
      <c r="FIB42" s="427"/>
      <c r="FIC42" s="427"/>
      <c r="FID42" s="427"/>
      <c r="FIE42" s="427"/>
      <c r="FIF42" s="427"/>
      <c r="FIG42" s="427"/>
      <c r="FIH42" s="427"/>
      <c r="FII42" s="427"/>
      <c r="FIJ42" s="427"/>
      <c r="FIK42" s="427"/>
      <c r="FIL42" s="427"/>
      <c r="FIM42" s="427"/>
      <c r="FIN42" s="427"/>
      <c r="FIO42" s="427"/>
      <c r="FIP42" s="427"/>
      <c r="FIQ42" s="427"/>
      <c r="FIR42" s="427"/>
      <c r="FIS42" s="427"/>
      <c r="FIT42" s="427"/>
      <c r="FIU42" s="427"/>
      <c r="FIV42" s="427"/>
      <c r="FIW42" s="427"/>
      <c r="FIX42" s="427"/>
      <c r="FIY42" s="427"/>
      <c r="FIZ42" s="427"/>
      <c r="FJA42" s="427"/>
      <c r="FJB42" s="427"/>
      <c r="FJC42" s="427"/>
      <c r="FJD42" s="427"/>
      <c r="FJE42" s="427"/>
      <c r="FJF42" s="427"/>
      <c r="FJG42" s="427"/>
      <c r="FJH42" s="427"/>
      <c r="FJI42" s="427"/>
      <c r="FJJ42" s="427"/>
      <c r="FJK42" s="427"/>
      <c r="FJL42" s="427"/>
      <c r="FJM42" s="427"/>
      <c r="FJN42" s="427"/>
      <c r="FJO42" s="427"/>
      <c r="FJP42" s="427"/>
      <c r="FJQ42" s="427"/>
      <c r="FJR42" s="427"/>
      <c r="FJS42" s="427"/>
      <c r="FJT42" s="427"/>
      <c r="FJU42" s="427"/>
      <c r="FJV42" s="427"/>
      <c r="FJW42" s="427"/>
      <c r="FJX42" s="427"/>
      <c r="FJY42" s="427"/>
      <c r="FJZ42" s="427"/>
      <c r="FKA42" s="427"/>
      <c r="FKB42" s="427"/>
      <c r="FKC42" s="427"/>
      <c r="FKD42" s="427"/>
      <c r="FKE42" s="427"/>
      <c r="FKF42" s="427"/>
      <c r="FKG42" s="427"/>
      <c r="FKH42" s="427"/>
      <c r="FKI42" s="427"/>
      <c r="FKJ42" s="427"/>
      <c r="FKK42" s="427"/>
      <c r="FKL42" s="427"/>
      <c r="FKM42" s="427"/>
      <c r="FKN42" s="427"/>
      <c r="FKO42" s="427"/>
      <c r="FKP42" s="427"/>
      <c r="FKQ42" s="427"/>
      <c r="FKR42" s="427"/>
      <c r="FKS42" s="427"/>
      <c r="FKT42" s="427"/>
      <c r="FKU42" s="427"/>
      <c r="FKV42" s="427"/>
      <c r="FKW42" s="427"/>
      <c r="FKX42" s="427"/>
      <c r="FKY42" s="427"/>
      <c r="FKZ42" s="427"/>
      <c r="FLA42" s="427"/>
      <c r="FLB42" s="427"/>
      <c r="FLC42" s="427"/>
      <c r="FLD42" s="427"/>
      <c r="FLE42" s="427"/>
      <c r="FLF42" s="427"/>
      <c r="FLG42" s="427"/>
      <c r="FLH42" s="427"/>
      <c r="FLI42" s="427"/>
      <c r="FLJ42" s="427"/>
      <c r="FLK42" s="427"/>
      <c r="FLL42" s="427"/>
      <c r="FLM42" s="427"/>
      <c r="FLN42" s="427"/>
      <c r="FLO42" s="427"/>
      <c r="FLP42" s="427"/>
      <c r="FLQ42" s="427"/>
      <c r="FLR42" s="427"/>
      <c r="FLS42" s="427"/>
      <c r="FLT42" s="427"/>
      <c r="FLU42" s="427"/>
      <c r="FLV42" s="427"/>
      <c r="FLW42" s="427"/>
      <c r="FLX42" s="427"/>
      <c r="FLY42" s="427"/>
      <c r="FLZ42" s="427"/>
      <c r="FMA42" s="427"/>
      <c r="FMB42" s="427"/>
      <c r="FMC42" s="427"/>
      <c r="FMD42" s="427"/>
      <c r="FME42" s="427"/>
      <c r="FMF42" s="427"/>
      <c r="FMG42" s="427"/>
      <c r="FMH42" s="427"/>
      <c r="FMI42" s="427"/>
      <c r="FMJ42" s="427"/>
      <c r="FMK42" s="427"/>
      <c r="FML42" s="427"/>
      <c r="FMM42" s="427"/>
      <c r="FMN42" s="427"/>
      <c r="FMO42" s="427"/>
      <c r="FMP42" s="427"/>
      <c r="FMQ42" s="427"/>
      <c r="FMR42" s="427"/>
      <c r="FMS42" s="427"/>
      <c r="FMT42" s="427"/>
      <c r="FMU42" s="427"/>
      <c r="FMV42" s="427"/>
      <c r="FMW42" s="427"/>
      <c r="FMX42" s="427"/>
      <c r="FMY42" s="427"/>
      <c r="FMZ42" s="427"/>
      <c r="FNA42" s="427"/>
      <c r="FNB42" s="427"/>
      <c r="FNC42" s="427"/>
      <c r="FND42" s="427"/>
      <c r="FNE42" s="427"/>
      <c r="FNF42" s="427"/>
      <c r="FNG42" s="427"/>
      <c r="FNH42" s="427"/>
      <c r="FNI42" s="427"/>
      <c r="FNJ42" s="427"/>
      <c r="FNK42" s="427"/>
      <c r="FNL42" s="427"/>
      <c r="FNM42" s="427"/>
      <c r="FNN42" s="427"/>
      <c r="FNO42" s="427"/>
      <c r="FNP42" s="427"/>
      <c r="FNQ42" s="427"/>
      <c r="FNR42" s="427"/>
      <c r="FNS42" s="427"/>
      <c r="FNT42" s="427"/>
      <c r="FNU42" s="427"/>
      <c r="FNV42" s="427"/>
      <c r="FNW42" s="427"/>
      <c r="FNX42" s="427"/>
      <c r="FNY42" s="427"/>
      <c r="FNZ42" s="427"/>
      <c r="FOA42" s="427"/>
      <c r="FOB42" s="427"/>
      <c r="FOC42" s="427"/>
      <c r="FOD42" s="427"/>
      <c r="FOE42" s="427"/>
      <c r="FOF42" s="427"/>
      <c r="FOG42" s="427"/>
      <c r="FOH42" s="427"/>
      <c r="FOI42" s="427"/>
      <c r="FOJ42" s="427"/>
      <c r="FOK42" s="427"/>
      <c r="FOL42" s="427"/>
      <c r="FOM42" s="427"/>
      <c r="FON42" s="427"/>
      <c r="FOO42" s="427"/>
      <c r="FOP42" s="427"/>
      <c r="FOQ42" s="427"/>
      <c r="FOR42" s="427"/>
      <c r="FOS42" s="427"/>
      <c r="FOT42" s="427"/>
      <c r="FOU42" s="427"/>
      <c r="FOV42" s="427"/>
      <c r="FOW42" s="427"/>
      <c r="FOX42" s="427"/>
      <c r="FOY42" s="427"/>
      <c r="FOZ42" s="427"/>
      <c r="FPA42" s="427"/>
      <c r="FPB42" s="427"/>
      <c r="FPC42" s="427"/>
      <c r="FPD42" s="427"/>
      <c r="FPE42" s="427"/>
      <c r="FPF42" s="427"/>
      <c r="FPG42" s="427"/>
      <c r="FPH42" s="427"/>
      <c r="FPI42" s="427"/>
      <c r="FPJ42" s="427"/>
      <c r="FPK42" s="427"/>
      <c r="FPL42" s="427"/>
      <c r="FPM42" s="427"/>
      <c r="FPN42" s="427"/>
      <c r="FPO42" s="427"/>
      <c r="FPP42" s="427"/>
      <c r="FPQ42" s="427"/>
      <c r="FPR42" s="427"/>
      <c r="FPS42" s="427"/>
      <c r="FPT42" s="427"/>
      <c r="FPU42" s="427"/>
      <c r="FPV42" s="427"/>
      <c r="FPW42" s="427"/>
      <c r="FPX42" s="427"/>
      <c r="FPY42" s="427"/>
      <c r="FPZ42" s="427"/>
      <c r="FQA42" s="427"/>
      <c r="FQB42" s="427"/>
      <c r="FQC42" s="427"/>
      <c r="FQD42" s="427"/>
      <c r="FQE42" s="427"/>
      <c r="FQF42" s="427"/>
      <c r="FQG42" s="427"/>
      <c r="FQH42" s="427"/>
      <c r="FQI42" s="427"/>
      <c r="FQJ42" s="427"/>
      <c r="FQK42" s="427"/>
      <c r="FQL42" s="427"/>
      <c r="FQM42" s="427"/>
      <c r="FQN42" s="427"/>
      <c r="FQO42" s="427"/>
      <c r="FQP42" s="427"/>
      <c r="FQQ42" s="427"/>
      <c r="FQR42" s="427"/>
      <c r="FQS42" s="427"/>
      <c r="FQT42" s="427"/>
      <c r="FQU42" s="427"/>
      <c r="FQV42" s="427"/>
      <c r="FQW42" s="427"/>
      <c r="FQX42" s="427"/>
      <c r="FQY42" s="427"/>
      <c r="FQZ42" s="427"/>
      <c r="FRA42" s="427"/>
      <c r="FRB42" s="427"/>
      <c r="FRC42" s="427"/>
      <c r="FRD42" s="427"/>
      <c r="FRE42" s="427"/>
      <c r="FRF42" s="427"/>
      <c r="FRG42" s="427"/>
      <c r="FRH42" s="427"/>
      <c r="FRI42" s="427"/>
      <c r="FRJ42" s="427"/>
      <c r="FRK42" s="427"/>
      <c r="FRL42" s="427"/>
      <c r="FRM42" s="427"/>
      <c r="FRN42" s="427"/>
      <c r="FRO42" s="427"/>
      <c r="FRP42" s="427"/>
      <c r="FRQ42" s="427"/>
      <c r="FRR42" s="427"/>
      <c r="FRS42" s="427"/>
      <c r="FRT42" s="427"/>
      <c r="FRU42" s="427"/>
      <c r="FRV42" s="427"/>
      <c r="FRW42" s="427"/>
      <c r="FRX42" s="427"/>
      <c r="FRY42" s="427"/>
      <c r="FRZ42" s="427"/>
      <c r="FSA42" s="427"/>
      <c r="FSB42" s="427"/>
      <c r="FSC42" s="427"/>
      <c r="FSD42" s="427"/>
      <c r="FSE42" s="427"/>
      <c r="FSF42" s="427"/>
      <c r="FSG42" s="427"/>
      <c r="FSH42" s="427"/>
      <c r="FSI42" s="427"/>
      <c r="FSJ42" s="427"/>
      <c r="FSK42" s="427"/>
      <c r="FSL42" s="427"/>
      <c r="FSM42" s="427"/>
      <c r="FSN42" s="427"/>
      <c r="FSO42" s="427"/>
      <c r="FSP42" s="427"/>
      <c r="FSQ42" s="427"/>
      <c r="FSR42" s="427"/>
      <c r="FSS42" s="427"/>
      <c r="FST42" s="427"/>
      <c r="FSU42" s="427"/>
      <c r="FSV42" s="427"/>
      <c r="FSW42" s="427"/>
      <c r="FSX42" s="427"/>
      <c r="FSY42" s="427"/>
      <c r="FSZ42" s="427"/>
      <c r="FTA42" s="427"/>
      <c r="FTB42" s="427"/>
      <c r="FTC42" s="427"/>
      <c r="FTD42" s="427"/>
      <c r="FTE42" s="427"/>
      <c r="FTF42" s="427"/>
      <c r="FTG42" s="427"/>
      <c r="FTH42" s="427"/>
      <c r="FTI42" s="427"/>
      <c r="FTJ42" s="427"/>
      <c r="FTK42" s="427"/>
      <c r="FTL42" s="427"/>
      <c r="FTM42" s="427"/>
      <c r="FTN42" s="427"/>
      <c r="FTO42" s="427"/>
      <c r="FTP42" s="427"/>
      <c r="FTQ42" s="427"/>
      <c r="FTR42" s="427"/>
      <c r="FTS42" s="427"/>
      <c r="FTT42" s="427"/>
      <c r="FTU42" s="427"/>
      <c r="FTV42" s="427"/>
      <c r="FTW42" s="427"/>
      <c r="FTX42" s="427"/>
      <c r="FTY42" s="427"/>
      <c r="FTZ42" s="427"/>
      <c r="FUA42" s="427"/>
      <c r="FUB42" s="427"/>
      <c r="FUC42" s="427"/>
      <c r="FUD42" s="427"/>
      <c r="FUE42" s="427"/>
      <c r="FUF42" s="427"/>
      <c r="FUG42" s="427"/>
      <c r="FUH42" s="427"/>
      <c r="FUI42" s="427"/>
      <c r="FUJ42" s="427"/>
      <c r="FUK42" s="427"/>
      <c r="FUL42" s="427"/>
      <c r="FUM42" s="427"/>
      <c r="FUN42" s="427"/>
      <c r="FUO42" s="427"/>
      <c r="FUP42" s="427"/>
      <c r="FUQ42" s="427"/>
      <c r="FUR42" s="427"/>
      <c r="FUS42" s="427"/>
      <c r="FUT42" s="427"/>
      <c r="FUU42" s="427"/>
      <c r="FUV42" s="427"/>
      <c r="FUW42" s="427"/>
      <c r="FUX42" s="427"/>
      <c r="FUY42" s="427"/>
      <c r="FUZ42" s="427"/>
      <c r="FVA42" s="427"/>
      <c r="FVB42" s="427"/>
      <c r="FVC42" s="427"/>
      <c r="FVD42" s="427"/>
      <c r="FVE42" s="427"/>
      <c r="FVF42" s="427"/>
      <c r="FVG42" s="427"/>
      <c r="FVH42" s="427"/>
      <c r="FVI42" s="427"/>
      <c r="FVJ42" s="427"/>
      <c r="FVK42" s="427"/>
      <c r="FVL42" s="427"/>
      <c r="FVM42" s="427"/>
      <c r="FVN42" s="427"/>
      <c r="FVO42" s="427"/>
      <c r="FVP42" s="427"/>
      <c r="FVQ42" s="427"/>
      <c r="FVR42" s="427"/>
      <c r="FVS42" s="427"/>
      <c r="FVT42" s="427"/>
      <c r="FVU42" s="427"/>
      <c r="FVV42" s="427"/>
      <c r="FVW42" s="427"/>
      <c r="FVX42" s="427"/>
      <c r="FVY42" s="427"/>
      <c r="FVZ42" s="427"/>
      <c r="FWA42" s="427"/>
      <c r="FWB42" s="427"/>
      <c r="FWC42" s="427"/>
      <c r="FWD42" s="427"/>
      <c r="FWE42" s="427"/>
      <c r="FWF42" s="427"/>
      <c r="FWG42" s="427"/>
      <c r="FWH42" s="427"/>
      <c r="FWI42" s="427"/>
      <c r="FWJ42" s="427"/>
      <c r="FWK42" s="427"/>
      <c r="FWL42" s="427"/>
      <c r="FWM42" s="427"/>
      <c r="FWN42" s="427"/>
      <c r="FWO42" s="427"/>
      <c r="FWP42" s="427"/>
      <c r="FWQ42" s="427"/>
      <c r="FWR42" s="427"/>
      <c r="FWS42" s="427"/>
      <c r="FWT42" s="427"/>
      <c r="FWU42" s="427"/>
      <c r="FWV42" s="427"/>
      <c r="FWW42" s="427"/>
      <c r="FWX42" s="427"/>
      <c r="FWY42" s="427"/>
      <c r="FWZ42" s="427"/>
      <c r="FXA42" s="427"/>
      <c r="FXB42" s="427"/>
      <c r="FXC42" s="427"/>
      <c r="FXD42" s="427"/>
      <c r="FXE42" s="427"/>
      <c r="FXF42" s="427"/>
      <c r="FXG42" s="427"/>
      <c r="FXH42" s="427"/>
      <c r="FXI42" s="427"/>
      <c r="FXJ42" s="427"/>
      <c r="FXK42" s="427"/>
      <c r="FXL42" s="427"/>
      <c r="FXM42" s="427"/>
      <c r="FXN42" s="427"/>
      <c r="FXO42" s="427"/>
      <c r="FXP42" s="427"/>
      <c r="FXQ42" s="427"/>
      <c r="FXR42" s="427"/>
      <c r="FXS42" s="427"/>
      <c r="FXT42" s="427"/>
      <c r="FXU42" s="427"/>
      <c r="FXV42" s="427"/>
      <c r="FXW42" s="427"/>
      <c r="FXX42" s="427"/>
      <c r="FXY42" s="427"/>
      <c r="FXZ42" s="427"/>
      <c r="FYA42" s="427"/>
      <c r="FYB42" s="427"/>
      <c r="FYC42" s="427"/>
      <c r="FYD42" s="427"/>
      <c r="FYE42" s="427"/>
      <c r="FYF42" s="427"/>
      <c r="FYG42" s="427"/>
      <c r="FYH42" s="427"/>
      <c r="FYI42" s="427"/>
      <c r="FYJ42" s="427"/>
      <c r="FYK42" s="427"/>
      <c r="FYL42" s="427"/>
      <c r="FYM42" s="427"/>
      <c r="FYN42" s="427"/>
      <c r="FYO42" s="427"/>
      <c r="FYP42" s="427"/>
      <c r="FYQ42" s="427"/>
      <c r="FYR42" s="427"/>
      <c r="FYS42" s="427"/>
      <c r="FYT42" s="427"/>
      <c r="FYU42" s="427"/>
      <c r="FYV42" s="427"/>
      <c r="FYW42" s="427"/>
      <c r="FYX42" s="427"/>
      <c r="FYY42" s="427"/>
      <c r="FYZ42" s="427"/>
      <c r="FZA42" s="427"/>
      <c r="FZB42" s="427"/>
      <c r="FZC42" s="427"/>
      <c r="FZD42" s="427"/>
      <c r="FZE42" s="427"/>
      <c r="FZF42" s="427"/>
      <c r="FZG42" s="427"/>
      <c r="FZH42" s="427"/>
      <c r="FZI42" s="427"/>
      <c r="FZJ42" s="427"/>
      <c r="FZK42" s="427"/>
      <c r="FZL42" s="427"/>
      <c r="FZM42" s="427"/>
      <c r="FZN42" s="427"/>
      <c r="FZO42" s="427"/>
      <c r="FZP42" s="427"/>
      <c r="FZQ42" s="427"/>
      <c r="FZR42" s="427"/>
      <c r="FZS42" s="427"/>
      <c r="FZT42" s="427"/>
      <c r="FZU42" s="427"/>
      <c r="FZV42" s="427"/>
      <c r="FZW42" s="427"/>
      <c r="FZX42" s="427"/>
      <c r="FZY42" s="427"/>
      <c r="FZZ42" s="427"/>
      <c r="GAA42" s="427"/>
      <c r="GAB42" s="427"/>
      <c r="GAC42" s="427"/>
      <c r="GAD42" s="427"/>
      <c r="GAE42" s="427"/>
      <c r="GAF42" s="427"/>
      <c r="GAG42" s="427"/>
      <c r="GAH42" s="427"/>
      <c r="GAI42" s="427"/>
      <c r="GAJ42" s="427"/>
      <c r="GAK42" s="427"/>
      <c r="GAL42" s="427"/>
      <c r="GAM42" s="427"/>
      <c r="GAN42" s="427"/>
      <c r="GAO42" s="427"/>
      <c r="GAP42" s="427"/>
      <c r="GAQ42" s="427"/>
      <c r="GAR42" s="427"/>
      <c r="GAS42" s="427"/>
      <c r="GAT42" s="427"/>
      <c r="GAU42" s="427"/>
      <c r="GAV42" s="427"/>
      <c r="GAW42" s="427"/>
      <c r="GAX42" s="427"/>
      <c r="GAY42" s="427"/>
      <c r="GAZ42" s="427"/>
      <c r="GBA42" s="427"/>
      <c r="GBB42" s="427"/>
      <c r="GBC42" s="427"/>
      <c r="GBD42" s="427"/>
      <c r="GBE42" s="427"/>
      <c r="GBF42" s="427"/>
      <c r="GBG42" s="427"/>
      <c r="GBH42" s="427"/>
      <c r="GBI42" s="427"/>
      <c r="GBJ42" s="427"/>
      <c r="GBK42" s="427"/>
      <c r="GBL42" s="427"/>
      <c r="GBM42" s="427"/>
      <c r="GBN42" s="427"/>
      <c r="GBO42" s="427"/>
      <c r="GBP42" s="427"/>
      <c r="GBQ42" s="427"/>
      <c r="GBR42" s="427"/>
      <c r="GBS42" s="427"/>
      <c r="GBT42" s="427"/>
      <c r="GBU42" s="427"/>
      <c r="GBV42" s="427"/>
      <c r="GBW42" s="427"/>
      <c r="GBX42" s="427"/>
      <c r="GBY42" s="427"/>
      <c r="GBZ42" s="427"/>
      <c r="GCA42" s="427"/>
      <c r="GCB42" s="427"/>
      <c r="GCC42" s="427"/>
      <c r="GCD42" s="427"/>
      <c r="GCE42" s="427"/>
      <c r="GCF42" s="427"/>
      <c r="GCG42" s="427"/>
      <c r="GCH42" s="427"/>
      <c r="GCI42" s="427"/>
      <c r="GCJ42" s="427"/>
      <c r="GCK42" s="427"/>
      <c r="GCL42" s="427"/>
      <c r="GCM42" s="427"/>
      <c r="GCN42" s="427"/>
      <c r="GCO42" s="427"/>
      <c r="GCP42" s="427"/>
      <c r="GCQ42" s="427"/>
      <c r="GCR42" s="427"/>
      <c r="GCS42" s="427"/>
      <c r="GCT42" s="427"/>
      <c r="GCU42" s="427"/>
      <c r="GCV42" s="427"/>
      <c r="GCW42" s="427"/>
      <c r="GCX42" s="427"/>
      <c r="GCY42" s="427"/>
      <c r="GCZ42" s="427"/>
      <c r="GDA42" s="427"/>
      <c r="GDB42" s="427"/>
      <c r="GDC42" s="427"/>
      <c r="GDD42" s="427"/>
      <c r="GDE42" s="427"/>
      <c r="GDF42" s="427"/>
      <c r="GDG42" s="427"/>
      <c r="GDH42" s="427"/>
      <c r="GDI42" s="427"/>
      <c r="GDJ42" s="427"/>
      <c r="GDK42" s="427"/>
      <c r="GDL42" s="427"/>
      <c r="GDM42" s="427"/>
      <c r="GDN42" s="427"/>
      <c r="GDO42" s="427"/>
      <c r="GDP42" s="427"/>
      <c r="GDQ42" s="427"/>
      <c r="GDR42" s="427"/>
      <c r="GDS42" s="427"/>
      <c r="GDT42" s="427"/>
      <c r="GDU42" s="427"/>
      <c r="GDV42" s="427"/>
      <c r="GDW42" s="427"/>
      <c r="GDX42" s="427"/>
      <c r="GDY42" s="427"/>
      <c r="GDZ42" s="427"/>
      <c r="GEA42" s="427"/>
      <c r="GEB42" s="427"/>
      <c r="GEC42" s="427"/>
      <c r="GED42" s="427"/>
      <c r="GEE42" s="427"/>
      <c r="GEF42" s="427"/>
      <c r="GEG42" s="427"/>
      <c r="GEH42" s="427"/>
      <c r="GEI42" s="427"/>
      <c r="GEJ42" s="427"/>
      <c r="GEK42" s="427"/>
      <c r="GEL42" s="427"/>
      <c r="GEM42" s="427"/>
      <c r="GEN42" s="427"/>
      <c r="GEO42" s="427"/>
      <c r="GEP42" s="427"/>
      <c r="GEQ42" s="427"/>
      <c r="GER42" s="427"/>
      <c r="GES42" s="427"/>
      <c r="GET42" s="427"/>
      <c r="GEU42" s="427"/>
      <c r="GEV42" s="427"/>
      <c r="GEW42" s="427"/>
      <c r="GEX42" s="427"/>
      <c r="GEY42" s="427"/>
      <c r="GEZ42" s="427"/>
      <c r="GFA42" s="427"/>
      <c r="GFB42" s="427"/>
      <c r="GFC42" s="427"/>
      <c r="GFD42" s="427"/>
      <c r="GFE42" s="427"/>
      <c r="GFF42" s="427"/>
      <c r="GFG42" s="427"/>
      <c r="GFH42" s="427"/>
      <c r="GFI42" s="427"/>
      <c r="GFJ42" s="427"/>
      <c r="GFK42" s="427"/>
      <c r="GFL42" s="427"/>
      <c r="GFM42" s="427"/>
      <c r="GFN42" s="427"/>
      <c r="GFO42" s="427"/>
      <c r="GFP42" s="427"/>
      <c r="GFQ42" s="427"/>
      <c r="GFR42" s="427"/>
      <c r="GFS42" s="427"/>
      <c r="GFT42" s="427"/>
      <c r="GFU42" s="427"/>
      <c r="GFV42" s="427"/>
      <c r="GFW42" s="427"/>
      <c r="GFX42" s="427"/>
      <c r="GFY42" s="427"/>
      <c r="GFZ42" s="427"/>
      <c r="GGA42" s="427"/>
      <c r="GGB42" s="427"/>
      <c r="GGC42" s="427"/>
      <c r="GGD42" s="427"/>
      <c r="GGE42" s="427"/>
      <c r="GGF42" s="427"/>
      <c r="GGG42" s="427"/>
      <c r="GGH42" s="427"/>
      <c r="GGI42" s="427"/>
      <c r="GGJ42" s="427"/>
      <c r="GGK42" s="427"/>
      <c r="GGL42" s="427"/>
      <c r="GGM42" s="427"/>
      <c r="GGN42" s="427"/>
      <c r="GGO42" s="427"/>
      <c r="GGP42" s="427"/>
      <c r="GGQ42" s="427"/>
      <c r="GGR42" s="427"/>
      <c r="GGS42" s="427"/>
      <c r="GGT42" s="427"/>
      <c r="GGU42" s="427"/>
      <c r="GGV42" s="427"/>
      <c r="GGW42" s="427"/>
      <c r="GGX42" s="427"/>
      <c r="GGY42" s="427"/>
      <c r="GGZ42" s="427"/>
      <c r="GHA42" s="427"/>
      <c r="GHB42" s="427"/>
      <c r="GHC42" s="427"/>
      <c r="GHD42" s="427"/>
      <c r="GHE42" s="427"/>
      <c r="GHF42" s="427"/>
      <c r="GHG42" s="427"/>
      <c r="GHH42" s="427"/>
      <c r="GHI42" s="427"/>
      <c r="GHJ42" s="427"/>
      <c r="GHK42" s="427"/>
      <c r="GHL42" s="427"/>
      <c r="GHM42" s="427"/>
      <c r="GHN42" s="427"/>
      <c r="GHO42" s="427"/>
      <c r="GHP42" s="427"/>
      <c r="GHQ42" s="427"/>
      <c r="GHR42" s="427"/>
      <c r="GHS42" s="427"/>
      <c r="GHT42" s="427"/>
      <c r="GHU42" s="427"/>
      <c r="GHV42" s="427"/>
      <c r="GHW42" s="427"/>
      <c r="GHX42" s="427"/>
      <c r="GHY42" s="427"/>
      <c r="GHZ42" s="427"/>
      <c r="GIA42" s="427"/>
      <c r="GIB42" s="427"/>
      <c r="GIC42" s="427"/>
      <c r="GID42" s="427"/>
      <c r="GIE42" s="427"/>
      <c r="GIF42" s="427"/>
      <c r="GIG42" s="427"/>
      <c r="GIH42" s="427"/>
      <c r="GII42" s="427"/>
      <c r="GIJ42" s="427"/>
      <c r="GIK42" s="427"/>
      <c r="GIL42" s="427"/>
      <c r="GIM42" s="427"/>
      <c r="GIN42" s="427"/>
      <c r="GIO42" s="427"/>
      <c r="GIP42" s="427"/>
      <c r="GIQ42" s="427"/>
      <c r="GIR42" s="427"/>
      <c r="GIS42" s="427"/>
      <c r="GIT42" s="427"/>
      <c r="GIU42" s="427"/>
      <c r="GIV42" s="427"/>
      <c r="GIW42" s="427"/>
      <c r="GIX42" s="427"/>
      <c r="GIY42" s="427"/>
      <c r="GIZ42" s="427"/>
      <c r="GJA42" s="427"/>
      <c r="GJB42" s="427"/>
      <c r="GJC42" s="427"/>
      <c r="GJD42" s="427"/>
      <c r="GJE42" s="427"/>
      <c r="GJF42" s="427"/>
      <c r="GJG42" s="427"/>
      <c r="GJH42" s="427"/>
      <c r="GJI42" s="427"/>
      <c r="GJJ42" s="427"/>
      <c r="GJK42" s="427"/>
      <c r="GJL42" s="427"/>
      <c r="GJM42" s="427"/>
      <c r="GJN42" s="427"/>
      <c r="GJO42" s="427"/>
      <c r="GJP42" s="427"/>
      <c r="GJQ42" s="427"/>
      <c r="GJR42" s="427"/>
      <c r="GJS42" s="427"/>
      <c r="GJT42" s="427"/>
      <c r="GJU42" s="427"/>
      <c r="GJV42" s="427"/>
      <c r="GJW42" s="427"/>
      <c r="GJX42" s="427"/>
      <c r="GJY42" s="427"/>
      <c r="GJZ42" s="427"/>
      <c r="GKA42" s="427"/>
      <c r="GKB42" s="427"/>
      <c r="GKC42" s="427"/>
      <c r="GKD42" s="427"/>
      <c r="GKE42" s="427"/>
      <c r="GKF42" s="427"/>
      <c r="GKG42" s="427"/>
      <c r="GKH42" s="427"/>
      <c r="GKI42" s="427"/>
      <c r="GKJ42" s="427"/>
      <c r="GKK42" s="427"/>
      <c r="GKL42" s="427"/>
      <c r="GKM42" s="427"/>
      <c r="GKN42" s="427"/>
      <c r="GKO42" s="427"/>
      <c r="GKP42" s="427"/>
      <c r="GKQ42" s="427"/>
      <c r="GKR42" s="427"/>
      <c r="GKS42" s="427"/>
      <c r="GKT42" s="427"/>
      <c r="GKU42" s="427"/>
      <c r="GKV42" s="427"/>
      <c r="GKW42" s="427"/>
      <c r="GKX42" s="427"/>
      <c r="GKY42" s="427"/>
      <c r="GKZ42" s="427"/>
      <c r="GLA42" s="427"/>
      <c r="GLB42" s="427"/>
      <c r="GLC42" s="427"/>
      <c r="GLD42" s="427"/>
      <c r="GLE42" s="427"/>
      <c r="GLF42" s="427"/>
      <c r="GLG42" s="427"/>
      <c r="GLH42" s="427"/>
      <c r="GLI42" s="427"/>
      <c r="GLJ42" s="427"/>
      <c r="GLK42" s="427"/>
      <c r="GLL42" s="427"/>
      <c r="GLM42" s="427"/>
      <c r="GLN42" s="427"/>
      <c r="GLO42" s="427"/>
      <c r="GLP42" s="427"/>
      <c r="GLQ42" s="427"/>
      <c r="GLR42" s="427"/>
      <c r="GLS42" s="427"/>
      <c r="GLT42" s="427"/>
      <c r="GLU42" s="427"/>
      <c r="GLV42" s="427"/>
      <c r="GLW42" s="427"/>
      <c r="GLX42" s="427"/>
      <c r="GLY42" s="427"/>
      <c r="GLZ42" s="427"/>
      <c r="GMA42" s="427"/>
      <c r="GMB42" s="427"/>
      <c r="GMC42" s="427"/>
      <c r="GMD42" s="427"/>
      <c r="GME42" s="427"/>
      <c r="GMF42" s="427"/>
      <c r="GMG42" s="427"/>
      <c r="GMH42" s="427"/>
      <c r="GMI42" s="427"/>
      <c r="GMJ42" s="427"/>
      <c r="GMK42" s="427"/>
      <c r="GML42" s="427"/>
      <c r="GMM42" s="427"/>
      <c r="GMN42" s="427"/>
      <c r="GMO42" s="427"/>
      <c r="GMP42" s="427"/>
      <c r="GMQ42" s="427"/>
      <c r="GMR42" s="427"/>
      <c r="GMS42" s="427"/>
      <c r="GMT42" s="427"/>
      <c r="GMU42" s="427"/>
      <c r="GMV42" s="427"/>
      <c r="GMW42" s="427"/>
      <c r="GMX42" s="427"/>
      <c r="GMY42" s="427"/>
      <c r="GMZ42" s="427"/>
      <c r="GNA42" s="427"/>
      <c r="GNB42" s="427"/>
      <c r="GNC42" s="427"/>
      <c r="GND42" s="427"/>
      <c r="GNE42" s="427"/>
      <c r="GNF42" s="427"/>
      <c r="GNG42" s="427"/>
      <c r="GNH42" s="427"/>
      <c r="GNI42" s="427"/>
      <c r="GNJ42" s="427"/>
      <c r="GNK42" s="427"/>
      <c r="GNL42" s="427"/>
      <c r="GNM42" s="427"/>
      <c r="GNN42" s="427"/>
      <c r="GNO42" s="427"/>
      <c r="GNP42" s="427"/>
      <c r="GNQ42" s="427"/>
      <c r="GNR42" s="427"/>
      <c r="GNS42" s="427"/>
      <c r="GNT42" s="427"/>
      <c r="GNU42" s="427"/>
      <c r="GNV42" s="427"/>
      <c r="GNW42" s="427"/>
      <c r="GNX42" s="427"/>
      <c r="GNY42" s="427"/>
      <c r="GNZ42" s="427"/>
      <c r="GOA42" s="427"/>
      <c r="GOB42" s="427"/>
      <c r="GOC42" s="427"/>
      <c r="GOD42" s="427"/>
      <c r="GOE42" s="427"/>
      <c r="GOF42" s="427"/>
      <c r="GOG42" s="427"/>
      <c r="GOH42" s="427"/>
      <c r="GOI42" s="427"/>
      <c r="GOJ42" s="427"/>
      <c r="GOK42" s="427"/>
      <c r="GOL42" s="427"/>
      <c r="GOM42" s="427"/>
      <c r="GON42" s="427"/>
      <c r="GOO42" s="427"/>
      <c r="GOP42" s="427"/>
      <c r="GOQ42" s="427"/>
      <c r="GOR42" s="427"/>
      <c r="GOS42" s="427"/>
      <c r="GOT42" s="427"/>
      <c r="GOU42" s="427"/>
      <c r="GOV42" s="427"/>
      <c r="GOW42" s="427"/>
      <c r="GOX42" s="427"/>
      <c r="GOY42" s="427"/>
      <c r="GOZ42" s="427"/>
      <c r="GPA42" s="427"/>
      <c r="GPB42" s="427"/>
      <c r="GPC42" s="427"/>
      <c r="GPD42" s="427"/>
      <c r="GPE42" s="427"/>
      <c r="GPF42" s="427"/>
      <c r="GPG42" s="427"/>
      <c r="GPH42" s="427"/>
      <c r="GPI42" s="427"/>
      <c r="GPJ42" s="427"/>
      <c r="GPK42" s="427"/>
      <c r="GPL42" s="427"/>
      <c r="GPM42" s="427"/>
      <c r="GPN42" s="427"/>
      <c r="GPO42" s="427"/>
      <c r="GPP42" s="427"/>
      <c r="GPQ42" s="427"/>
      <c r="GPR42" s="427"/>
      <c r="GPS42" s="427"/>
      <c r="GPT42" s="427"/>
      <c r="GPU42" s="427"/>
      <c r="GPV42" s="427"/>
      <c r="GPW42" s="427"/>
      <c r="GPX42" s="427"/>
      <c r="GPY42" s="427"/>
      <c r="GPZ42" s="427"/>
      <c r="GQA42" s="427"/>
      <c r="GQB42" s="427"/>
      <c r="GQC42" s="427"/>
      <c r="GQD42" s="427"/>
      <c r="GQE42" s="427"/>
      <c r="GQF42" s="427"/>
      <c r="GQG42" s="427"/>
      <c r="GQH42" s="427"/>
      <c r="GQI42" s="427"/>
      <c r="GQJ42" s="427"/>
      <c r="GQK42" s="427"/>
      <c r="GQL42" s="427"/>
      <c r="GQM42" s="427"/>
      <c r="GQN42" s="427"/>
      <c r="GQO42" s="427"/>
      <c r="GQP42" s="427"/>
      <c r="GQQ42" s="427"/>
      <c r="GQR42" s="427"/>
      <c r="GQS42" s="427"/>
      <c r="GQT42" s="427"/>
      <c r="GQU42" s="427"/>
      <c r="GQV42" s="427"/>
      <c r="GQW42" s="427"/>
      <c r="GQX42" s="427"/>
      <c r="GQY42" s="427"/>
      <c r="GQZ42" s="427"/>
      <c r="GRA42" s="427"/>
      <c r="GRB42" s="427"/>
      <c r="GRC42" s="427"/>
      <c r="GRD42" s="427"/>
      <c r="GRE42" s="427"/>
      <c r="GRF42" s="427"/>
      <c r="GRG42" s="427"/>
      <c r="GRH42" s="427"/>
      <c r="GRI42" s="427"/>
      <c r="GRJ42" s="427"/>
      <c r="GRK42" s="427"/>
      <c r="GRL42" s="427"/>
      <c r="GRM42" s="427"/>
      <c r="GRN42" s="427"/>
      <c r="GRO42" s="427"/>
      <c r="GRP42" s="427"/>
      <c r="GRQ42" s="427"/>
      <c r="GRR42" s="427"/>
      <c r="GRS42" s="427"/>
      <c r="GRT42" s="427"/>
      <c r="GRU42" s="427"/>
      <c r="GRV42" s="427"/>
      <c r="GRW42" s="427"/>
      <c r="GRX42" s="427"/>
      <c r="GRY42" s="427"/>
      <c r="GRZ42" s="427"/>
      <c r="GSA42" s="427"/>
      <c r="GSB42" s="427"/>
      <c r="GSC42" s="427"/>
      <c r="GSD42" s="427"/>
      <c r="GSE42" s="427"/>
      <c r="GSF42" s="427"/>
      <c r="GSG42" s="427"/>
      <c r="GSH42" s="427"/>
      <c r="GSI42" s="427"/>
      <c r="GSJ42" s="427"/>
      <c r="GSK42" s="427"/>
      <c r="GSL42" s="427"/>
      <c r="GSM42" s="427"/>
      <c r="GSN42" s="427"/>
      <c r="GSO42" s="427"/>
      <c r="GSP42" s="427"/>
      <c r="GSQ42" s="427"/>
      <c r="GSR42" s="427"/>
      <c r="GSS42" s="427"/>
      <c r="GST42" s="427"/>
      <c r="GSU42" s="427"/>
      <c r="GSV42" s="427"/>
      <c r="GSW42" s="427"/>
      <c r="GSX42" s="427"/>
      <c r="GSY42" s="427"/>
      <c r="GSZ42" s="427"/>
      <c r="GTA42" s="427"/>
      <c r="GTB42" s="427"/>
      <c r="GTC42" s="427"/>
      <c r="GTD42" s="427"/>
      <c r="GTE42" s="427"/>
      <c r="GTF42" s="427"/>
      <c r="GTG42" s="427"/>
      <c r="GTH42" s="427"/>
      <c r="GTI42" s="427"/>
      <c r="GTJ42" s="427"/>
      <c r="GTK42" s="427"/>
      <c r="GTL42" s="427"/>
      <c r="GTM42" s="427"/>
      <c r="GTN42" s="427"/>
      <c r="GTO42" s="427"/>
      <c r="GTP42" s="427"/>
      <c r="GTQ42" s="427"/>
      <c r="GTR42" s="427"/>
      <c r="GTS42" s="427"/>
      <c r="GTT42" s="427"/>
      <c r="GTU42" s="427"/>
      <c r="GTV42" s="427"/>
      <c r="GTW42" s="427"/>
      <c r="GTX42" s="427"/>
      <c r="GTY42" s="427"/>
      <c r="GTZ42" s="427"/>
      <c r="GUA42" s="427"/>
      <c r="GUB42" s="427"/>
      <c r="GUC42" s="427"/>
      <c r="GUD42" s="427"/>
      <c r="GUE42" s="427"/>
      <c r="GUF42" s="427"/>
      <c r="GUG42" s="427"/>
      <c r="GUH42" s="427"/>
      <c r="GUI42" s="427"/>
      <c r="GUJ42" s="427"/>
      <c r="GUK42" s="427"/>
      <c r="GUL42" s="427"/>
      <c r="GUM42" s="427"/>
      <c r="GUN42" s="427"/>
      <c r="GUO42" s="427"/>
      <c r="GUP42" s="427"/>
      <c r="GUQ42" s="427"/>
      <c r="GUR42" s="427"/>
      <c r="GUS42" s="427"/>
      <c r="GUT42" s="427"/>
      <c r="GUU42" s="427"/>
      <c r="GUV42" s="427"/>
      <c r="GUW42" s="427"/>
      <c r="GUX42" s="427"/>
      <c r="GUY42" s="427"/>
      <c r="GUZ42" s="427"/>
      <c r="GVA42" s="427"/>
      <c r="GVB42" s="427"/>
      <c r="GVC42" s="427"/>
      <c r="GVD42" s="427"/>
      <c r="GVE42" s="427"/>
      <c r="GVF42" s="427"/>
      <c r="GVG42" s="427"/>
      <c r="GVH42" s="427"/>
      <c r="GVI42" s="427"/>
      <c r="GVJ42" s="427"/>
      <c r="GVK42" s="427"/>
      <c r="GVL42" s="427"/>
      <c r="GVM42" s="427"/>
      <c r="GVN42" s="427"/>
      <c r="GVO42" s="427"/>
      <c r="GVP42" s="427"/>
      <c r="GVQ42" s="427"/>
      <c r="GVR42" s="427"/>
      <c r="GVS42" s="427"/>
      <c r="GVT42" s="427"/>
      <c r="GVU42" s="427"/>
      <c r="GVV42" s="427"/>
      <c r="GVW42" s="427"/>
      <c r="GVX42" s="427"/>
      <c r="GVY42" s="427"/>
      <c r="GVZ42" s="427"/>
      <c r="GWA42" s="427"/>
      <c r="GWB42" s="427"/>
      <c r="GWC42" s="427"/>
      <c r="GWD42" s="427"/>
      <c r="GWE42" s="427"/>
      <c r="GWF42" s="427"/>
      <c r="GWG42" s="427"/>
      <c r="GWH42" s="427"/>
      <c r="GWI42" s="427"/>
      <c r="GWJ42" s="427"/>
      <c r="GWK42" s="427"/>
      <c r="GWL42" s="427"/>
      <c r="GWM42" s="427"/>
      <c r="GWN42" s="427"/>
      <c r="GWO42" s="427"/>
      <c r="GWP42" s="427"/>
      <c r="GWQ42" s="427"/>
      <c r="GWR42" s="427"/>
      <c r="GWS42" s="427"/>
      <c r="GWT42" s="427"/>
      <c r="GWU42" s="427"/>
      <c r="GWV42" s="427"/>
      <c r="GWW42" s="427"/>
      <c r="GWX42" s="427"/>
      <c r="GWY42" s="427"/>
      <c r="GWZ42" s="427"/>
      <c r="GXA42" s="427"/>
      <c r="GXB42" s="427"/>
      <c r="GXC42" s="427"/>
      <c r="GXD42" s="427"/>
      <c r="GXE42" s="427"/>
      <c r="GXF42" s="427"/>
      <c r="GXG42" s="427"/>
      <c r="GXH42" s="427"/>
      <c r="GXI42" s="427"/>
      <c r="GXJ42" s="427"/>
      <c r="GXK42" s="427"/>
      <c r="GXL42" s="427"/>
      <c r="GXM42" s="427"/>
      <c r="GXN42" s="427"/>
      <c r="GXO42" s="427"/>
      <c r="GXP42" s="427"/>
      <c r="GXQ42" s="427"/>
      <c r="GXR42" s="427"/>
      <c r="GXS42" s="427"/>
      <c r="GXT42" s="427"/>
      <c r="GXU42" s="427"/>
      <c r="GXV42" s="427"/>
      <c r="GXW42" s="427"/>
      <c r="GXX42" s="427"/>
      <c r="GXY42" s="427"/>
      <c r="GXZ42" s="427"/>
      <c r="GYA42" s="427"/>
      <c r="GYB42" s="427"/>
      <c r="GYC42" s="427"/>
      <c r="GYD42" s="427"/>
      <c r="GYE42" s="427"/>
      <c r="GYF42" s="427"/>
      <c r="GYG42" s="427"/>
      <c r="GYH42" s="427"/>
      <c r="GYI42" s="427"/>
      <c r="GYJ42" s="427"/>
      <c r="GYK42" s="427"/>
      <c r="GYL42" s="427"/>
      <c r="GYM42" s="427"/>
      <c r="GYN42" s="427"/>
      <c r="GYO42" s="427"/>
      <c r="GYP42" s="427"/>
      <c r="GYQ42" s="427"/>
      <c r="GYR42" s="427"/>
      <c r="GYS42" s="427"/>
      <c r="GYT42" s="427"/>
      <c r="GYU42" s="427"/>
      <c r="GYV42" s="427"/>
      <c r="GYW42" s="427"/>
      <c r="GYX42" s="427"/>
      <c r="GYY42" s="427"/>
      <c r="GYZ42" s="427"/>
      <c r="GZA42" s="427"/>
      <c r="GZB42" s="427"/>
      <c r="GZC42" s="427"/>
      <c r="GZD42" s="427"/>
      <c r="GZE42" s="427"/>
      <c r="GZF42" s="427"/>
      <c r="GZG42" s="427"/>
      <c r="GZH42" s="427"/>
      <c r="GZI42" s="427"/>
      <c r="GZJ42" s="427"/>
      <c r="GZK42" s="427"/>
      <c r="GZL42" s="427"/>
      <c r="GZM42" s="427"/>
      <c r="GZN42" s="427"/>
      <c r="GZO42" s="427"/>
      <c r="GZP42" s="427"/>
      <c r="GZQ42" s="427"/>
      <c r="GZR42" s="427"/>
      <c r="GZS42" s="427"/>
      <c r="GZT42" s="427"/>
      <c r="GZU42" s="427"/>
      <c r="GZV42" s="427"/>
      <c r="GZW42" s="427"/>
      <c r="GZX42" s="427"/>
      <c r="GZY42" s="427"/>
      <c r="GZZ42" s="427"/>
      <c r="HAA42" s="427"/>
      <c r="HAB42" s="427"/>
      <c r="HAC42" s="427"/>
      <c r="HAD42" s="427"/>
      <c r="HAE42" s="427"/>
      <c r="HAF42" s="427"/>
      <c r="HAG42" s="427"/>
      <c r="HAH42" s="427"/>
      <c r="HAI42" s="427"/>
      <c r="HAJ42" s="427"/>
      <c r="HAK42" s="427"/>
      <c r="HAL42" s="427"/>
      <c r="HAM42" s="427"/>
      <c r="HAN42" s="427"/>
      <c r="HAO42" s="427"/>
      <c r="HAP42" s="427"/>
      <c r="HAQ42" s="427"/>
      <c r="HAR42" s="427"/>
      <c r="HAS42" s="427"/>
      <c r="HAT42" s="427"/>
      <c r="HAU42" s="427"/>
      <c r="HAV42" s="427"/>
      <c r="HAW42" s="427"/>
      <c r="HAX42" s="427"/>
      <c r="HAY42" s="427"/>
      <c r="HAZ42" s="427"/>
      <c r="HBA42" s="427"/>
      <c r="HBB42" s="427"/>
      <c r="HBC42" s="427"/>
      <c r="HBD42" s="427"/>
      <c r="HBE42" s="427"/>
      <c r="HBF42" s="427"/>
      <c r="HBG42" s="427"/>
      <c r="HBH42" s="427"/>
      <c r="HBI42" s="427"/>
      <c r="HBJ42" s="427"/>
      <c r="HBK42" s="427"/>
      <c r="HBL42" s="427"/>
      <c r="HBM42" s="427"/>
      <c r="HBN42" s="427"/>
      <c r="HBO42" s="427"/>
      <c r="HBP42" s="427"/>
      <c r="HBQ42" s="427"/>
      <c r="HBR42" s="427"/>
      <c r="HBS42" s="427"/>
      <c r="HBT42" s="427"/>
      <c r="HBU42" s="427"/>
      <c r="HBV42" s="427"/>
      <c r="HBW42" s="427"/>
      <c r="HBX42" s="427"/>
      <c r="HBY42" s="427"/>
      <c r="HBZ42" s="427"/>
      <c r="HCA42" s="427"/>
      <c r="HCB42" s="427"/>
      <c r="HCC42" s="427"/>
      <c r="HCD42" s="427"/>
      <c r="HCE42" s="427"/>
      <c r="HCF42" s="427"/>
      <c r="HCG42" s="427"/>
      <c r="HCH42" s="427"/>
      <c r="HCI42" s="427"/>
      <c r="HCJ42" s="427"/>
      <c r="HCK42" s="427"/>
      <c r="HCL42" s="427"/>
      <c r="HCM42" s="427"/>
      <c r="HCN42" s="427"/>
      <c r="HCO42" s="427"/>
      <c r="HCP42" s="427"/>
      <c r="HCQ42" s="427"/>
      <c r="HCR42" s="427"/>
      <c r="HCS42" s="427"/>
      <c r="HCT42" s="427"/>
      <c r="HCU42" s="427"/>
      <c r="HCV42" s="427"/>
      <c r="HCW42" s="427"/>
      <c r="HCX42" s="427"/>
      <c r="HCY42" s="427"/>
      <c r="HCZ42" s="427"/>
      <c r="HDA42" s="427"/>
      <c r="HDB42" s="427"/>
      <c r="HDC42" s="427"/>
      <c r="HDD42" s="427"/>
      <c r="HDE42" s="427"/>
      <c r="HDF42" s="427"/>
      <c r="HDG42" s="427"/>
      <c r="HDH42" s="427"/>
      <c r="HDI42" s="427"/>
      <c r="HDJ42" s="427"/>
      <c r="HDK42" s="427"/>
      <c r="HDL42" s="427"/>
      <c r="HDM42" s="427"/>
      <c r="HDN42" s="427"/>
      <c r="HDO42" s="427"/>
      <c r="HDP42" s="427"/>
      <c r="HDQ42" s="427"/>
      <c r="HDR42" s="427"/>
      <c r="HDS42" s="427"/>
      <c r="HDT42" s="427"/>
      <c r="HDU42" s="427"/>
      <c r="HDV42" s="427"/>
      <c r="HDW42" s="427"/>
      <c r="HDX42" s="427"/>
      <c r="HDY42" s="427"/>
      <c r="HDZ42" s="427"/>
      <c r="HEA42" s="427"/>
      <c r="HEB42" s="427"/>
      <c r="HEC42" s="427"/>
      <c r="HED42" s="427"/>
      <c r="HEE42" s="427"/>
      <c r="HEF42" s="427"/>
      <c r="HEG42" s="427"/>
      <c r="HEH42" s="427"/>
      <c r="HEI42" s="427"/>
      <c r="HEJ42" s="427"/>
      <c r="HEK42" s="427"/>
      <c r="HEL42" s="427"/>
      <c r="HEM42" s="427"/>
      <c r="HEN42" s="427"/>
      <c r="HEO42" s="427"/>
      <c r="HEP42" s="427"/>
      <c r="HEQ42" s="427"/>
      <c r="HER42" s="427"/>
      <c r="HES42" s="427"/>
      <c r="HET42" s="427"/>
      <c r="HEU42" s="427"/>
      <c r="HEV42" s="427"/>
      <c r="HEW42" s="427"/>
      <c r="HEX42" s="427"/>
      <c r="HEY42" s="427"/>
      <c r="HEZ42" s="427"/>
      <c r="HFA42" s="427"/>
      <c r="HFB42" s="427"/>
      <c r="HFC42" s="427"/>
      <c r="HFD42" s="427"/>
      <c r="HFE42" s="427"/>
      <c r="HFF42" s="427"/>
      <c r="HFG42" s="427"/>
      <c r="HFH42" s="427"/>
      <c r="HFI42" s="427"/>
      <c r="HFJ42" s="427"/>
      <c r="HFK42" s="427"/>
      <c r="HFL42" s="427"/>
      <c r="HFM42" s="427"/>
      <c r="HFN42" s="427"/>
      <c r="HFO42" s="427"/>
      <c r="HFP42" s="427"/>
      <c r="HFQ42" s="427"/>
      <c r="HFR42" s="427"/>
      <c r="HFS42" s="427"/>
      <c r="HFT42" s="427"/>
      <c r="HFU42" s="427"/>
      <c r="HFV42" s="427"/>
      <c r="HFW42" s="427"/>
      <c r="HFX42" s="427"/>
      <c r="HFY42" s="427"/>
      <c r="HFZ42" s="427"/>
      <c r="HGA42" s="427"/>
      <c r="HGB42" s="427"/>
      <c r="HGC42" s="427"/>
      <c r="HGD42" s="427"/>
      <c r="HGE42" s="427"/>
      <c r="HGF42" s="427"/>
      <c r="HGG42" s="427"/>
      <c r="HGH42" s="427"/>
      <c r="HGI42" s="427"/>
      <c r="HGJ42" s="427"/>
      <c r="HGK42" s="427"/>
      <c r="HGL42" s="427"/>
      <c r="HGM42" s="427"/>
      <c r="HGN42" s="427"/>
      <c r="HGO42" s="427"/>
      <c r="HGP42" s="427"/>
      <c r="HGQ42" s="427"/>
      <c r="HGR42" s="427"/>
      <c r="HGS42" s="427"/>
      <c r="HGT42" s="427"/>
      <c r="HGU42" s="427"/>
      <c r="HGV42" s="427"/>
      <c r="HGW42" s="427"/>
      <c r="HGX42" s="427"/>
      <c r="HGY42" s="427"/>
      <c r="HGZ42" s="427"/>
      <c r="HHA42" s="427"/>
      <c r="HHB42" s="427"/>
      <c r="HHC42" s="427"/>
      <c r="HHD42" s="427"/>
      <c r="HHE42" s="427"/>
      <c r="HHF42" s="427"/>
      <c r="HHG42" s="427"/>
      <c r="HHH42" s="427"/>
      <c r="HHI42" s="427"/>
      <c r="HHJ42" s="427"/>
      <c r="HHK42" s="427"/>
      <c r="HHL42" s="427"/>
      <c r="HHM42" s="427"/>
      <c r="HHN42" s="427"/>
      <c r="HHO42" s="427"/>
      <c r="HHP42" s="427"/>
      <c r="HHQ42" s="427"/>
      <c r="HHR42" s="427"/>
      <c r="HHS42" s="427"/>
      <c r="HHT42" s="427"/>
      <c r="HHU42" s="427"/>
      <c r="HHV42" s="427"/>
      <c r="HHW42" s="427"/>
      <c r="HHX42" s="427"/>
      <c r="HHY42" s="427"/>
      <c r="HHZ42" s="427"/>
      <c r="HIA42" s="427"/>
      <c r="HIB42" s="427"/>
      <c r="HIC42" s="427"/>
      <c r="HID42" s="427"/>
      <c r="HIE42" s="427"/>
      <c r="HIF42" s="427"/>
      <c r="HIG42" s="427"/>
      <c r="HIH42" s="427"/>
      <c r="HII42" s="427"/>
      <c r="HIJ42" s="427"/>
      <c r="HIK42" s="427"/>
      <c r="HIL42" s="427"/>
      <c r="HIM42" s="427"/>
      <c r="HIN42" s="427"/>
      <c r="HIO42" s="427"/>
      <c r="HIP42" s="427"/>
      <c r="HIQ42" s="427"/>
      <c r="HIR42" s="427"/>
      <c r="HIS42" s="427"/>
      <c r="HIT42" s="427"/>
      <c r="HIU42" s="427"/>
      <c r="HIV42" s="427"/>
      <c r="HIW42" s="427"/>
      <c r="HIX42" s="427"/>
      <c r="HIY42" s="427"/>
      <c r="HIZ42" s="427"/>
      <c r="HJA42" s="427"/>
      <c r="HJB42" s="427"/>
      <c r="HJC42" s="427"/>
      <c r="HJD42" s="427"/>
      <c r="HJE42" s="427"/>
      <c r="HJF42" s="427"/>
      <c r="HJG42" s="427"/>
      <c r="HJH42" s="427"/>
      <c r="HJI42" s="427"/>
      <c r="HJJ42" s="427"/>
      <c r="HJK42" s="427"/>
      <c r="HJL42" s="427"/>
      <c r="HJM42" s="427"/>
      <c r="HJN42" s="427"/>
      <c r="HJO42" s="427"/>
      <c r="HJP42" s="427"/>
      <c r="HJQ42" s="427"/>
      <c r="HJR42" s="427"/>
      <c r="HJS42" s="427"/>
      <c r="HJT42" s="427"/>
      <c r="HJU42" s="427"/>
      <c r="HJV42" s="427"/>
      <c r="HJW42" s="427"/>
      <c r="HJX42" s="427"/>
      <c r="HJY42" s="427"/>
      <c r="HJZ42" s="427"/>
      <c r="HKA42" s="427"/>
      <c r="HKB42" s="427"/>
      <c r="HKC42" s="427"/>
      <c r="HKD42" s="427"/>
      <c r="HKE42" s="427"/>
      <c r="HKF42" s="427"/>
      <c r="HKG42" s="427"/>
      <c r="HKH42" s="427"/>
      <c r="HKI42" s="427"/>
      <c r="HKJ42" s="427"/>
      <c r="HKK42" s="427"/>
      <c r="HKL42" s="427"/>
      <c r="HKM42" s="427"/>
      <c r="HKN42" s="427"/>
      <c r="HKO42" s="427"/>
      <c r="HKP42" s="427"/>
      <c r="HKQ42" s="427"/>
      <c r="HKR42" s="427"/>
      <c r="HKS42" s="427"/>
      <c r="HKT42" s="427"/>
      <c r="HKU42" s="427"/>
      <c r="HKV42" s="427"/>
      <c r="HKW42" s="427"/>
      <c r="HKX42" s="427"/>
      <c r="HKY42" s="427"/>
      <c r="HKZ42" s="427"/>
      <c r="HLA42" s="427"/>
      <c r="HLB42" s="427"/>
      <c r="HLC42" s="427"/>
      <c r="HLD42" s="427"/>
      <c r="HLE42" s="427"/>
      <c r="HLF42" s="427"/>
      <c r="HLG42" s="427"/>
      <c r="HLH42" s="427"/>
      <c r="HLI42" s="427"/>
      <c r="HLJ42" s="427"/>
      <c r="HLK42" s="427"/>
      <c r="HLL42" s="427"/>
      <c r="HLM42" s="427"/>
      <c r="HLN42" s="427"/>
      <c r="HLO42" s="427"/>
      <c r="HLP42" s="427"/>
      <c r="HLQ42" s="427"/>
      <c r="HLR42" s="427"/>
      <c r="HLS42" s="427"/>
      <c r="HLT42" s="427"/>
      <c r="HLU42" s="427"/>
      <c r="HLV42" s="427"/>
      <c r="HLW42" s="427"/>
      <c r="HLX42" s="427"/>
      <c r="HLY42" s="427"/>
      <c r="HLZ42" s="427"/>
      <c r="HMA42" s="427"/>
      <c r="HMB42" s="427"/>
      <c r="HMC42" s="427"/>
      <c r="HMD42" s="427"/>
      <c r="HME42" s="427"/>
      <c r="HMF42" s="427"/>
      <c r="HMG42" s="427"/>
      <c r="HMH42" s="427"/>
      <c r="HMI42" s="427"/>
      <c r="HMJ42" s="427"/>
      <c r="HMK42" s="427"/>
      <c r="HML42" s="427"/>
      <c r="HMM42" s="427"/>
      <c r="HMN42" s="427"/>
      <c r="HMO42" s="427"/>
      <c r="HMP42" s="427"/>
      <c r="HMQ42" s="427"/>
      <c r="HMR42" s="427"/>
      <c r="HMS42" s="427"/>
      <c r="HMT42" s="427"/>
      <c r="HMU42" s="427"/>
      <c r="HMV42" s="427"/>
      <c r="HMW42" s="427"/>
      <c r="HMX42" s="427"/>
      <c r="HMY42" s="427"/>
      <c r="HMZ42" s="427"/>
      <c r="HNA42" s="427"/>
      <c r="HNB42" s="427"/>
      <c r="HNC42" s="427"/>
      <c r="HND42" s="427"/>
      <c r="HNE42" s="427"/>
      <c r="HNF42" s="427"/>
      <c r="HNG42" s="427"/>
      <c r="HNH42" s="427"/>
      <c r="HNI42" s="427"/>
      <c r="HNJ42" s="427"/>
      <c r="HNK42" s="427"/>
      <c r="HNL42" s="427"/>
      <c r="HNM42" s="427"/>
      <c r="HNN42" s="427"/>
      <c r="HNO42" s="427"/>
      <c r="HNP42" s="427"/>
      <c r="HNQ42" s="427"/>
      <c r="HNR42" s="427"/>
      <c r="HNS42" s="427"/>
      <c r="HNT42" s="427"/>
      <c r="HNU42" s="427"/>
      <c r="HNV42" s="427"/>
      <c r="HNW42" s="427"/>
      <c r="HNX42" s="427"/>
      <c r="HNY42" s="427"/>
      <c r="HNZ42" s="427"/>
      <c r="HOA42" s="427"/>
      <c r="HOB42" s="427"/>
      <c r="HOC42" s="427"/>
      <c r="HOD42" s="427"/>
      <c r="HOE42" s="427"/>
      <c r="HOF42" s="427"/>
      <c r="HOG42" s="427"/>
      <c r="HOH42" s="427"/>
      <c r="HOI42" s="427"/>
      <c r="HOJ42" s="427"/>
      <c r="HOK42" s="427"/>
      <c r="HOL42" s="427"/>
      <c r="HOM42" s="427"/>
      <c r="HON42" s="427"/>
      <c r="HOO42" s="427"/>
      <c r="HOP42" s="427"/>
      <c r="HOQ42" s="427"/>
      <c r="HOR42" s="427"/>
      <c r="HOS42" s="427"/>
      <c r="HOT42" s="427"/>
      <c r="HOU42" s="427"/>
      <c r="HOV42" s="427"/>
      <c r="HOW42" s="427"/>
      <c r="HOX42" s="427"/>
      <c r="HOY42" s="427"/>
      <c r="HOZ42" s="427"/>
      <c r="HPA42" s="427"/>
      <c r="HPB42" s="427"/>
      <c r="HPC42" s="427"/>
      <c r="HPD42" s="427"/>
      <c r="HPE42" s="427"/>
      <c r="HPF42" s="427"/>
      <c r="HPG42" s="427"/>
      <c r="HPH42" s="427"/>
      <c r="HPI42" s="427"/>
      <c r="HPJ42" s="427"/>
      <c r="HPK42" s="427"/>
      <c r="HPL42" s="427"/>
      <c r="HPM42" s="427"/>
      <c r="HPN42" s="427"/>
      <c r="HPO42" s="427"/>
      <c r="HPP42" s="427"/>
      <c r="HPQ42" s="427"/>
      <c r="HPR42" s="427"/>
      <c r="HPS42" s="427"/>
      <c r="HPT42" s="427"/>
      <c r="HPU42" s="427"/>
      <c r="HPV42" s="427"/>
      <c r="HPW42" s="427"/>
      <c r="HPX42" s="427"/>
      <c r="HPY42" s="427"/>
      <c r="HPZ42" s="427"/>
      <c r="HQA42" s="427"/>
      <c r="HQB42" s="427"/>
      <c r="HQC42" s="427"/>
      <c r="HQD42" s="427"/>
      <c r="HQE42" s="427"/>
      <c r="HQF42" s="427"/>
      <c r="HQG42" s="427"/>
      <c r="HQH42" s="427"/>
      <c r="HQI42" s="427"/>
      <c r="HQJ42" s="427"/>
      <c r="HQK42" s="427"/>
      <c r="HQL42" s="427"/>
      <c r="HQM42" s="427"/>
      <c r="HQN42" s="427"/>
      <c r="HQO42" s="427"/>
      <c r="HQP42" s="427"/>
      <c r="HQQ42" s="427"/>
      <c r="HQR42" s="427"/>
      <c r="HQS42" s="427"/>
      <c r="HQT42" s="427"/>
      <c r="HQU42" s="427"/>
      <c r="HQV42" s="427"/>
      <c r="HQW42" s="427"/>
      <c r="HQX42" s="427"/>
      <c r="HQY42" s="427"/>
      <c r="HQZ42" s="427"/>
      <c r="HRA42" s="427"/>
      <c r="HRB42" s="427"/>
      <c r="HRC42" s="427"/>
      <c r="HRD42" s="427"/>
      <c r="HRE42" s="427"/>
      <c r="HRF42" s="427"/>
      <c r="HRG42" s="427"/>
      <c r="HRH42" s="427"/>
      <c r="HRI42" s="427"/>
      <c r="HRJ42" s="427"/>
      <c r="HRK42" s="427"/>
      <c r="HRL42" s="427"/>
      <c r="HRM42" s="427"/>
      <c r="HRN42" s="427"/>
      <c r="HRO42" s="427"/>
      <c r="HRP42" s="427"/>
      <c r="HRQ42" s="427"/>
      <c r="HRR42" s="427"/>
      <c r="HRS42" s="427"/>
      <c r="HRT42" s="427"/>
      <c r="HRU42" s="427"/>
      <c r="HRV42" s="427"/>
      <c r="HRW42" s="427"/>
      <c r="HRX42" s="427"/>
      <c r="HRY42" s="427"/>
      <c r="HRZ42" s="427"/>
      <c r="HSA42" s="427"/>
      <c r="HSB42" s="427"/>
      <c r="HSC42" s="427"/>
      <c r="HSD42" s="427"/>
      <c r="HSE42" s="427"/>
      <c r="HSF42" s="427"/>
      <c r="HSG42" s="427"/>
      <c r="HSH42" s="427"/>
      <c r="HSI42" s="427"/>
      <c r="HSJ42" s="427"/>
      <c r="HSK42" s="427"/>
      <c r="HSL42" s="427"/>
      <c r="HSM42" s="427"/>
      <c r="HSN42" s="427"/>
      <c r="HSO42" s="427"/>
      <c r="HSP42" s="427"/>
      <c r="HSQ42" s="427"/>
      <c r="HSR42" s="427"/>
      <c r="HSS42" s="427"/>
      <c r="HST42" s="427"/>
      <c r="HSU42" s="427"/>
      <c r="HSV42" s="427"/>
      <c r="HSW42" s="427"/>
      <c r="HSX42" s="427"/>
      <c r="HSY42" s="427"/>
      <c r="HSZ42" s="427"/>
      <c r="HTA42" s="427"/>
      <c r="HTB42" s="427"/>
      <c r="HTC42" s="427"/>
      <c r="HTD42" s="427"/>
      <c r="HTE42" s="427"/>
      <c r="HTF42" s="427"/>
      <c r="HTG42" s="427"/>
      <c r="HTH42" s="427"/>
      <c r="HTI42" s="427"/>
      <c r="HTJ42" s="427"/>
      <c r="HTK42" s="427"/>
      <c r="HTL42" s="427"/>
      <c r="HTM42" s="427"/>
      <c r="HTN42" s="427"/>
      <c r="HTO42" s="427"/>
      <c r="HTP42" s="427"/>
      <c r="HTQ42" s="427"/>
      <c r="HTR42" s="427"/>
      <c r="HTS42" s="427"/>
      <c r="HTT42" s="427"/>
      <c r="HTU42" s="427"/>
      <c r="HTV42" s="427"/>
      <c r="HTW42" s="427"/>
      <c r="HTX42" s="427"/>
      <c r="HTY42" s="427"/>
      <c r="HTZ42" s="427"/>
      <c r="HUA42" s="427"/>
      <c r="HUB42" s="427"/>
      <c r="HUC42" s="427"/>
      <c r="HUD42" s="427"/>
      <c r="HUE42" s="427"/>
      <c r="HUF42" s="427"/>
      <c r="HUG42" s="427"/>
      <c r="HUH42" s="427"/>
      <c r="HUI42" s="427"/>
      <c r="HUJ42" s="427"/>
      <c r="HUK42" s="427"/>
      <c r="HUL42" s="427"/>
      <c r="HUM42" s="427"/>
      <c r="HUN42" s="427"/>
      <c r="HUO42" s="427"/>
      <c r="HUP42" s="427"/>
      <c r="HUQ42" s="427"/>
      <c r="HUR42" s="427"/>
      <c r="HUS42" s="427"/>
      <c r="HUT42" s="427"/>
      <c r="HUU42" s="427"/>
      <c r="HUV42" s="427"/>
      <c r="HUW42" s="427"/>
      <c r="HUX42" s="427"/>
      <c r="HUY42" s="427"/>
      <c r="HUZ42" s="427"/>
      <c r="HVA42" s="427"/>
      <c r="HVB42" s="427"/>
      <c r="HVC42" s="427"/>
      <c r="HVD42" s="427"/>
      <c r="HVE42" s="427"/>
      <c r="HVF42" s="427"/>
      <c r="HVG42" s="427"/>
      <c r="HVH42" s="427"/>
      <c r="HVI42" s="427"/>
      <c r="HVJ42" s="427"/>
      <c r="HVK42" s="427"/>
      <c r="HVL42" s="427"/>
      <c r="HVM42" s="427"/>
      <c r="HVN42" s="427"/>
      <c r="HVO42" s="427"/>
      <c r="HVP42" s="427"/>
      <c r="HVQ42" s="427"/>
      <c r="HVR42" s="427"/>
      <c r="HVS42" s="427"/>
      <c r="HVT42" s="427"/>
      <c r="HVU42" s="427"/>
      <c r="HVV42" s="427"/>
      <c r="HVW42" s="427"/>
      <c r="HVX42" s="427"/>
      <c r="HVY42" s="427"/>
      <c r="HVZ42" s="427"/>
      <c r="HWA42" s="427"/>
      <c r="HWB42" s="427"/>
      <c r="HWC42" s="427"/>
      <c r="HWD42" s="427"/>
      <c r="HWE42" s="427"/>
      <c r="HWF42" s="427"/>
      <c r="HWG42" s="427"/>
      <c r="HWH42" s="427"/>
      <c r="HWI42" s="427"/>
      <c r="HWJ42" s="427"/>
      <c r="HWK42" s="427"/>
      <c r="HWL42" s="427"/>
      <c r="HWM42" s="427"/>
      <c r="HWN42" s="427"/>
      <c r="HWO42" s="427"/>
      <c r="HWP42" s="427"/>
      <c r="HWQ42" s="427"/>
      <c r="HWR42" s="427"/>
      <c r="HWS42" s="427"/>
      <c r="HWT42" s="427"/>
      <c r="HWU42" s="427"/>
      <c r="HWV42" s="427"/>
      <c r="HWW42" s="427"/>
      <c r="HWX42" s="427"/>
      <c r="HWY42" s="427"/>
      <c r="HWZ42" s="427"/>
      <c r="HXA42" s="427"/>
      <c r="HXB42" s="427"/>
      <c r="HXC42" s="427"/>
      <c r="HXD42" s="427"/>
      <c r="HXE42" s="427"/>
      <c r="HXF42" s="427"/>
      <c r="HXG42" s="427"/>
      <c r="HXH42" s="427"/>
      <c r="HXI42" s="427"/>
      <c r="HXJ42" s="427"/>
      <c r="HXK42" s="427"/>
      <c r="HXL42" s="427"/>
      <c r="HXM42" s="427"/>
      <c r="HXN42" s="427"/>
      <c r="HXO42" s="427"/>
    </row>
    <row r="43" spans="2:6047" x14ac:dyDescent="0.25">
      <c r="CA43" s="56"/>
    </row>
    <row r="44" spans="2:6047" x14ac:dyDescent="0.25">
      <c r="CA44" s="56"/>
    </row>
    <row r="45" spans="2:6047" x14ac:dyDescent="0.25">
      <c r="CA45" s="56"/>
    </row>
    <row r="46" spans="2:6047" x14ac:dyDescent="0.25">
      <c r="CA46" s="56"/>
    </row>
  </sheetData>
  <mergeCells count="65">
    <mergeCell ref="CW5:CY5"/>
    <mergeCell ref="CZ5:DB5"/>
    <mergeCell ref="BS5:BU5"/>
    <mergeCell ref="BV5:BX5"/>
    <mergeCell ref="BY5:CA5"/>
    <mergeCell ref="CQ5:CS5"/>
    <mergeCell ref="CT5:CV5"/>
    <mergeCell ref="A1:DB1"/>
    <mergeCell ref="AU4:BI4"/>
    <mergeCell ref="BJ4:BX4"/>
    <mergeCell ref="BY4:CM4"/>
    <mergeCell ref="CN4:DB4"/>
    <mergeCell ref="A4:A7"/>
    <mergeCell ref="B5:J5"/>
    <mergeCell ref="B6:D6"/>
    <mergeCell ref="E6:G6"/>
    <mergeCell ref="H6:J6"/>
    <mergeCell ref="AL6:AN6"/>
    <mergeCell ref="AO6:AQ6"/>
    <mergeCell ref="AR6:AT6"/>
    <mergeCell ref="AL5:AT5"/>
    <mergeCell ref="B4:AT4"/>
    <mergeCell ref="Z6:AB6"/>
    <mergeCell ref="EG4:EU4"/>
    <mergeCell ref="AU5:AW5"/>
    <mergeCell ref="AX5:AZ5"/>
    <mergeCell ref="BA5:BC5"/>
    <mergeCell ref="BD5:BF5"/>
    <mergeCell ref="BG5:BI5"/>
    <mergeCell ref="BJ5:BL5"/>
    <mergeCell ref="BM5:BO5"/>
    <mergeCell ref="DI5:DK5"/>
    <mergeCell ref="CB5:CD5"/>
    <mergeCell ref="CE5:CG5"/>
    <mergeCell ref="CH5:CJ5"/>
    <mergeCell ref="CK5:CM5"/>
    <mergeCell ref="CN5:CP5"/>
    <mergeCell ref="DF5:DH5"/>
    <mergeCell ref="BP5:BR5"/>
    <mergeCell ref="DC5:DE5"/>
    <mergeCell ref="DC4:DQ4"/>
    <mergeCell ref="K5:S5"/>
    <mergeCell ref="ES5:EU5"/>
    <mergeCell ref="DL5:DN5"/>
    <mergeCell ref="DO5:DQ5"/>
    <mergeCell ref="DR5:DT5"/>
    <mergeCell ref="DU5:DW5"/>
    <mergeCell ref="DX5:DZ5"/>
    <mergeCell ref="EA5:EC5"/>
    <mergeCell ref="ED5:EF5"/>
    <mergeCell ref="EG5:EI5"/>
    <mergeCell ref="EJ5:EL5"/>
    <mergeCell ref="EM5:EO5"/>
    <mergeCell ref="EP5:ER5"/>
    <mergeCell ref="DR4:EF4"/>
    <mergeCell ref="T5:AB5"/>
    <mergeCell ref="AC6:AE6"/>
    <mergeCell ref="AF6:AH6"/>
    <mergeCell ref="AI6:AK6"/>
    <mergeCell ref="AC5:AK5"/>
    <mergeCell ref="K6:M6"/>
    <mergeCell ref="N6:P6"/>
    <mergeCell ref="Q6:S6"/>
    <mergeCell ref="T6:V6"/>
    <mergeCell ref="W6:Y6"/>
  </mergeCells>
  <pageMargins left="0.70866141732283472" right="0.70866141732283472" top="0.74803149606299213" bottom="0.74803149606299213" header="0.31496062992125984" footer="0.31496062992125984"/>
  <pageSetup paperSize="284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zoomScale="154" zoomScaleNormal="154" workbookViewId="0">
      <pane xSplit="1" topLeftCell="B1" activePane="topRight" state="frozen"/>
      <selection pane="topRight" activeCell="F9" sqref="F9"/>
    </sheetView>
  </sheetViews>
  <sheetFormatPr defaultColWidth="9.140625" defaultRowHeight="12.75" x14ac:dyDescent="0.25"/>
  <cols>
    <col min="1" max="1" width="30.28515625" style="28" customWidth="1"/>
    <col min="2" max="25" width="7.7109375" style="617" customWidth="1"/>
    <col min="26" max="26" width="26.140625" style="617" hidden="1" customWidth="1"/>
    <col min="27" max="27" width="22.7109375" style="617" hidden="1" customWidth="1"/>
    <col min="28" max="28" width="22.7109375" style="612" hidden="1" customWidth="1"/>
    <col min="29" max="32" width="22.7109375" style="617" hidden="1" customWidth="1"/>
    <col min="33" max="35" width="9.140625" style="28" customWidth="1"/>
    <col min="36" max="16384" width="9.140625" style="28"/>
  </cols>
  <sheetData>
    <row r="1" spans="1:32" s="613" customFormat="1" x14ac:dyDescent="0.25">
      <c r="A1" s="1418" t="s">
        <v>26</v>
      </c>
      <c r="B1" s="1418"/>
      <c r="C1" s="1418"/>
      <c r="D1" s="1418"/>
      <c r="E1" s="1418"/>
      <c r="F1" s="1418"/>
      <c r="G1" s="1418"/>
      <c r="H1" s="1418"/>
      <c r="I1" s="1418"/>
      <c r="J1" s="1418"/>
      <c r="K1" s="1418"/>
      <c r="L1" s="1418"/>
      <c r="M1" s="1418"/>
      <c r="N1" s="1418"/>
      <c r="O1" s="1418"/>
      <c r="P1" s="1418"/>
      <c r="Q1" s="1418"/>
      <c r="R1" s="1418"/>
      <c r="S1" s="1418"/>
      <c r="T1" s="1418"/>
      <c r="U1" s="1418"/>
      <c r="V1" s="1418"/>
      <c r="W1" s="1418"/>
      <c r="X1" s="1418"/>
      <c r="Y1" s="1418"/>
      <c r="Z1" s="1418"/>
      <c r="AA1" s="1418"/>
      <c r="AB1" s="1418"/>
      <c r="AC1" s="1418"/>
      <c r="AD1" s="1419"/>
      <c r="AE1" s="1419"/>
      <c r="AF1" s="612"/>
    </row>
    <row r="2" spans="1:32" x14ac:dyDescent="0.25">
      <c r="A2" s="614" t="s">
        <v>147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6"/>
      <c r="AC2" s="615"/>
    </row>
    <row r="4" spans="1:32" x14ac:dyDescent="0.25">
      <c r="A4" s="1424" t="s">
        <v>189</v>
      </c>
      <c r="B4" s="1388" t="s">
        <v>238</v>
      </c>
      <c r="C4" s="1388"/>
      <c r="D4" s="1388"/>
      <c r="E4" s="1388"/>
      <c r="F4" s="1388"/>
      <c r="G4" s="1388"/>
      <c r="H4" s="1388"/>
      <c r="I4" s="1388"/>
      <c r="J4" s="1388"/>
      <c r="K4" s="1388"/>
      <c r="L4" s="1388"/>
      <c r="M4" s="1388"/>
      <c r="N4" s="1388"/>
      <c r="O4" s="1388"/>
      <c r="P4" s="1388"/>
      <c r="Q4" s="1388"/>
      <c r="R4" s="1388"/>
      <c r="S4" s="1388"/>
      <c r="T4" s="1388"/>
      <c r="U4" s="1388"/>
      <c r="V4" s="1388"/>
      <c r="W4" s="1388"/>
      <c r="X4" s="1388"/>
      <c r="Y4" s="1388"/>
      <c r="Z4" s="27" t="s">
        <v>225</v>
      </c>
      <c r="AA4" s="27" t="s">
        <v>176</v>
      </c>
      <c r="AB4" s="618" t="s">
        <v>150</v>
      </c>
      <c r="AC4" s="27" t="s">
        <v>114</v>
      </c>
      <c r="AD4" s="27" t="s">
        <v>12</v>
      </c>
      <c r="AE4" s="27" t="s">
        <v>23</v>
      </c>
      <c r="AF4" s="27" t="s">
        <v>24</v>
      </c>
    </row>
    <row r="5" spans="1:32" x14ac:dyDescent="0.25">
      <c r="A5" s="1425"/>
      <c r="B5" s="1421" t="s">
        <v>258</v>
      </c>
      <c r="C5" s="1422"/>
      <c r="D5" s="1422"/>
      <c r="E5" s="1422"/>
      <c r="F5" s="1422"/>
      <c r="G5" s="1423"/>
      <c r="H5" s="1421" t="s">
        <v>259</v>
      </c>
      <c r="I5" s="1422"/>
      <c r="J5" s="1422"/>
      <c r="K5" s="1422"/>
      <c r="L5" s="1422"/>
      <c r="M5" s="1423"/>
      <c r="N5" s="1421" t="s">
        <v>260</v>
      </c>
      <c r="O5" s="1422"/>
      <c r="P5" s="1422"/>
      <c r="Q5" s="1422"/>
      <c r="R5" s="1422"/>
      <c r="S5" s="1423"/>
      <c r="T5" s="1420" t="s">
        <v>261</v>
      </c>
      <c r="U5" s="1420"/>
      <c r="V5" s="1420"/>
      <c r="W5" s="1420"/>
      <c r="X5" s="1420"/>
      <c r="Y5" s="1420"/>
      <c r="Z5" s="27"/>
      <c r="AA5" s="27"/>
      <c r="AB5" s="618"/>
      <c r="AC5" s="27"/>
      <c r="AD5" s="27"/>
      <c r="AE5" s="27"/>
      <c r="AF5" s="27"/>
    </row>
    <row r="6" spans="1:32" ht="43.5" customHeight="1" x14ac:dyDescent="0.25">
      <c r="A6" s="1425"/>
      <c r="B6" s="1341" t="s">
        <v>262</v>
      </c>
      <c r="C6" s="1343"/>
      <c r="D6" s="1341" t="s">
        <v>291</v>
      </c>
      <c r="E6" s="1343"/>
      <c r="F6" s="1341" t="s">
        <v>292</v>
      </c>
      <c r="G6" s="1343"/>
      <c r="H6" s="1341" t="s">
        <v>262</v>
      </c>
      <c r="I6" s="1343"/>
      <c r="J6" s="1341" t="s">
        <v>291</v>
      </c>
      <c r="K6" s="1343"/>
      <c r="L6" s="1341" t="s">
        <v>292</v>
      </c>
      <c r="M6" s="1343"/>
      <c r="N6" s="1341" t="s">
        <v>262</v>
      </c>
      <c r="O6" s="1343"/>
      <c r="P6" s="1341" t="s">
        <v>291</v>
      </c>
      <c r="Q6" s="1343"/>
      <c r="R6" s="1341" t="s">
        <v>292</v>
      </c>
      <c r="S6" s="1343"/>
      <c r="T6" s="1341" t="s">
        <v>262</v>
      </c>
      <c r="U6" s="1343"/>
      <c r="V6" s="1341" t="s">
        <v>291</v>
      </c>
      <c r="W6" s="1343"/>
      <c r="X6" s="1341" t="s">
        <v>292</v>
      </c>
      <c r="Y6" s="1343"/>
      <c r="Z6" s="27"/>
      <c r="AA6" s="27"/>
      <c r="AB6" s="618"/>
      <c r="AC6" s="27"/>
      <c r="AD6" s="27"/>
      <c r="AE6" s="27"/>
      <c r="AF6" s="27"/>
    </row>
    <row r="7" spans="1:32" s="611" customFormat="1" x14ac:dyDescent="0.25">
      <c r="A7" s="1426"/>
      <c r="B7" s="376" t="s">
        <v>0</v>
      </c>
      <c r="C7" s="376" t="s">
        <v>1</v>
      </c>
      <c r="D7" s="376" t="s">
        <v>0</v>
      </c>
      <c r="E7" s="376" t="s">
        <v>1</v>
      </c>
      <c r="F7" s="376" t="s">
        <v>0</v>
      </c>
      <c r="G7" s="376" t="s">
        <v>1</v>
      </c>
      <c r="H7" s="376" t="s">
        <v>0</v>
      </c>
      <c r="I7" s="376" t="s">
        <v>1</v>
      </c>
      <c r="J7" s="376" t="s">
        <v>0</v>
      </c>
      <c r="K7" s="376" t="s">
        <v>1</v>
      </c>
      <c r="L7" s="376" t="s">
        <v>0</v>
      </c>
      <c r="M7" s="376" t="s">
        <v>1</v>
      </c>
      <c r="N7" s="376" t="s">
        <v>0</v>
      </c>
      <c r="O7" s="376" t="s">
        <v>1</v>
      </c>
      <c r="P7" s="376" t="s">
        <v>0</v>
      </c>
      <c r="Q7" s="376" t="s">
        <v>1</v>
      </c>
      <c r="R7" s="376" t="s">
        <v>0</v>
      </c>
      <c r="S7" s="376" t="s">
        <v>1</v>
      </c>
      <c r="T7" s="376" t="s">
        <v>0</v>
      </c>
      <c r="U7" s="376" t="s">
        <v>1</v>
      </c>
      <c r="V7" s="376" t="s">
        <v>0</v>
      </c>
      <c r="W7" s="376" t="s">
        <v>1</v>
      </c>
      <c r="X7" s="376" t="s">
        <v>0</v>
      </c>
      <c r="Y7" s="376" t="s">
        <v>1</v>
      </c>
      <c r="Z7" s="27"/>
      <c r="AA7" s="27"/>
      <c r="AB7" s="618"/>
      <c r="AC7" s="27"/>
      <c r="AD7" s="27"/>
      <c r="AE7" s="27"/>
      <c r="AF7" s="27"/>
    </row>
    <row r="8" spans="1:32" ht="9.9499999999999993" customHeight="1" x14ac:dyDescent="0.25">
      <c r="A8" s="619" t="s">
        <v>27</v>
      </c>
      <c r="B8" s="620"/>
      <c r="C8" s="620"/>
      <c r="D8" s="620"/>
      <c r="E8" s="620"/>
      <c r="F8" s="620"/>
      <c r="G8" s="620"/>
      <c r="H8" s="620" t="e">
        <f>SUM(H9,H13)</f>
        <v>#REF!</v>
      </c>
      <c r="I8" s="620" t="e">
        <f>SUM(I9,I13)</f>
        <v>#REF!</v>
      </c>
      <c r="J8" s="620"/>
      <c r="K8" s="620"/>
      <c r="L8" s="659" t="e">
        <f>(SUM(#REF!,#REF!,#REF!,#REF!,#REF!,#REF!,L11:L12,#REF!,#REF!,#REF!,L16:L18,#REF!,#REF!)/H8)</f>
        <v>#REF!</v>
      </c>
      <c r="M8" s="659" t="e">
        <f>(SUM(#REF!,#REF!,#REF!,#REF!,#REF!,#REF!,M11:M12,#REF!,#REF!,#REF!,M16:M18,#REF!,#REF!)/I8)</f>
        <v>#REF!</v>
      </c>
      <c r="N8" s="901"/>
      <c r="O8" s="901"/>
      <c r="P8" s="901"/>
      <c r="Q8" s="901"/>
      <c r="R8" s="901"/>
      <c r="S8" s="901"/>
      <c r="T8" s="901"/>
      <c r="U8" s="901"/>
      <c r="V8" s="901"/>
      <c r="W8" s="901"/>
      <c r="X8" s="901"/>
      <c r="Y8" s="901"/>
      <c r="Z8" s="621" t="e">
        <f t="shared" ref="Z8:AF8" si="0">AVERAGE(Z9,Z13)</f>
        <v>#REF!</v>
      </c>
      <c r="AA8" s="621" t="e">
        <f t="shared" si="0"/>
        <v>#REF!</v>
      </c>
      <c r="AB8" s="621" t="e">
        <f t="shared" si="0"/>
        <v>#REF!</v>
      </c>
      <c r="AC8" s="621" t="e">
        <f t="shared" si="0"/>
        <v>#REF!</v>
      </c>
      <c r="AD8" s="621" t="e">
        <f t="shared" si="0"/>
        <v>#REF!</v>
      </c>
      <c r="AE8" s="621" t="e">
        <f t="shared" si="0"/>
        <v>#REF!</v>
      </c>
      <c r="AF8" s="621" t="e">
        <f t="shared" si="0"/>
        <v>#REF!</v>
      </c>
    </row>
    <row r="9" spans="1:32" ht="9.9499999999999993" customHeight="1" x14ac:dyDescent="0.25">
      <c r="A9" s="622" t="s">
        <v>255</v>
      </c>
      <c r="B9" s="623" t="e">
        <f>SUM(#REF!,#REF!,#REF!,#REF!,B10)</f>
        <v>#REF!</v>
      </c>
      <c r="C9" s="623" t="e">
        <f>SUM(#REF!,#REF!,#REF!,#REF!,C10)</f>
        <v>#REF!</v>
      </c>
      <c r="D9" s="623"/>
      <c r="E9" s="623"/>
      <c r="F9" s="623" t="e">
        <f>(SUM(#REF!,#REF!,#REF!,#REF!,#REF!,#REF!,F11:F12)/B9)</f>
        <v>#REF!</v>
      </c>
      <c r="G9" s="623" t="e">
        <f>(SUM(#REF!,#REF!,#REF!,#REF!,#REF!,#REF!,G11:G12)/C9)</f>
        <v>#REF!</v>
      </c>
      <c r="H9" s="623" t="e">
        <f>SUM(#REF!,#REF!,#REF!,#REF!,H10)</f>
        <v>#REF!</v>
      </c>
      <c r="I9" s="623" t="e">
        <f>SUM(#REF!,#REF!,#REF!,#REF!,I10)</f>
        <v>#REF!</v>
      </c>
      <c r="J9" s="623"/>
      <c r="K9" s="623"/>
      <c r="L9" s="623" t="e">
        <f>(SUM(#REF!,#REF!,#REF!,#REF!,#REF!,#REF!,L11:L12)/H9)</f>
        <v>#REF!</v>
      </c>
      <c r="M9" s="623" t="e">
        <f>(SUM(#REF!,#REF!,#REF!,#REF!,#REF!,#REF!,M11:M12)/I9)</f>
        <v>#REF!</v>
      </c>
      <c r="N9" s="898"/>
      <c r="O9" s="898"/>
      <c r="P9" s="898"/>
      <c r="Q9" s="898"/>
      <c r="R9" s="898"/>
      <c r="S9" s="898"/>
      <c r="T9" s="898"/>
      <c r="U9" s="898"/>
      <c r="V9" s="898"/>
      <c r="W9" s="898"/>
      <c r="X9" s="898"/>
      <c r="Y9" s="898"/>
      <c r="Z9" s="624" t="e">
        <f>AVERAGE(#REF!,#REF!,#REF!,#REF!,Z10)</f>
        <v>#REF!</v>
      </c>
      <c r="AA9" s="624" t="e">
        <f>AVERAGE(#REF!,#REF!,#REF!,#REF!,AA10)</f>
        <v>#REF!</v>
      </c>
      <c r="AB9" s="624" t="e">
        <f>AVERAGE(#REF!,#REF!,#REF!,#REF!,AB10)</f>
        <v>#REF!</v>
      </c>
      <c r="AC9" s="624" t="e">
        <f>AVERAGE(#REF!,#REF!,#REF!,#REF!,AC10)</f>
        <v>#REF!</v>
      </c>
      <c r="AD9" s="624" t="e">
        <f>AVERAGE(#REF!,#REF!,#REF!,#REF!,AD10)</f>
        <v>#REF!</v>
      </c>
      <c r="AE9" s="624" t="e">
        <f>AVERAGE(#REF!,#REF!,#REF!,#REF!,AE10)</f>
        <v>#REF!</v>
      </c>
      <c r="AF9" s="624" t="e">
        <f>AVERAGE(#REF!,#REF!,#REF!,#REF!,AF10)</f>
        <v>#REF!</v>
      </c>
    </row>
    <row r="10" spans="1:32" ht="9.9499999999999993" customHeight="1" x14ac:dyDescent="0.25">
      <c r="A10" s="633" t="s">
        <v>56</v>
      </c>
      <c r="B10" s="625">
        <f>SUM(B11:B12)</f>
        <v>0</v>
      </c>
      <c r="C10" s="625">
        <f>SUM(C11:C12)</f>
        <v>0</v>
      </c>
      <c r="D10" s="625"/>
      <c r="E10" s="625"/>
      <c r="F10" s="384" t="e">
        <f>(SUM(F11:F12)/B10)</f>
        <v>#DIV/0!</v>
      </c>
      <c r="G10" s="384" t="e">
        <f>(SUM(G11:G12)/C10)</f>
        <v>#DIV/0!</v>
      </c>
      <c r="H10" s="625">
        <f>SUM(H11:H12)</f>
        <v>22</v>
      </c>
      <c r="I10" s="625">
        <f>SUM(I11:I12)</f>
        <v>0</v>
      </c>
      <c r="J10" s="625"/>
      <c r="K10" s="625"/>
      <c r="L10" s="384">
        <f>(SUM(L11:L12)/H10)</f>
        <v>4.7</v>
      </c>
      <c r="M10" s="384" t="e">
        <f>(SUM(M11:M12)/I10)</f>
        <v>#DIV/0!</v>
      </c>
      <c r="N10" s="899"/>
      <c r="O10" s="899"/>
      <c r="P10" s="899"/>
      <c r="Q10" s="899"/>
      <c r="R10" s="899"/>
      <c r="S10" s="899"/>
      <c r="T10" s="899"/>
      <c r="U10" s="899"/>
      <c r="V10" s="899"/>
      <c r="W10" s="899"/>
      <c r="X10" s="899"/>
      <c r="Y10" s="899"/>
      <c r="Z10" s="626">
        <f>AVERAGE(Z11:Z12)</f>
        <v>4.54</v>
      </c>
      <c r="AA10" s="626">
        <f>AVERAGE(AA11:AA12)</f>
        <v>4.34</v>
      </c>
      <c r="AB10" s="626">
        <f>AVERAGE(AB11)</f>
        <v>3.9</v>
      </c>
      <c r="AC10" s="634">
        <f>AVERAGE(AC11)</f>
        <v>3.89</v>
      </c>
      <c r="AD10" s="634">
        <f>AVERAGE(AD11)</f>
        <v>2.97</v>
      </c>
      <c r="AE10" s="634"/>
      <c r="AF10" s="634"/>
    </row>
    <row r="11" spans="1:32" ht="9.9499999999999993" customHeight="1" x14ac:dyDescent="0.2">
      <c r="A11" s="630" t="s">
        <v>108</v>
      </c>
      <c r="B11" s="277"/>
      <c r="C11" s="277"/>
      <c r="D11" s="277"/>
      <c r="E11" s="277"/>
      <c r="F11" s="534">
        <f>B11*D11</f>
        <v>0</v>
      </c>
      <c r="G11" s="534">
        <f>C11*E11</f>
        <v>0</v>
      </c>
      <c r="H11" s="277">
        <v>22</v>
      </c>
      <c r="I11" s="277">
        <v>0</v>
      </c>
      <c r="J11" s="277">
        <v>4.7</v>
      </c>
      <c r="K11" s="277">
        <v>0</v>
      </c>
      <c r="L11" s="534">
        <f>H11*J11</f>
        <v>103.4</v>
      </c>
      <c r="M11" s="534">
        <f>I11*K11</f>
        <v>0</v>
      </c>
      <c r="N11" s="857"/>
      <c r="O11" s="857"/>
      <c r="P11" s="857"/>
      <c r="Q11" s="857"/>
      <c r="R11" s="857"/>
      <c r="S11" s="857"/>
      <c r="T11" s="857"/>
      <c r="U11" s="857"/>
      <c r="V11" s="857"/>
      <c r="W11" s="857"/>
      <c r="X11" s="857"/>
      <c r="Y11" s="857"/>
      <c r="Z11" s="635">
        <v>4.54</v>
      </c>
      <c r="AA11" s="640">
        <v>4.34</v>
      </c>
      <c r="AB11" s="628">
        <v>3.9</v>
      </c>
      <c r="AC11" s="524">
        <v>3.89</v>
      </c>
      <c r="AD11" s="631">
        <v>2.97</v>
      </c>
      <c r="AE11" s="637"/>
      <c r="AF11" s="637"/>
    </row>
    <row r="12" spans="1:32" ht="9.9499999999999993" customHeight="1" x14ac:dyDescent="0.2">
      <c r="A12" s="630" t="s">
        <v>171</v>
      </c>
      <c r="B12" s="277"/>
      <c r="C12" s="277"/>
      <c r="D12" s="277"/>
      <c r="E12" s="277"/>
      <c r="F12" s="534">
        <f>B12*D12</f>
        <v>0</v>
      </c>
      <c r="G12" s="534">
        <f>C12*E12</f>
        <v>0</v>
      </c>
      <c r="H12" s="277">
        <v>0</v>
      </c>
      <c r="I12" s="277">
        <v>0</v>
      </c>
      <c r="J12" s="277">
        <v>0</v>
      </c>
      <c r="K12" s="277">
        <v>0</v>
      </c>
      <c r="L12" s="534">
        <f>H12*J12</f>
        <v>0</v>
      </c>
      <c r="M12" s="534">
        <f>I12*K12</f>
        <v>0</v>
      </c>
      <c r="N12" s="857"/>
      <c r="O12" s="857"/>
      <c r="P12" s="857"/>
      <c r="Q12" s="857"/>
      <c r="R12" s="857"/>
      <c r="S12" s="857"/>
      <c r="T12" s="857"/>
      <c r="U12" s="857"/>
      <c r="V12" s="857"/>
      <c r="W12" s="857"/>
      <c r="X12" s="857"/>
      <c r="Y12" s="857"/>
      <c r="Z12" s="635" t="s">
        <v>68</v>
      </c>
      <c r="AA12" s="641"/>
      <c r="AB12" s="638"/>
      <c r="AC12" s="642"/>
      <c r="AD12" s="637"/>
      <c r="AE12" s="637"/>
      <c r="AF12" s="637"/>
    </row>
    <row r="13" spans="1:32" ht="9.9499999999999993" customHeight="1" x14ac:dyDescent="0.25">
      <c r="A13" s="643" t="s">
        <v>256</v>
      </c>
      <c r="B13" s="898"/>
      <c r="C13" s="898"/>
      <c r="D13" s="898"/>
      <c r="E13" s="898"/>
      <c r="F13" s="898"/>
      <c r="G13" s="898"/>
      <c r="H13" s="623" t="e">
        <f>SUM(#REF!,#REF!,H15,#REF!,#REF!)</f>
        <v>#REF!</v>
      </c>
      <c r="I13" s="623" t="e">
        <f>SUM(#REF!,#REF!,I15,#REF!,#REF!)</f>
        <v>#REF!</v>
      </c>
      <c r="J13" s="623"/>
      <c r="K13" s="623"/>
      <c r="L13" s="623" t="e">
        <f>(SUM(#REF!,#REF!,#REF!,L16:L18,#REF!,#REF!)/H13)</f>
        <v>#REF!</v>
      </c>
      <c r="M13" s="623" t="e">
        <f>(SUM(#REF!,#REF!,#REF!,M16:M18,#REF!,#REF!)/I13)</f>
        <v>#REF!</v>
      </c>
      <c r="N13" s="898"/>
      <c r="O13" s="898"/>
      <c r="P13" s="898"/>
      <c r="Q13" s="898"/>
      <c r="R13" s="898"/>
      <c r="S13" s="898"/>
      <c r="T13" s="898"/>
      <c r="U13" s="898"/>
      <c r="V13" s="898"/>
      <c r="W13" s="898"/>
      <c r="X13" s="898"/>
      <c r="Y13" s="898"/>
      <c r="Z13" s="624" t="e">
        <f>AVERAGE(#REF!,#REF!,Z15,#REF!)</f>
        <v>#REF!</v>
      </c>
      <c r="AA13" s="624" t="e">
        <f>AVERAGE(#REF!,#REF!,AA15,#REF!)</f>
        <v>#REF!</v>
      </c>
      <c r="AB13" s="624" t="e">
        <f>AVERAGE(#REF!,#REF!,AB15,#REF!)</f>
        <v>#REF!</v>
      </c>
      <c r="AC13" s="624" t="e">
        <f>AVERAGE(#REF!,#REF!,AC15,#REF!)</f>
        <v>#REF!</v>
      </c>
      <c r="AD13" s="624" t="e">
        <f>AVERAGE(#REF!,#REF!,AD15,#REF!)</f>
        <v>#REF!</v>
      </c>
      <c r="AE13" s="624" t="e">
        <f>AVERAGE(#REF!,#REF!,AE15,#REF!)</f>
        <v>#REF!</v>
      </c>
      <c r="AF13" s="624" t="e">
        <f>AVERAGE(#REF!,#REF!,AF15,#REF!)</f>
        <v>#REF!</v>
      </c>
    </row>
    <row r="14" spans="1:32" ht="9.9499999999999993" hidden="1" customHeight="1" x14ac:dyDescent="0.2">
      <c r="A14" s="630" t="s">
        <v>138</v>
      </c>
      <c r="B14" s="857"/>
      <c r="C14" s="857"/>
      <c r="D14" s="857"/>
      <c r="E14" s="857"/>
      <c r="F14" s="857"/>
      <c r="G14" s="857"/>
      <c r="H14" s="277"/>
      <c r="I14" s="277"/>
      <c r="J14" s="277"/>
      <c r="K14" s="277"/>
      <c r="L14" s="534">
        <f t="shared" ref="L14:M14" si="1">H14*J14</f>
        <v>0</v>
      </c>
      <c r="M14" s="534">
        <f t="shared" si="1"/>
        <v>0</v>
      </c>
      <c r="N14" s="857"/>
      <c r="O14" s="857"/>
      <c r="P14" s="857"/>
      <c r="Q14" s="857"/>
      <c r="R14" s="857"/>
      <c r="S14" s="857"/>
      <c r="T14" s="857"/>
      <c r="U14" s="857"/>
      <c r="V14" s="857"/>
      <c r="W14" s="857"/>
      <c r="X14" s="857"/>
      <c r="Y14" s="857"/>
      <c r="Z14" s="635">
        <v>3.83</v>
      </c>
      <c r="AA14" s="636"/>
      <c r="AB14" s="636"/>
      <c r="AC14" s="639"/>
      <c r="AD14" s="631"/>
      <c r="AE14" s="637"/>
      <c r="AF14" s="637"/>
    </row>
    <row r="15" spans="1:32" ht="9.9499999999999993" customHeight="1" x14ac:dyDescent="0.25">
      <c r="A15" s="633" t="s">
        <v>56</v>
      </c>
      <c r="B15" s="625"/>
      <c r="C15" s="625"/>
      <c r="D15" s="625"/>
      <c r="E15" s="625"/>
      <c r="F15" s="625"/>
      <c r="G15" s="625"/>
      <c r="H15" s="625">
        <f>SUM(H16:H18)</f>
        <v>49</v>
      </c>
      <c r="I15" s="625">
        <f>SUM(I16:I18)</f>
        <v>18</v>
      </c>
      <c r="J15" s="625"/>
      <c r="K15" s="625"/>
      <c r="L15" s="384">
        <f>(SUM(L16:L18)/H15)</f>
        <v>5.923877551020408</v>
      </c>
      <c r="M15" s="384">
        <f>(SUM(M16:M18)/I15)</f>
        <v>6.4316666666666666</v>
      </c>
      <c r="N15" s="899"/>
      <c r="O15" s="899"/>
      <c r="P15" s="899"/>
      <c r="Q15" s="899"/>
      <c r="R15" s="899"/>
      <c r="S15" s="899"/>
      <c r="T15" s="899"/>
      <c r="U15" s="899"/>
      <c r="V15" s="899"/>
      <c r="W15" s="899"/>
      <c r="X15" s="899"/>
      <c r="Y15" s="899"/>
      <c r="Z15" s="626">
        <f t="shared" ref="Z15:AF15" si="2">AVERAGE(Z16:Z18)</f>
        <v>5.7766666666666673</v>
      </c>
      <c r="AA15" s="626">
        <f t="shared" si="2"/>
        <v>5.6966666666666663</v>
      </c>
      <c r="AB15" s="626">
        <f t="shared" si="2"/>
        <v>4.9833333333333334</v>
      </c>
      <c r="AC15" s="626">
        <f t="shared" si="2"/>
        <v>4.9849999999999994</v>
      </c>
      <c r="AD15" s="626">
        <f t="shared" si="2"/>
        <v>3.9966666666666675</v>
      </c>
      <c r="AE15" s="626">
        <f t="shared" si="2"/>
        <v>3.51</v>
      </c>
      <c r="AF15" s="626">
        <f t="shared" si="2"/>
        <v>2.6166666666666667</v>
      </c>
    </row>
    <row r="16" spans="1:32" ht="9.9499999999999993" customHeight="1" x14ac:dyDescent="0.2">
      <c r="A16" s="630" t="s">
        <v>106</v>
      </c>
      <c r="B16" s="857"/>
      <c r="C16" s="857"/>
      <c r="D16" s="857"/>
      <c r="E16" s="857"/>
      <c r="F16" s="857"/>
      <c r="G16" s="857"/>
      <c r="H16" s="277">
        <v>18</v>
      </c>
      <c r="I16" s="277">
        <v>15</v>
      </c>
      <c r="J16" s="277">
        <v>5.98</v>
      </c>
      <c r="K16" s="277">
        <v>6.48</v>
      </c>
      <c r="L16" s="534">
        <f t="shared" ref="L16:M18" si="3">H16*J16</f>
        <v>107.64000000000001</v>
      </c>
      <c r="M16" s="534">
        <f t="shared" si="3"/>
        <v>97.2</v>
      </c>
      <c r="N16" s="857"/>
      <c r="O16" s="857"/>
      <c r="P16" s="857"/>
      <c r="Q16" s="857"/>
      <c r="R16" s="857"/>
      <c r="S16" s="857"/>
      <c r="T16" s="857"/>
      <c r="U16" s="857"/>
      <c r="V16" s="857"/>
      <c r="W16" s="857"/>
      <c r="X16" s="857"/>
      <c r="Y16" s="857"/>
      <c r="Z16" s="635">
        <v>5.47</v>
      </c>
      <c r="AA16" s="629">
        <v>5.47</v>
      </c>
      <c r="AB16" s="628">
        <v>4.6500000000000004</v>
      </c>
      <c r="AC16" s="524">
        <f>AVERAGE(4.27,4.88)</f>
        <v>4.5749999999999993</v>
      </c>
      <c r="AD16" s="631">
        <v>4.12</v>
      </c>
      <c r="AE16" s="631">
        <v>3.39</v>
      </c>
      <c r="AF16" s="631">
        <v>2.4500000000000002</v>
      </c>
    </row>
    <row r="17" spans="1:32" ht="9.9499999999999993" customHeight="1" x14ac:dyDescent="0.2">
      <c r="A17" s="630" t="s">
        <v>107</v>
      </c>
      <c r="B17" s="857"/>
      <c r="C17" s="857"/>
      <c r="D17" s="857"/>
      <c r="E17" s="857"/>
      <c r="F17" s="857"/>
      <c r="G17" s="857"/>
      <c r="H17" s="277">
        <v>20</v>
      </c>
      <c r="I17" s="277">
        <v>1</v>
      </c>
      <c r="J17" s="277">
        <v>6.09</v>
      </c>
      <c r="K17" s="277">
        <v>9.33</v>
      </c>
      <c r="L17" s="534">
        <f t="shared" si="3"/>
        <v>121.8</v>
      </c>
      <c r="M17" s="534">
        <f t="shared" si="3"/>
        <v>9.33</v>
      </c>
      <c r="N17" s="857"/>
      <c r="O17" s="857"/>
      <c r="P17" s="857"/>
      <c r="Q17" s="857"/>
      <c r="R17" s="857"/>
      <c r="S17" s="857"/>
      <c r="T17" s="857"/>
      <c r="U17" s="857"/>
      <c r="V17" s="857"/>
      <c r="W17" s="857"/>
      <c r="X17" s="857"/>
      <c r="Y17" s="857"/>
      <c r="Z17" s="635">
        <v>4.99</v>
      </c>
      <c r="AA17" s="629">
        <v>5.2</v>
      </c>
      <c r="AB17" s="628">
        <v>5.2</v>
      </c>
      <c r="AC17" s="524">
        <f>AVERAGE(4.9,5.57)</f>
        <v>5.2350000000000003</v>
      </c>
      <c r="AD17" s="631">
        <v>4.07</v>
      </c>
      <c r="AE17" s="631">
        <v>3.61</v>
      </c>
      <c r="AF17" s="631">
        <v>2.4500000000000002</v>
      </c>
    </row>
    <row r="18" spans="1:32" ht="9.9499999999999993" customHeight="1" x14ac:dyDescent="0.2">
      <c r="A18" s="630" t="s">
        <v>105</v>
      </c>
      <c r="B18" s="857"/>
      <c r="C18" s="857"/>
      <c r="D18" s="857"/>
      <c r="E18" s="857"/>
      <c r="F18" s="857"/>
      <c r="G18" s="857"/>
      <c r="H18" s="277">
        <v>11</v>
      </c>
      <c r="I18" s="277">
        <v>2</v>
      </c>
      <c r="J18" s="277">
        <v>5.53</v>
      </c>
      <c r="K18" s="277">
        <v>4.62</v>
      </c>
      <c r="L18" s="534">
        <f t="shared" si="3"/>
        <v>60.830000000000005</v>
      </c>
      <c r="M18" s="534">
        <f t="shared" si="3"/>
        <v>9.24</v>
      </c>
      <c r="N18" s="857"/>
      <c r="O18" s="857"/>
      <c r="P18" s="857"/>
      <c r="Q18" s="857"/>
      <c r="R18" s="857"/>
      <c r="S18" s="857"/>
      <c r="T18" s="857"/>
      <c r="U18" s="857"/>
      <c r="V18" s="857"/>
      <c r="W18" s="857"/>
      <c r="X18" s="857"/>
      <c r="Y18" s="857"/>
      <c r="Z18" s="635">
        <v>6.87</v>
      </c>
      <c r="AA18" s="629">
        <v>6.42</v>
      </c>
      <c r="AB18" s="628">
        <v>5.0999999999999996</v>
      </c>
      <c r="AC18" s="524">
        <f>AVERAGE(4.79,5.5)</f>
        <v>5.1449999999999996</v>
      </c>
      <c r="AD18" s="631">
        <v>3.8</v>
      </c>
      <c r="AE18" s="631">
        <v>3.53</v>
      </c>
      <c r="AF18" s="631">
        <v>2.95</v>
      </c>
    </row>
    <row r="19" spans="1:32" ht="9.9499999999999993" customHeight="1" x14ac:dyDescent="0.25">
      <c r="A19" s="645" t="s">
        <v>16</v>
      </c>
      <c r="B19" s="901"/>
      <c r="C19" s="901"/>
      <c r="D19" s="901"/>
      <c r="E19" s="901"/>
      <c r="F19" s="901"/>
      <c r="G19" s="901"/>
      <c r="H19" s="901"/>
      <c r="I19" s="901"/>
      <c r="J19" s="901"/>
      <c r="K19" s="901"/>
      <c r="L19" s="901"/>
      <c r="M19" s="901"/>
      <c r="N19" s="620" t="e">
        <f>SUM(#REF!,#REF!,#REF!,#REF!,N22,#REF!)</f>
        <v>#REF!</v>
      </c>
      <c r="O19" s="620" t="e">
        <f>SUM(#REF!,#REF!,#REF!,#REF!,O22,#REF!)</f>
        <v>#REF!</v>
      </c>
      <c r="P19" s="620"/>
      <c r="Q19" s="620"/>
      <c r="R19" s="620" t="e">
        <f>(SUM(R20:R21,#REF!,#REF!,#REF!,#REF!,#REF!,R23:R24,#REF!)/N19)</f>
        <v>#REF!</v>
      </c>
      <c r="S19" s="620" t="e">
        <f>(SUM(S20:S21,#REF!,#REF!,#REF!,#REF!,#REF!,S23:S24,#REF!)/O19)</f>
        <v>#REF!</v>
      </c>
      <c r="T19" s="620" t="e">
        <f>SUM(#REF!,#REF!,#REF!,#REF!,T22,#REF!)</f>
        <v>#REF!</v>
      </c>
      <c r="U19" s="620" t="e">
        <f>SUM(#REF!,#REF!,#REF!,#REF!,U22,#REF!)</f>
        <v>#REF!</v>
      </c>
      <c r="V19" s="620"/>
      <c r="W19" s="620"/>
      <c r="X19" s="620" t="e">
        <f>(SUM(X20:X21,#REF!,#REF!,#REF!,#REF!,#REF!,X23:X24,#REF!)/T19)</f>
        <v>#REF!</v>
      </c>
      <c r="Y19" s="620" t="e">
        <f>(SUM(Y20:Y21,#REF!,#REF!,#REF!,#REF!,#REF!,Y23:Y24,#REF!)/U19)</f>
        <v>#REF!</v>
      </c>
      <c r="Z19" s="621" t="e">
        <f>AVERAGE(#REF!,#REF!,#REF!,#REF!,Z22,#REF!)</f>
        <v>#REF!</v>
      </c>
      <c r="AA19" s="621" t="e">
        <f>AVERAGE(#REF!,#REF!,#REF!,#REF!,AA22,#REF!)</f>
        <v>#REF!</v>
      </c>
      <c r="AB19" s="621" t="e">
        <f>AVERAGE(#REF!,#REF!,#REF!,#REF!,AB22,#REF!)</f>
        <v>#REF!</v>
      </c>
      <c r="AC19" s="621" t="e">
        <f>AVERAGE(#REF!,#REF!,#REF!,#REF!,AC22,#REF!)</f>
        <v>#REF!</v>
      </c>
      <c r="AD19" s="621" t="e">
        <f>AVERAGE(#REF!,#REF!,#REF!,#REF!,AD22,#REF!)</f>
        <v>#REF!</v>
      </c>
      <c r="AE19" s="621" t="e">
        <f>AVERAGE(#REF!,#REF!,#REF!,#REF!,AE22,#REF!)</f>
        <v>#REF!</v>
      </c>
      <c r="AF19" s="621" t="e">
        <f>AVERAGE(#REF!,#REF!,#REF!,#REF!,AF22,#REF!)</f>
        <v>#REF!</v>
      </c>
    </row>
    <row r="20" spans="1:32" ht="9.9499999999999993" hidden="1" customHeight="1" x14ac:dyDescent="0.2">
      <c r="A20" s="630" t="s">
        <v>139</v>
      </c>
      <c r="B20" s="895"/>
      <c r="C20" s="895"/>
      <c r="D20" s="895"/>
      <c r="E20" s="895"/>
      <c r="F20" s="895"/>
      <c r="G20" s="895"/>
      <c r="H20" s="895"/>
      <c r="I20" s="895"/>
      <c r="J20" s="895"/>
      <c r="K20" s="895"/>
      <c r="L20" s="895"/>
      <c r="M20" s="895"/>
      <c r="N20" s="882"/>
      <c r="O20" s="882"/>
      <c r="P20" s="882"/>
      <c r="Q20" s="882"/>
      <c r="R20" s="534">
        <f t="shared" ref="R20:R21" si="4">N20*P20</f>
        <v>0</v>
      </c>
      <c r="S20" s="534">
        <f t="shared" ref="S20:S21" si="5">O20*Q20</f>
        <v>0</v>
      </c>
      <c r="T20" s="882"/>
      <c r="U20" s="882"/>
      <c r="V20" s="882"/>
      <c r="W20" s="882"/>
      <c r="X20" s="534">
        <f t="shared" ref="X20:Y24" si="6">T20*V20</f>
        <v>0</v>
      </c>
      <c r="Y20" s="534">
        <f t="shared" si="6"/>
        <v>0</v>
      </c>
      <c r="Z20" s="627"/>
      <c r="AA20" s="629"/>
      <c r="AB20" s="629"/>
      <c r="AC20" s="635">
        <v>5.19</v>
      </c>
      <c r="AD20" s="646"/>
      <c r="AE20" s="646">
        <v>6.53</v>
      </c>
      <c r="AF20" s="646">
        <v>4.53</v>
      </c>
    </row>
    <row r="21" spans="1:32" ht="9.9499999999999993" hidden="1" customHeight="1" x14ac:dyDescent="0.2">
      <c r="A21" s="630" t="s">
        <v>140</v>
      </c>
      <c r="B21" s="895"/>
      <c r="C21" s="895"/>
      <c r="D21" s="895"/>
      <c r="E21" s="895"/>
      <c r="F21" s="895"/>
      <c r="G21" s="895"/>
      <c r="H21" s="895"/>
      <c r="I21" s="895"/>
      <c r="J21" s="895"/>
      <c r="K21" s="895"/>
      <c r="L21" s="895"/>
      <c r="M21" s="895"/>
      <c r="N21" s="882"/>
      <c r="O21" s="882"/>
      <c r="P21" s="882"/>
      <c r="Q21" s="882"/>
      <c r="R21" s="534">
        <f t="shared" si="4"/>
        <v>0</v>
      </c>
      <c r="S21" s="534">
        <f t="shared" si="5"/>
        <v>0</v>
      </c>
      <c r="T21" s="882"/>
      <c r="U21" s="882"/>
      <c r="V21" s="882"/>
      <c r="W21" s="882"/>
      <c r="X21" s="534">
        <f t="shared" si="6"/>
        <v>0</v>
      </c>
      <c r="Y21" s="534">
        <f t="shared" si="6"/>
        <v>0</v>
      </c>
      <c r="Z21" s="627"/>
      <c r="AA21" s="629"/>
      <c r="AB21" s="629"/>
      <c r="AC21" s="635">
        <v>4.96</v>
      </c>
      <c r="AD21" s="646"/>
      <c r="AE21" s="646">
        <v>6.52</v>
      </c>
      <c r="AF21" s="646"/>
    </row>
    <row r="22" spans="1:32" ht="9.9499999999999993" customHeight="1" x14ac:dyDescent="0.25">
      <c r="A22" s="633" t="s">
        <v>56</v>
      </c>
      <c r="B22" s="899"/>
      <c r="C22" s="899"/>
      <c r="D22" s="899"/>
      <c r="E22" s="899"/>
      <c r="F22" s="899"/>
      <c r="G22" s="899"/>
      <c r="H22" s="899"/>
      <c r="I22" s="899"/>
      <c r="J22" s="899"/>
      <c r="K22" s="899"/>
      <c r="L22" s="899"/>
      <c r="M22" s="899"/>
      <c r="N22" s="625">
        <f>SUM(N23:N24)</f>
        <v>20</v>
      </c>
      <c r="O22" s="625">
        <f>SUM(O23:O24)</f>
        <v>5</v>
      </c>
      <c r="P22" s="625"/>
      <c r="Q22" s="625"/>
      <c r="R22" s="384">
        <f>(SUM(R23:R24)/N22)</f>
        <v>4.6219999999999999</v>
      </c>
      <c r="S22" s="384">
        <f>(SUM(S23:S24)/O22)</f>
        <v>8.91</v>
      </c>
      <c r="T22" s="625">
        <f>SUM(T23:T24)</f>
        <v>0</v>
      </c>
      <c r="U22" s="625">
        <f>SUM(U23:U24)</f>
        <v>0</v>
      </c>
      <c r="V22" s="625"/>
      <c r="W22" s="625"/>
      <c r="X22" s="384" t="e">
        <f>(SUM(X23:X24)/T22)</f>
        <v>#DIV/0!</v>
      </c>
      <c r="Y22" s="384" t="e">
        <f>(SUM(Y23:Y24)/U22)</f>
        <v>#DIV/0!</v>
      </c>
      <c r="Z22" s="626">
        <f t="shared" ref="Z22:AF22" si="7">AVERAGE(Z23:Z24)</f>
        <v>5.4399999999999995</v>
      </c>
      <c r="AA22" s="626">
        <f t="shared" si="7"/>
        <v>4.8000000000000007</v>
      </c>
      <c r="AB22" s="626">
        <f t="shared" si="7"/>
        <v>4.05</v>
      </c>
      <c r="AC22" s="626">
        <f t="shared" si="7"/>
        <v>4.25</v>
      </c>
      <c r="AD22" s="626">
        <f t="shared" si="7"/>
        <v>3.73</v>
      </c>
      <c r="AE22" s="626">
        <f t="shared" si="7"/>
        <v>3.33</v>
      </c>
      <c r="AF22" s="626">
        <f t="shared" si="7"/>
        <v>3.04</v>
      </c>
    </row>
    <row r="23" spans="1:32" ht="9.9499999999999993" customHeight="1" x14ac:dyDescent="0.2">
      <c r="A23" s="630" t="s">
        <v>141</v>
      </c>
      <c r="B23" s="896"/>
      <c r="C23" s="896"/>
      <c r="D23" s="896"/>
      <c r="E23" s="896"/>
      <c r="F23" s="896"/>
      <c r="G23" s="896"/>
      <c r="H23" s="896"/>
      <c r="I23" s="896"/>
      <c r="J23" s="896"/>
      <c r="K23" s="896"/>
      <c r="L23" s="896"/>
      <c r="M23" s="896"/>
      <c r="N23" s="519">
        <v>16</v>
      </c>
      <c r="O23" s="519">
        <v>5</v>
      </c>
      <c r="P23" s="519">
        <v>4.78</v>
      </c>
      <c r="Q23" s="519">
        <v>8.91</v>
      </c>
      <c r="R23" s="534">
        <f>N23*P23</f>
        <v>76.48</v>
      </c>
      <c r="S23" s="534">
        <f>O23*Q23</f>
        <v>44.55</v>
      </c>
      <c r="T23" s="519"/>
      <c r="U23" s="519"/>
      <c r="V23" s="519"/>
      <c r="W23" s="519"/>
      <c r="X23" s="534">
        <f t="shared" si="6"/>
        <v>0</v>
      </c>
      <c r="Y23" s="534">
        <f t="shared" si="6"/>
        <v>0</v>
      </c>
      <c r="Z23" s="647">
        <v>5.75</v>
      </c>
      <c r="AA23" s="644">
        <v>5.07</v>
      </c>
      <c r="AB23" s="628">
        <v>4.05</v>
      </c>
      <c r="AC23" s="524">
        <f>AVERAGE(3.88,4.62)</f>
        <v>4.25</v>
      </c>
      <c r="AD23" s="631">
        <v>3.73</v>
      </c>
      <c r="AE23" s="631">
        <v>3.33</v>
      </c>
      <c r="AF23" s="631">
        <v>3.04</v>
      </c>
    </row>
    <row r="24" spans="1:32" ht="9.9499999999999993" customHeight="1" x14ac:dyDescent="0.2">
      <c r="A24" s="630" t="s">
        <v>142</v>
      </c>
      <c r="B24" s="896"/>
      <c r="C24" s="896"/>
      <c r="D24" s="896"/>
      <c r="E24" s="896"/>
      <c r="F24" s="896"/>
      <c r="G24" s="896"/>
      <c r="H24" s="896"/>
      <c r="I24" s="896"/>
      <c r="J24" s="896"/>
      <c r="K24" s="896"/>
      <c r="L24" s="896"/>
      <c r="M24" s="896"/>
      <c r="N24" s="519">
        <v>4</v>
      </c>
      <c r="O24" s="519">
        <v>0</v>
      </c>
      <c r="P24" s="519">
        <v>3.99</v>
      </c>
      <c r="Q24" s="519">
        <v>0</v>
      </c>
      <c r="R24" s="534">
        <f>N24*P24</f>
        <v>15.96</v>
      </c>
      <c r="S24" s="534">
        <f>O24*Q24</f>
        <v>0</v>
      </c>
      <c r="T24" s="519"/>
      <c r="U24" s="519"/>
      <c r="V24" s="519"/>
      <c r="W24" s="519"/>
      <c r="X24" s="534">
        <f t="shared" si="6"/>
        <v>0</v>
      </c>
      <c r="Y24" s="534">
        <f t="shared" si="6"/>
        <v>0</v>
      </c>
      <c r="Z24" s="647">
        <v>5.13</v>
      </c>
      <c r="AA24" s="644">
        <v>4.53</v>
      </c>
      <c r="AB24" s="638"/>
      <c r="AC24" s="642"/>
      <c r="AD24" s="637"/>
      <c r="AE24" s="637"/>
      <c r="AF24" s="637"/>
    </row>
    <row r="25" spans="1:32" ht="9.9499999999999993" customHeight="1" x14ac:dyDescent="0.25">
      <c r="A25" s="645" t="s">
        <v>17</v>
      </c>
      <c r="B25" s="901"/>
      <c r="C25" s="901"/>
      <c r="D25" s="901"/>
      <c r="E25" s="901"/>
      <c r="F25" s="901"/>
      <c r="G25" s="901"/>
      <c r="H25" s="620" t="e">
        <f>SUM(#REF!,#REF!,#REF!,#REF!,H26)</f>
        <v>#REF!</v>
      </c>
      <c r="I25" s="620" t="e">
        <f>SUM(#REF!,#REF!,#REF!,#REF!,I26)</f>
        <v>#REF!</v>
      </c>
      <c r="J25" s="620"/>
      <c r="K25" s="620"/>
      <c r="L25" s="620" t="e">
        <f>(SUM(#REF!,#REF!,#REF!,#REF!,L27)/H25)</f>
        <v>#REF!</v>
      </c>
      <c r="M25" s="620" t="e">
        <f>(SUM(#REF!,#REF!,#REF!,#REF!,M27)/I25)</f>
        <v>#REF!</v>
      </c>
      <c r="N25" s="901"/>
      <c r="O25" s="901"/>
      <c r="P25" s="901"/>
      <c r="Q25" s="901"/>
      <c r="R25" s="901"/>
      <c r="S25" s="901"/>
      <c r="T25" s="901"/>
      <c r="U25" s="901"/>
      <c r="V25" s="901"/>
      <c r="W25" s="901"/>
      <c r="X25" s="901"/>
      <c r="Y25" s="901"/>
      <c r="Z25" s="648" t="e">
        <f>AVERAGE(#REF!,#REF!,#REF!,#REF!,Z26)</f>
        <v>#REF!</v>
      </c>
      <c r="AA25" s="648" t="e">
        <f>AVERAGE(#REF!,#REF!,#REF!,#REF!,AA26)</f>
        <v>#REF!</v>
      </c>
      <c r="AB25" s="648" t="e">
        <f>AVERAGE(#REF!,#REF!,#REF!,#REF!,AB26)</f>
        <v>#REF!</v>
      </c>
      <c r="AC25" s="648" t="e">
        <f>AVERAGE(#REF!,#REF!,#REF!,#REF!,AC26)</f>
        <v>#REF!</v>
      </c>
      <c r="AD25" s="648" t="e">
        <f>AVERAGE(#REF!,#REF!,#REF!,#REF!,AD26)</f>
        <v>#REF!</v>
      </c>
      <c r="AE25" s="648" t="e">
        <f>AVERAGE(#REF!,#REF!,#REF!,#REF!,AE26)</f>
        <v>#REF!</v>
      </c>
      <c r="AF25" s="648" t="e">
        <f>AVERAGE(#REF!,#REF!,#REF!,#REF!,AF26)</f>
        <v>#REF!</v>
      </c>
    </row>
    <row r="26" spans="1:32" ht="9.9499999999999993" customHeight="1" x14ac:dyDescent="0.25">
      <c r="A26" s="633" t="s">
        <v>56</v>
      </c>
      <c r="B26" s="900"/>
      <c r="C26" s="900"/>
      <c r="D26" s="900"/>
      <c r="E26" s="900"/>
      <c r="F26" s="900"/>
      <c r="G26" s="900"/>
      <c r="H26" s="625">
        <f>SUM(H27)</f>
        <v>0</v>
      </c>
      <c r="I26" s="625">
        <f>SUM(I27)</f>
        <v>1</v>
      </c>
      <c r="J26" s="384"/>
      <c r="K26" s="384"/>
      <c r="L26" s="384" t="e">
        <f>(SUM(L27)/H26)</f>
        <v>#DIV/0!</v>
      </c>
      <c r="M26" s="384">
        <f>(SUM(M27)/I26)</f>
        <v>4.72</v>
      </c>
      <c r="N26" s="900"/>
      <c r="O26" s="900"/>
      <c r="P26" s="900"/>
      <c r="Q26" s="900"/>
      <c r="R26" s="900"/>
      <c r="S26" s="900"/>
      <c r="T26" s="900"/>
      <c r="U26" s="900"/>
      <c r="V26" s="900"/>
      <c r="W26" s="900"/>
      <c r="X26" s="900"/>
      <c r="Y26" s="900"/>
      <c r="Z26" s="649">
        <v>3.83</v>
      </c>
      <c r="AA26" s="626" t="s">
        <v>68</v>
      </c>
      <c r="AB26" s="650" t="s">
        <v>68</v>
      </c>
      <c r="AC26" s="634" t="s">
        <v>68</v>
      </c>
      <c r="AD26" s="634"/>
      <c r="AE26" s="634"/>
      <c r="AF26" s="634"/>
    </row>
    <row r="27" spans="1:32" ht="9.9499999999999993" customHeight="1" x14ac:dyDescent="0.2">
      <c r="A27" s="535" t="s">
        <v>135</v>
      </c>
      <c r="B27" s="897"/>
      <c r="C27" s="897"/>
      <c r="D27" s="897"/>
      <c r="E27" s="897"/>
      <c r="F27" s="897"/>
      <c r="G27" s="897"/>
      <c r="H27" s="389">
        <v>0</v>
      </c>
      <c r="I27" s="389">
        <v>1</v>
      </c>
      <c r="J27" s="389">
        <v>0</v>
      </c>
      <c r="K27" s="389">
        <v>4.72</v>
      </c>
      <c r="L27" s="534">
        <f>H27*J27</f>
        <v>0</v>
      </c>
      <c r="M27" s="534">
        <f>I27*K27</f>
        <v>4.72</v>
      </c>
      <c r="N27" s="897"/>
      <c r="O27" s="897"/>
      <c r="P27" s="897"/>
      <c r="Q27" s="897"/>
      <c r="R27" s="897"/>
      <c r="S27" s="897"/>
      <c r="T27" s="897"/>
      <c r="U27" s="897"/>
      <c r="V27" s="897"/>
      <c r="W27" s="897"/>
      <c r="X27" s="897"/>
      <c r="Y27" s="897"/>
      <c r="Z27" s="632">
        <v>3.83</v>
      </c>
      <c r="AA27" s="640" t="s">
        <v>68</v>
      </c>
      <c r="AB27" s="638"/>
      <c r="AC27" s="642"/>
      <c r="AD27" s="637"/>
      <c r="AE27" s="637"/>
      <c r="AF27" s="637"/>
    </row>
    <row r="28" spans="1:32" ht="9.9499999999999993" customHeight="1" x14ac:dyDescent="0.25">
      <c r="A28" s="657"/>
      <c r="B28" s="658"/>
      <c r="C28" s="658"/>
      <c r="D28" s="658"/>
      <c r="E28" s="658"/>
      <c r="F28" s="658"/>
      <c r="G28" s="658"/>
      <c r="H28" s="658"/>
      <c r="I28" s="658"/>
      <c r="J28" s="658"/>
      <c r="K28" s="658"/>
      <c r="L28" s="658"/>
      <c r="M28" s="658"/>
      <c r="N28" s="658"/>
      <c r="O28" s="658"/>
      <c r="P28" s="658"/>
      <c r="Q28" s="658"/>
      <c r="R28" s="658"/>
      <c r="S28" s="658"/>
      <c r="T28" s="658"/>
      <c r="U28" s="658"/>
      <c r="V28" s="658"/>
      <c r="W28" s="658"/>
      <c r="X28" s="658"/>
      <c r="Y28" s="658"/>
      <c r="Z28" s="656" t="e">
        <f t="shared" ref="Z28:AF28" si="8">AVERAGE(Z25,Z19,Z8)</f>
        <v>#REF!</v>
      </c>
      <c r="AA28" s="651" t="e">
        <f t="shared" si="8"/>
        <v>#REF!</v>
      </c>
      <c r="AB28" s="651" t="e">
        <f t="shared" si="8"/>
        <v>#REF!</v>
      </c>
      <c r="AC28" s="651" t="e">
        <f t="shared" si="8"/>
        <v>#REF!</v>
      </c>
      <c r="AD28" s="651" t="e">
        <f t="shared" si="8"/>
        <v>#REF!</v>
      </c>
      <c r="AE28" s="651" t="e">
        <f t="shared" si="8"/>
        <v>#REF!</v>
      </c>
      <c r="AF28" s="651" t="e">
        <f t="shared" si="8"/>
        <v>#REF!</v>
      </c>
    </row>
    <row r="29" spans="1:32" x14ac:dyDescent="0.25">
      <c r="AB29" s="652"/>
      <c r="AF29" s="631"/>
    </row>
    <row r="33" spans="1:26" x14ac:dyDescent="0.25">
      <c r="A33" s="653"/>
    </row>
    <row r="35" spans="1:26" x14ac:dyDescent="0.25">
      <c r="A35" s="654"/>
      <c r="B35" s="655"/>
      <c r="C35" s="655"/>
      <c r="D35" s="655"/>
      <c r="E35" s="655"/>
      <c r="F35" s="655"/>
      <c r="G35" s="655"/>
      <c r="H35" s="655"/>
      <c r="I35" s="655"/>
      <c r="J35" s="655"/>
      <c r="K35" s="655"/>
      <c r="L35" s="655"/>
      <c r="M35" s="655"/>
      <c r="N35" s="655"/>
      <c r="O35" s="655"/>
      <c r="P35" s="655"/>
      <c r="Q35" s="655"/>
      <c r="R35" s="655"/>
      <c r="S35" s="655"/>
      <c r="T35" s="655"/>
      <c r="U35" s="655"/>
      <c r="V35" s="655"/>
      <c r="W35" s="655"/>
      <c r="X35" s="655"/>
      <c r="Y35" s="655"/>
      <c r="Z35" s="655"/>
    </row>
  </sheetData>
  <mergeCells count="19">
    <mergeCell ref="R6:S6"/>
    <mergeCell ref="T6:U6"/>
    <mergeCell ref="V6:W6"/>
    <mergeCell ref="A1:AE1"/>
    <mergeCell ref="B4:Y4"/>
    <mergeCell ref="T5:Y5"/>
    <mergeCell ref="B6:C6"/>
    <mergeCell ref="D6:E6"/>
    <mergeCell ref="F6:G6"/>
    <mergeCell ref="B5:G5"/>
    <mergeCell ref="H6:I6"/>
    <mergeCell ref="J6:K6"/>
    <mergeCell ref="L6:M6"/>
    <mergeCell ref="H5:M5"/>
    <mergeCell ref="N5:S5"/>
    <mergeCell ref="X6:Y6"/>
    <mergeCell ref="A4:A7"/>
    <mergeCell ref="N6:O6"/>
    <mergeCell ref="P6:Q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zoomScale="120" zoomScaleNormal="120" workbookViewId="0">
      <selection activeCell="K119" sqref="K119"/>
    </sheetView>
  </sheetViews>
  <sheetFormatPr defaultRowHeight="15" x14ac:dyDescent="0.25"/>
  <cols>
    <col min="1" max="1" width="12" customWidth="1"/>
    <col min="2" max="6" width="10.7109375" customWidth="1"/>
    <col min="7" max="7" width="10.7109375" style="31" customWidth="1"/>
    <col min="8" max="10" width="10.7109375" customWidth="1"/>
  </cols>
  <sheetData>
    <row r="1" spans="1:10" s="50" customFormat="1" x14ac:dyDescent="0.25">
      <c r="A1" s="19" t="s">
        <v>345</v>
      </c>
      <c r="B1" s="909"/>
      <c r="C1" s="909"/>
      <c r="D1" s="909"/>
      <c r="E1" s="909"/>
      <c r="F1" s="909"/>
      <c r="G1" s="909"/>
      <c r="H1" s="909"/>
      <c r="I1" s="909"/>
      <c r="J1" s="909"/>
    </row>
    <row r="2" spans="1:10" s="50" customFormat="1" x14ac:dyDescent="0.25">
      <c r="A2" s="1442" t="s">
        <v>188</v>
      </c>
      <c r="B2" s="1443"/>
      <c r="C2" s="1443"/>
      <c r="D2" s="1443"/>
      <c r="E2" s="1443"/>
      <c r="F2" s="1443"/>
      <c r="G2" s="1443"/>
      <c r="H2" s="1443"/>
      <c r="I2" s="1443"/>
      <c r="J2" s="1443"/>
    </row>
    <row r="3" spans="1:10" s="1" customFormat="1" ht="12.75" x14ac:dyDescent="0.2">
      <c r="G3" s="49"/>
    </row>
    <row r="4" spans="1:10" s="1" customFormat="1" ht="12.75" customHeight="1" x14ac:dyDescent="0.2">
      <c r="A4" s="1449" t="s">
        <v>38</v>
      </c>
      <c r="B4" s="1449" t="s">
        <v>329</v>
      </c>
      <c r="C4" s="1449" t="s">
        <v>298</v>
      </c>
      <c r="D4" s="1449"/>
      <c r="E4" s="1449" t="s">
        <v>299</v>
      </c>
      <c r="F4" s="1449"/>
      <c r="G4" s="1453" t="s">
        <v>254</v>
      </c>
      <c r="H4" s="1449" t="s">
        <v>251</v>
      </c>
      <c r="I4" s="1449" t="s">
        <v>252</v>
      </c>
      <c r="J4" s="1449" t="s">
        <v>253</v>
      </c>
    </row>
    <row r="5" spans="1:10" s="1" customFormat="1" ht="24.75" customHeight="1" x14ac:dyDescent="0.2">
      <c r="A5" s="1449"/>
      <c r="B5" s="1450"/>
      <c r="C5" s="1449"/>
      <c r="D5" s="1449"/>
      <c r="E5" s="1449"/>
      <c r="F5" s="1449"/>
      <c r="G5" s="1454"/>
      <c r="H5" s="1450"/>
      <c r="I5" s="1451"/>
      <c r="J5" s="1450"/>
    </row>
    <row r="6" spans="1:10" s="1" customFormat="1" ht="20.25" customHeight="1" x14ac:dyDescent="0.2">
      <c r="A6" s="1449"/>
      <c r="B6" s="1450"/>
      <c r="C6" s="532" t="s">
        <v>30</v>
      </c>
      <c r="D6" s="532" t="s">
        <v>31</v>
      </c>
      <c r="E6" s="532" t="s">
        <v>30</v>
      </c>
      <c r="F6" s="532" t="s">
        <v>31</v>
      </c>
      <c r="G6" s="1455"/>
      <c r="H6" s="1451"/>
      <c r="I6" s="1451"/>
      <c r="J6" s="1451"/>
    </row>
    <row r="7" spans="1:10" s="48" customFormat="1" ht="9.9499999999999993" customHeight="1" x14ac:dyDescent="0.2">
      <c r="A7" s="578"/>
      <c r="B7" s="523" t="s">
        <v>242</v>
      </c>
      <c r="C7" s="523" t="s">
        <v>243</v>
      </c>
      <c r="D7" s="523" t="s">
        <v>244</v>
      </c>
      <c r="E7" s="523" t="s">
        <v>245</v>
      </c>
      <c r="F7" s="523" t="s">
        <v>246</v>
      </c>
      <c r="G7" s="579" t="s">
        <v>247</v>
      </c>
      <c r="H7" s="523" t="s">
        <v>248</v>
      </c>
      <c r="I7" s="523" t="s">
        <v>249</v>
      </c>
      <c r="J7" s="523" t="s">
        <v>250</v>
      </c>
    </row>
    <row r="8" spans="1:10" s="48" customFormat="1" ht="9.9499999999999993" customHeight="1" x14ac:dyDescent="0.2">
      <c r="A8" s="918" t="s">
        <v>328</v>
      </c>
      <c r="B8" s="919"/>
      <c r="C8" s="919"/>
      <c r="D8" s="919"/>
      <c r="E8" s="919"/>
      <c r="F8" s="919"/>
      <c r="G8" s="919"/>
      <c r="H8" s="919"/>
      <c r="I8" s="919"/>
      <c r="J8" s="920"/>
    </row>
    <row r="9" spans="1:10" s="48" customFormat="1" ht="9.9499999999999993" hidden="1" customHeight="1" x14ac:dyDescent="0.2">
      <c r="A9" s="314" t="s">
        <v>257</v>
      </c>
      <c r="B9" s="965">
        <f>SUM(B19,B29,B39,B49,B59,B69)</f>
        <v>512</v>
      </c>
      <c r="C9" s="965">
        <f>SUM(C19,C29,C39,C49,C59,C69)</f>
        <v>37</v>
      </c>
      <c r="D9" s="965">
        <f>SUM(D19,D29,D39,D49,D59,D69)</f>
        <v>33.4</v>
      </c>
      <c r="E9" s="965">
        <f>SUM(E19,E29,E39,E49,E59,E69)</f>
        <v>41</v>
      </c>
      <c r="F9" s="965">
        <f>SUM(F19,F29,F39,F49,F59,F69)</f>
        <v>34.07</v>
      </c>
      <c r="G9" s="583">
        <f>B9/C9</f>
        <v>13.837837837837839</v>
      </c>
      <c r="H9" s="584">
        <f>B9/E9</f>
        <v>12.487804878048781</v>
      </c>
      <c r="I9" s="585">
        <f>B9/D9</f>
        <v>15.32934131736527</v>
      </c>
      <c r="J9" s="585">
        <f>B9/F9</f>
        <v>15.027883768711476</v>
      </c>
    </row>
    <row r="10" spans="1:10" s="48" customFormat="1" ht="9.9499999999999993" hidden="1" customHeight="1" x14ac:dyDescent="0.2">
      <c r="A10" s="314" t="s">
        <v>241</v>
      </c>
      <c r="B10" s="965">
        <f t="shared" ref="B10:F12" si="0">SUM(B20,B30,B40,B50,B60,B70,B105)</f>
        <v>529</v>
      </c>
      <c r="C10" s="965">
        <f t="shared" si="0"/>
        <v>39</v>
      </c>
      <c r="D10" s="965">
        <f t="shared" si="0"/>
        <v>35.69</v>
      </c>
      <c r="E10" s="965">
        <f t="shared" si="0"/>
        <v>41</v>
      </c>
      <c r="F10" s="965">
        <f t="shared" si="0"/>
        <v>35.74</v>
      </c>
      <c r="G10" s="583">
        <f>B10/C10</f>
        <v>13.564102564102564</v>
      </c>
      <c r="H10" s="584">
        <f>B10/E10</f>
        <v>12.902439024390244</v>
      </c>
      <c r="I10" s="585">
        <f>B10/D10</f>
        <v>14.822079013729336</v>
      </c>
      <c r="J10" s="585">
        <f>B10/F10</f>
        <v>14.801343033016227</v>
      </c>
    </row>
    <row r="11" spans="1:10" s="48" customFormat="1" ht="9.9499999999999993" hidden="1" customHeight="1" x14ac:dyDescent="0.2">
      <c r="A11" s="80" t="s">
        <v>226</v>
      </c>
      <c r="B11" s="590">
        <f t="shared" si="0"/>
        <v>4568</v>
      </c>
      <c r="C11" s="590">
        <f t="shared" si="0"/>
        <v>378</v>
      </c>
      <c r="D11" s="590">
        <f t="shared" si="0"/>
        <v>281.995</v>
      </c>
      <c r="E11" s="590">
        <f t="shared" si="0"/>
        <v>550</v>
      </c>
      <c r="F11" s="590">
        <f t="shared" si="0"/>
        <v>308.82</v>
      </c>
      <c r="G11" s="580">
        <f t="shared" ref="G11:G17" si="1">B11/C11</f>
        <v>12.084656084656086</v>
      </c>
      <c r="H11" s="581">
        <f t="shared" ref="H11:H17" si="2">B11/E11</f>
        <v>8.3054545454545448</v>
      </c>
      <c r="I11" s="582">
        <f t="shared" ref="I11:I17" si="3">B11/D11</f>
        <v>16.198868774269048</v>
      </c>
      <c r="J11" s="582">
        <f t="shared" ref="J11:J17" si="4">B11/F11</f>
        <v>14.791788096625867</v>
      </c>
    </row>
    <row r="12" spans="1:10" s="48" customFormat="1" ht="9.9499999999999993" hidden="1" customHeight="1" x14ac:dyDescent="0.2">
      <c r="A12" s="80" t="s">
        <v>184</v>
      </c>
      <c r="B12" s="590">
        <f t="shared" si="0"/>
        <v>5159</v>
      </c>
      <c r="C12" s="590">
        <f t="shared" si="0"/>
        <v>374</v>
      </c>
      <c r="D12" s="590">
        <f t="shared" si="0"/>
        <v>277.27600000000001</v>
      </c>
      <c r="E12" s="590">
        <f t="shared" si="0"/>
        <v>554</v>
      </c>
      <c r="F12" s="590">
        <f t="shared" si="0"/>
        <v>312.90600000000001</v>
      </c>
      <c r="G12" s="580">
        <f t="shared" si="1"/>
        <v>13.794117647058824</v>
      </c>
      <c r="H12" s="581">
        <f t="shared" si="2"/>
        <v>9.3122743682310478</v>
      </c>
      <c r="I12" s="582">
        <f t="shared" si="3"/>
        <v>18.606009896276632</v>
      </c>
      <c r="J12" s="582">
        <f t="shared" si="4"/>
        <v>16.487379596428319</v>
      </c>
    </row>
    <row r="13" spans="1:10" s="48" customFormat="1" ht="9.9499999999999993" hidden="1" customHeight="1" x14ac:dyDescent="0.2">
      <c r="A13" s="533" t="s">
        <v>161</v>
      </c>
      <c r="B13" s="590">
        <f t="shared" ref="B13:F17" si="5">SUM(B23,B33,B43,B53,B63,B73)</f>
        <v>5124</v>
      </c>
      <c r="C13" s="590">
        <f t="shared" si="5"/>
        <v>381</v>
      </c>
      <c r="D13" s="590">
        <f t="shared" si="5"/>
        <v>264.35000000000002</v>
      </c>
      <c r="E13" s="590">
        <f t="shared" si="5"/>
        <v>559</v>
      </c>
      <c r="F13" s="590">
        <f t="shared" si="5"/>
        <v>304.64999999999998</v>
      </c>
      <c r="G13" s="580">
        <f t="shared" si="1"/>
        <v>13.448818897637794</v>
      </c>
      <c r="H13" s="581">
        <f t="shared" si="2"/>
        <v>9.1663685152057237</v>
      </c>
      <c r="I13" s="582">
        <f t="shared" si="3"/>
        <v>19.383393228674105</v>
      </c>
      <c r="J13" s="582">
        <f t="shared" si="4"/>
        <v>16.819300837026098</v>
      </c>
    </row>
    <row r="14" spans="1:10" s="48" customFormat="1" ht="9.9499999999999993" hidden="1" customHeight="1" x14ac:dyDescent="0.2">
      <c r="A14" s="533" t="s">
        <v>143</v>
      </c>
      <c r="B14" s="590">
        <f t="shared" si="5"/>
        <v>5348</v>
      </c>
      <c r="C14" s="590">
        <f t="shared" si="5"/>
        <v>387</v>
      </c>
      <c r="D14" s="590">
        <f t="shared" si="5"/>
        <v>251.59000000000003</v>
      </c>
      <c r="E14" s="590">
        <f t="shared" si="5"/>
        <v>580</v>
      </c>
      <c r="F14" s="590">
        <f t="shared" si="5"/>
        <v>298.19000000000005</v>
      </c>
      <c r="G14" s="580">
        <f t="shared" si="1"/>
        <v>13.819121447028424</v>
      </c>
      <c r="H14" s="581">
        <f t="shared" si="2"/>
        <v>9.2206896551724142</v>
      </c>
      <c r="I14" s="582">
        <f t="shared" si="3"/>
        <v>21.256806709328668</v>
      </c>
      <c r="J14" s="582">
        <f t="shared" si="4"/>
        <v>17.934873738220595</v>
      </c>
    </row>
    <row r="15" spans="1:10" s="48" customFormat="1" ht="9.9499999999999993" hidden="1" customHeight="1" x14ac:dyDescent="0.2">
      <c r="A15" s="533" t="s">
        <v>33</v>
      </c>
      <c r="B15" s="590">
        <f t="shared" si="5"/>
        <v>5559</v>
      </c>
      <c r="C15" s="590">
        <f t="shared" si="5"/>
        <v>369</v>
      </c>
      <c r="D15" s="590">
        <f t="shared" si="5"/>
        <v>244.78</v>
      </c>
      <c r="E15" s="590">
        <f t="shared" si="5"/>
        <v>511</v>
      </c>
      <c r="F15" s="590">
        <f t="shared" si="5"/>
        <v>270.52999999999997</v>
      </c>
      <c r="G15" s="580">
        <f t="shared" si="1"/>
        <v>15.065040650406504</v>
      </c>
      <c r="H15" s="581">
        <f t="shared" si="2"/>
        <v>10.87866927592955</v>
      </c>
      <c r="I15" s="582">
        <f t="shared" si="3"/>
        <v>22.710188740910205</v>
      </c>
      <c r="J15" s="582">
        <f t="shared" si="4"/>
        <v>20.54855284072007</v>
      </c>
    </row>
    <row r="16" spans="1:10" s="48" customFormat="1" ht="9.9499999999999993" hidden="1" customHeight="1" x14ac:dyDescent="0.2">
      <c r="A16" s="533" t="s">
        <v>34</v>
      </c>
      <c r="B16" s="590">
        <f t="shared" si="5"/>
        <v>5680</v>
      </c>
      <c r="C16" s="590">
        <f t="shared" si="5"/>
        <v>344</v>
      </c>
      <c r="D16" s="590">
        <f t="shared" si="5"/>
        <v>224.35</v>
      </c>
      <c r="E16" s="590">
        <f t="shared" si="5"/>
        <v>424</v>
      </c>
      <c r="F16" s="590">
        <f t="shared" si="5"/>
        <v>218.56</v>
      </c>
      <c r="G16" s="580">
        <f t="shared" si="1"/>
        <v>16.511627906976745</v>
      </c>
      <c r="H16" s="581">
        <f t="shared" si="2"/>
        <v>13.39622641509434</v>
      </c>
      <c r="I16" s="582">
        <f t="shared" si="3"/>
        <v>25.317584131936705</v>
      </c>
      <c r="J16" s="582">
        <f t="shared" si="4"/>
        <v>25.988286969253295</v>
      </c>
    </row>
    <row r="17" spans="1:15" s="48" customFormat="1" ht="9.9499999999999993" hidden="1" customHeight="1" x14ac:dyDescent="0.2">
      <c r="A17" s="533" t="s">
        <v>35</v>
      </c>
      <c r="B17" s="590">
        <f t="shared" si="5"/>
        <v>6234</v>
      </c>
      <c r="C17" s="590">
        <f t="shared" si="5"/>
        <v>356</v>
      </c>
      <c r="D17" s="590">
        <f t="shared" si="5"/>
        <v>232.11</v>
      </c>
      <c r="E17" s="590">
        <f t="shared" si="5"/>
        <v>441</v>
      </c>
      <c r="F17" s="590">
        <f t="shared" si="5"/>
        <v>225.24</v>
      </c>
      <c r="G17" s="580">
        <f t="shared" si="1"/>
        <v>17.511235955056179</v>
      </c>
      <c r="H17" s="581">
        <f t="shared" si="2"/>
        <v>14.136054421768707</v>
      </c>
      <c r="I17" s="582">
        <f t="shared" si="3"/>
        <v>26.857955279824221</v>
      </c>
      <c r="J17" s="582">
        <f t="shared" si="4"/>
        <v>27.677144379328716</v>
      </c>
    </row>
    <row r="18" spans="1:15" s="1" customFormat="1" ht="9.9499999999999993" hidden="1" customHeight="1" x14ac:dyDescent="0.2">
      <c r="A18" s="1452" t="s">
        <v>52</v>
      </c>
      <c r="B18" s="1452"/>
      <c r="C18" s="1452"/>
      <c r="D18" s="1452"/>
      <c r="E18" s="1452"/>
      <c r="F18" s="1452"/>
      <c r="G18" s="1452"/>
      <c r="H18" s="1452"/>
      <c r="I18" s="1452"/>
      <c r="J18" s="1452"/>
    </row>
    <row r="19" spans="1:15" s="48" customFormat="1" ht="9.9499999999999993" hidden="1" customHeight="1" x14ac:dyDescent="0.2">
      <c r="A19" s="314" t="s">
        <v>257</v>
      </c>
      <c r="B19" s="589"/>
      <c r="C19" s="589"/>
      <c r="D19" s="602"/>
      <c r="E19" s="589"/>
      <c r="F19" s="602"/>
      <c r="G19" s="583" t="e">
        <f>B19/C19</f>
        <v>#DIV/0!</v>
      </c>
      <c r="H19" s="584" t="e">
        <f>B19/E19</f>
        <v>#DIV/0!</v>
      </c>
      <c r="I19" s="585" t="e">
        <f>B19/D19</f>
        <v>#DIV/0!</v>
      </c>
      <c r="J19" s="585" t="e">
        <f>B19/F19</f>
        <v>#DIV/0!</v>
      </c>
    </row>
    <row r="20" spans="1:15" s="48" customFormat="1" ht="9.9499999999999993" hidden="1" customHeight="1" x14ac:dyDescent="0.2">
      <c r="A20" s="314" t="s">
        <v>241</v>
      </c>
      <c r="B20" s="589"/>
      <c r="C20" s="589"/>
      <c r="D20" s="602"/>
      <c r="E20" s="589"/>
      <c r="F20" s="602"/>
      <c r="G20" s="583" t="e">
        <f>B20/C20</f>
        <v>#DIV/0!</v>
      </c>
      <c r="H20" s="584" t="e">
        <f>B20/E20</f>
        <v>#DIV/0!</v>
      </c>
      <c r="I20" s="585" t="e">
        <f>B20/D20</f>
        <v>#DIV/0!</v>
      </c>
      <c r="J20" s="585" t="e">
        <f>B20/F20</f>
        <v>#DIV/0!</v>
      </c>
    </row>
    <row r="21" spans="1:15" s="48" customFormat="1" ht="9.9499999999999993" hidden="1" customHeight="1" x14ac:dyDescent="0.2">
      <c r="A21" s="80" t="s">
        <v>226</v>
      </c>
      <c r="B21" s="590">
        <v>332</v>
      </c>
      <c r="C21" s="590">
        <v>55</v>
      </c>
      <c r="D21" s="504">
        <v>37.33</v>
      </c>
      <c r="E21" s="590">
        <v>69</v>
      </c>
      <c r="F21" s="504">
        <v>40.17</v>
      </c>
      <c r="G21" s="580">
        <f t="shared" ref="G21:G27" si="6">B21/C21</f>
        <v>6.0363636363636362</v>
      </c>
      <c r="H21" s="581">
        <f t="shared" ref="H21:H27" si="7">B21/E21</f>
        <v>4.8115942028985508</v>
      </c>
      <c r="I21" s="582">
        <f t="shared" ref="I21:I27" si="8">B21/D21</f>
        <v>8.8936512188588264</v>
      </c>
      <c r="J21" s="582">
        <f t="shared" ref="J21:J27" si="9">B21/F21</f>
        <v>8.2648742842917589</v>
      </c>
    </row>
    <row r="22" spans="1:15" s="1" customFormat="1" ht="9.9499999999999993" hidden="1" customHeight="1" x14ac:dyDescent="0.2">
      <c r="A22" s="80" t="s">
        <v>184</v>
      </c>
      <c r="B22" s="538">
        <v>510</v>
      </c>
      <c r="C22" s="137">
        <v>69</v>
      </c>
      <c r="D22" s="277">
        <v>37.94</v>
      </c>
      <c r="E22" s="137">
        <v>88</v>
      </c>
      <c r="F22" s="277">
        <v>39.840000000000003</v>
      </c>
      <c r="G22" s="580">
        <f t="shared" si="6"/>
        <v>7.3913043478260869</v>
      </c>
      <c r="H22" s="581">
        <f t="shared" si="7"/>
        <v>5.7954545454545459</v>
      </c>
      <c r="I22" s="582">
        <f t="shared" si="8"/>
        <v>13.442277279915658</v>
      </c>
      <c r="J22" s="582">
        <f t="shared" si="9"/>
        <v>12.801204819277107</v>
      </c>
    </row>
    <row r="23" spans="1:15" s="1" customFormat="1" ht="9.9499999999999993" hidden="1" customHeight="1" x14ac:dyDescent="0.2">
      <c r="A23" s="533" t="s">
        <v>161</v>
      </c>
      <c r="B23" s="591">
        <v>490</v>
      </c>
      <c r="C23" s="592">
        <v>84</v>
      </c>
      <c r="D23" s="502">
        <v>33.79</v>
      </c>
      <c r="E23" s="592">
        <v>97</v>
      </c>
      <c r="F23" s="502">
        <v>39.21</v>
      </c>
      <c r="G23" s="580">
        <f t="shared" si="6"/>
        <v>5.833333333333333</v>
      </c>
      <c r="H23" s="581">
        <f t="shared" si="7"/>
        <v>5.0515463917525771</v>
      </c>
      <c r="I23" s="582">
        <f t="shared" si="8"/>
        <v>14.501331754957087</v>
      </c>
      <c r="J23" s="582">
        <f t="shared" si="9"/>
        <v>12.496812037745473</v>
      </c>
    </row>
    <row r="24" spans="1:15" s="1" customFormat="1" ht="9.9499999999999993" hidden="1" customHeight="1" x14ac:dyDescent="0.2">
      <c r="A24" s="533" t="s">
        <v>143</v>
      </c>
      <c r="B24" s="591">
        <v>410</v>
      </c>
      <c r="C24" s="593">
        <v>91</v>
      </c>
      <c r="D24" s="603">
        <v>42.73</v>
      </c>
      <c r="E24" s="593">
        <v>127</v>
      </c>
      <c r="F24" s="603">
        <v>48.27</v>
      </c>
      <c r="G24" s="580">
        <f t="shared" si="6"/>
        <v>4.5054945054945055</v>
      </c>
      <c r="H24" s="581">
        <f t="shared" si="7"/>
        <v>3.2283464566929134</v>
      </c>
      <c r="I24" s="582">
        <f t="shared" si="8"/>
        <v>9.5951322256026224</v>
      </c>
      <c r="J24" s="582">
        <f t="shared" si="9"/>
        <v>8.4938885436088665</v>
      </c>
    </row>
    <row r="25" spans="1:15" s="1" customFormat="1" ht="9.9499999999999993" hidden="1" customHeight="1" x14ac:dyDescent="0.2">
      <c r="A25" s="533" t="s">
        <v>33</v>
      </c>
      <c r="B25" s="591">
        <v>664</v>
      </c>
      <c r="C25" s="593">
        <v>90</v>
      </c>
      <c r="D25" s="603">
        <v>41.7</v>
      </c>
      <c r="E25" s="593">
        <v>91</v>
      </c>
      <c r="F25" s="603">
        <v>41.8</v>
      </c>
      <c r="G25" s="580">
        <f t="shared" si="6"/>
        <v>7.3777777777777782</v>
      </c>
      <c r="H25" s="581">
        <f t="shared" si="7"/>
        <v>7.2967032967032965</v>
      </c>
      <c r="I25" s="582">
        <f t="shared" si="8"/>
        <v>15.923261390887289</v>
      </c>
      <c r="J25" s="582">
        <f t="shared" si="9"/>
        <v>15.885167464114833</v>
      </c>
      <c r="M25" s="48"/>
      <c r="N25" s="48"/>
      <c r="O25" s="48"/>
    </row>
    <row r="26" spans="1:15" s="1" customFormat="1" ht="9.9499999999999993" hidden="1" customHeight="1" x14ac:dyDescent="0.2">
      <c r="A26" s="533" t="s">
        <v>34</v>
      </c>
      <c r="B26" s="591">
        <v>806</v>
      </c>
      <c r="C26" s="593">
        <v>74</v>
      </c>
      <c r="D26" s="603">
        <v>44.85</v>
      </c>
      <c r="E26" s="593">
        <v>89</v>
      </c>
      <c r="F26" s="603">
        <v>48.2</v>
      </c>
      <c r="G26" s="580">
        <f t="shared" si="6"/>
        <v>10.891891891891891</v>
      </c>
      <c r="H26" s="581">
        <f t="shared" si="7"/>
        <v>9.0561797752808992</v>
      </c>
      <c r="I26" s="582">
        <f t="shared" si="8"/>
        <v>17.971014492753621</v>
      </c>
      <c r="J26" s="582">
        <f t="shared" si="9"/>
        <v>16.721991701244811</v>
      </c>
      <c r="M26" s="48"/>
      <c r="N26" s="48"/>
      <c r="O26" s="48"/>
    </row>
    <row r="27" spans="1:15" s="1" customFormat="1" ht="9.9499999999999993" hidden="1" customHeight="1" x14ac:dyDescent="0.2">
      <c r="A27" s="533" t="s">
        <v>35</v>
      </c>
      <c r="B27" s="591">
        <v>919</v>
      </c>
      <c r="C27" s="593">
        <v>107</v>
      </c>
      <c r="D27" s="603">
        <v>52.75</v>
      </c>
      <c r="E27" s="593">
        <v>111</v>
      </c>
      <c r="F27" s="603">
        <v>53.7</v>
      </c>
      <c r="G27" s="580">
        <f t="shared" si="6"/>
        <v>8.5887850467289724</v>
      </c>
      <c r="H27" s="581">
        <f t="shared" si="7"/>
        <v>8.2792792792792795</v>
      </c>
      <c r="I27" s="582">
        <f t="shared" si="8"/>
        <v>17.421800947867297</v>
      </c>
      <c r="J27" s="582">
        <f t="shared" si="9"/>
        <v>17.113594040968341</v>
      </c>
      <c r="M27" s="48"/>
      <c r="N27" s="48"/>
      <c r="O27" s="48"/>
    </row>
    <row r="28" spans="1:15" s="1" customFormat="1" ht="9.9499999999999993" hidden="1" customHeight="1" x14ac:dyDescent="0.2">
      <c r="A28" s="1452" t="s">
        <v>54</v>
      </c>
      <c r="B28" s="1452"/>
      <c r="C28" s="1452"/>
      <c r="D28" s="1452"/>
      <c r="E28" s="1452"/>
      <c r="F28" s="1452"/>
      <c r="G28" s="1452"/>
      <c r="H28" s="1452"/>
      <c r="I28" s="1452"/>
      <c r="J28" s="1452"/>
    </row>
    <row r="29" spans="1:15" s="48" customFormat="1" ht="9.9499999999999993" hidden="1" customHeight="1" x14ac:dyDescent="0.2">
      <c r="A29" s="314" t="s">
        <v>257</v>
      </c>
      <c r="B29" s="594"/>
      <c r="C29" s="594"/>
      <c r="D29" s="604"/>
      <c r="E29" s="594"/>
      <c r="F29" s="604"/>
      <c r="G29" s="583" t="e">
        <f>B29/C29</f>
        <v>#DIV/0!</v>
      </c>
      <c r="H29" s="584" t="e">
        <f>B29/E29</f>
        <v>#DIV/0!</v>
      </c>
      <c r="I29" s="585" t="e">
        <f>B29/D29</f>
        <v>#DIV/0!</v>
      </c>
      <c r="J29" s="585" t="e">
        <f>B29/F29</f>
        <v>#DIV/0!</v>
      </c>
    </row>
    <row r="30" spans="1:15" s="48" customFormat="1" ht="9.9499999999999993" hidden="1" customHeight="1" x14ac:dyDescent="0.2">
      <c r="A30" s="314" t="s">
        <v>241</v>
      </c>
      <c r="B30" s="589"/>
      <c r="C30" s="589"/>
      <c r="D30" s="602"/>
      <c r="E30" s="589"/>
      <c r="F30" s="602"/>
      <c r="G30" s="583" t="e">
        <f>B30/C30</f>
        <v>#DIV/0!</v>
      </c>
      <c r="H30" s="584" t="e">
        <f>B30/E30</f>
        <v>#DIV/0!</v>
      </c>
      <c r="I30" s="585" t="e">
        <f>B30/D30</f>
        <v>#DIV/0!</v>
      </c>
      <c r="J30" s="585" t="e">
        <f>B30/F30</f>
        <v>#DIV/0!</v>
      </c>
    </row>
    <row r="31" spans="1:15" s="48" customFormat="1" ht="9.9499999999999993" hidden="1" customHeight="1" x14ac:dyDescent="0.2">
      <c r="A31" s="406" t="s">
        <v>226</v>
      </c>
      <c r="B31" s="595">
        <v>436</v>
      </c>
      <c r="C31" s="596">
        <v>75</v>
      </c>
      <c r="D31" s="517">
        <v>52.32</v>
      </c>
      <c r="E31" s="596">
        <v>112</v>
      </c>
      <c r="F31" s="517">
        <v>56.64</v>
      </c>
      <c r="G31" s="580">
        <f t="shared" ref="G31:G37" si="10">B31/C31</f>
        <v>5.8133333333333335</v>
      </c>
      <c r="H31" s="581">
        <f t="shared" ref="H31:H37" si="11">B31/E31</f>
        <v>3.8928571428571428</v>
      </c>
      <c r="I31" s="582">
        <f t="shared" ref="I31:I37" si="12">B31/D31</f>
        <v>8.3333333333333339</v>
      </c>
      <c r="J31" s="582">
        <f t="shared" ref="J31:J37" si="13">B31/F31</f>
        <v>7.6977401129943503</v>
      </c>
    </row>
    <row r="32" spans="1:15" s="28" customFormat="1" ht="9.9499999999999993" hidden="1" customHeight="1" x14ac:dyDescent="0.2">
      <c r="A32" s="406" t="s">
        <v>184</v>
      </c>
      <c r="B32" s="597">
        <v>488</v>
      </c>
      <c r="C32" s="137">
        <v>70</v>
      </c>
      <c r="D32" s="277">
        <v>47.095999999999997</v>
      </c>
      <c r="E32" s="137">
        <v>113</v>
      </c>
      <c r="F32" s="277">
        <v>55.085999999999999</v>
      </c>
      <c r="G32" s="580">
        <f t="shared" si="10"/>
        <v>6.9714285714285715</v>
      </c>
      <c r="H32" s="581">
        <f t="shared" si="11"/>
        <v>4.3185840707964598</v>
      </c>
      <c r="I32" s="582">
        <f t="shared" si="12"/>
        <v>10.361814166808223</v>
      </c>
      <c r="J32" s="582">
        <f t="shared" si="13"/>
        <v>8.8588752133028361</v>
      </c>
    </row>
    <row r="33" spans="1:10" s="1" customFormat="1" ht="9.9499999999999993" hidden="1" customHeight="1" x14ac:dyDescent="0.2">
      <c r="A33" s="533" t="s">
        <v>161</v>
      </c>
      <c r="B33" s="598">
        <v>474</v>
      </c>
      <c r="C33" s="81">
        <v>72</v>
      </c>
      <c r="D33" s="138">
        <v>47.38</v>
      </c>
      <c r="E33" s="81">
        <v>134</v>
      </c>
      <c r="F33" s="138">
        <v>55.71</v>
      </c>
      <c r="G33" s="580">
        <f t="shared" si="10"/>
        <v>6.583333333333333</v>
      </c>
      <c r="H33" s="581">
        <f t="shared" si="11"/>
        <v>3.5373134328358211</v>
      </c>
      <c r="I33" s="582">
        <f t="shared" si="12"/>
        <v>10.004221190375686</v>
      </c>
      <c r="J33" s="582">
        <f t="shared" si="13"/>
        <v>8.5083467959073769</v>
      </c>
    </row>
    <row r="34" spans="1:10" s="1" customFormat="1" ht="9.9499999999999993" hidden="1" customHeight="1" x14ac:dyDescent="0.2">
      <c r="A34" s="533" t="s">
        <v>143</v>
      </c>
      <c r="B34" s="599">
        <v>467</v>
      </c>
      <c r="C34" s="593">
        <v>77</v>
      </c>
      <c r="D34" s="603">
        <v>38.67</v>
      </c>
      <c r="E34" s="593">
        <v>122</v>
      </c>
      <c r="F34" s="603">
        <v>42.71</v>
      </c>
      <c r="G34" s="580">
        <f t="shared" si="10"/>
        <v>6.0649350649350646</v>
      </c>
      <c r="H34" s="581">
        <f t="shared" si="11"/>
        <v>3.8278688524590163</v>
      </c>
      <c r="I34" s="582">
        <f t="shared" si="12"/>
        <v>12.076545125420221</v>
      </c>
      <c r="J34" s="582">
        <f t="shared" si="13"/>
        <v>10.9342074455631</v>
      </c>
    </row>
    <row r="35" spans="1:10" s="1" customFormat="1" ht="9.9499999999999993" hidden="1" customHeight="1" x14ac:dyDescent="0.2">
      <c r="A35" s="533" t="s">
        <v>33</v>
      </c>
      <c r="B35" s="599">
        <v>377</v>
      </c>
      <c r="C35" s="593">
        <v>51</v>
      </c>
      <c r="D35" s="603">
        <v>30.36</v>
      </c>
      <c r="E35" s="593">
        <v>98</v>
      </c>
      <c r="F35" s="603">
        <v>35.22</v>
      </c>
      <c r="G35" s="580">
        <f t="shared" si="10"/>
        <v>7.3921568627450984</v>
      </c>
      <c r="H35" s="581">
        <f t="shared" si="11"/>
        <v>3.8469387755102042</v>
      </c>
      <c r="I35" s="582">
        <f t="shared" si="12"/>
        <v>12.417654808959156</v>
      </c>
      <c r="J35" s="582">
        <f t="shared" si="13"/>
        <v>10.704145371947757</v>
      </c>
    </row>
    <row r="36" spans="1:10" s="1" customFormat="1" ht="9.9499999999999993" hidden="1" customHeight="1" x14ac:dyDescent="0.2">
      <c r="A36" s="533" t="s">
        <v>34</v>
      </c>
      <c r="B36" s="599">
        <v>326</v>
      </c>
      <c r="C36" s="593">
        <v>39</v>
      </c>
      <c r="D36" s="603">
        <v>18.690000000000001</v>
      </c>
      <c r="E36" s="593">
        <v>90</v>
      </c>
      <c r="F36" s="603">
        <v>23.03</v>
      </c>
      <c r="G36" s="580">
        <f t="shared" si="10"/>
        <v>8.3589743589743595</v>
      </c>
      <c r="H36" s="581">
        <f t="shared" si="11"/>
        <v>3.6222222222222222</v>
      </c>
      <c r="I36" s="582">
        <f t="shared" si="12"/>
        <v>17.442482611021937</v>
      </c>
      <c r="J36" s="582">
        <f t="shared" si="13"/>
        <v>14.155449413808075</v>
      </c>
    </row>
    <row r="37" spans="1:10" s="1" customFormat="1" ht="9.9499999999999993" hidden="1" customHeight="1" x14ac:dyDescent="0.2">
      <c r="A37" s="533" t="s">
        <v>35</v>
      </c>
      <c r="B37" s="598">
        <v>235</v>
      </c>
      <c r="C37" s="600">
        <v>33</v>
      </c>
      <c r="D37" s="605">
        <v>18.62</v>
      </c>
      <c r="E37" s="600">
        <v>65</v>
      </c>
      <c r="F37" s="605">
        <v>25.82</v>
      </c>
      <c r="G37" s="580">
        <f t="shared" si="10"/>
        <v>7.1212121212121211</v>
      </c>
      <c r="H37" s="581">
        <f t="shared" si="11"/>
        <v>3.6153846153846154</v>
      </c>
      <c r="I37" s="582">
        <f t="shared" si="12"/>
        <v>12.620837808807734</v>
      </c>
      <c r="J37" s="582">
        <f t="shared" si="13"/>
        <v>9.101471727343144</v>
      </c>
    </row>
    <row r="38" spans="1:10" s="1" customFormat="1" ht="9.9499999999999993" hidden="1" customHeight="1" x14ac:dyDescent="0.2">
      <c r="A38" s="1452" t="s">
        <v>53</v>
      </c>
      <c r="B38" s="1452"/>
      <c r="C38" s="1452"/>
      <c r="D38" s="1452"/>
      <c r="E38" s="1452"/>
      <c r="F38" s="1452"/>
      <c r="G38" s="1452"/>
      <c r="H38" s="1452"/>
      <c r="I38" s="1452"/>
      <c r="J38" s="1452"/>
    </row>
    <row r="39" spans="1:10" s="48" customFormat="1" ht="9.9499999999999993" hidden="1" customHeight="1" x14ac:dyDescent="0.2">
      <c r="A39" s="314" t="s">
        <v>257</v>
      </c>
      <c r="B39" s="594"/>
      <c r="C39" s="594"/>
      <c r="D39" s="604"/>
      <c r="E39" s="594"/>
      <c r="F39" s="604"/>
      <c r="G39" s="583" t="e">
        <f>B39/C39</f>
        <v>#DIV/0!</v>
      </c>
      <c r="H39" s="584" t="e">
        <f>B39/E39</f>
        <v>#DIV/0!</v>
      </c>
      <c r="I39" s="585" t="e">
        <f>B39/D39</f>
        <v>#DIV/0!</v>
      </c>
      <c r="J39" s="585" t="e">
        <f>B39/F39</f>
        <v>#DIV/0!</v>
      </c>
    </row>
    <row r="40" spans="1:10" s="48" customFormat="1" ht="9.9499999999999993" hidden="1" customHeight="1" x14ac:dyDescent="0.2">
      <c r="A40" s="314" t="s">
        <v>241</v>
      </c>
      <c r="B40" s="589"/>
      <c r="C40" s="589"/>
      <c r="D40" s="602"/>
      <c r="E40" s="589"/>
      <c r="F40" s="602"/>
      <c r="G40" s="583" t="e">
        <f>B40/C40</f>
        <v>#DIV/0!</v>
      </c>
      <c r="H40" s="584" t="e">
        <f>B40/E40</f>
        <v>#DIV/0!</v>
      </c>
      <c r="I40" s="585" t="e">
        <f>B40/D40</f>
        <v>#DIV/0!</v>
      </c>
      <c r="J40" s="585" t="e">
        <f>B40/F40</f>
        <v>#DIV/0!</v>
      </c>
    </row>
    <row r="41" spans="1:10" s="48" customFormat="1" ht="9.9499999999999993" hidden="1" customHeight="1" x14ac:dyDescent="0.2">
      <c r="A41" s="406" t="s">
        <v>226</v>
      </c>
      <c r="B41" s="597">
        <v>1041</v>
      </c>
      <c r="C41" s="137">
        <v>65</v>
      </c>
      <c r="D41" s="277">
        <v>56.424999999999997</v>
      </c>
      <c r="E41" s="137">
        <v>70</v>
      </c>
      <c r="F41" s="277">
        <v>57</v>
      </c>
      <c r="G41" s="580">
        <f t="shared" ref="G41:G47" si="14">B41/C41</f>
        <v>16.015384615384615</v>
      </c>
      <c r="H41" s="581">
        <f t="shared" ref="H41:H47" si="15">B41/E41</f>
        <v>14.871428571428572</v>
      </c>
      <c r="I41" s="582">
        <f t="shared" ref="I41:I47" si="16">B41/D41</f>
        <v>18.449268941072219</v>
      </c>
      <c r="J41" s="582">
        <f t="shared" ref="J41:J47" si="17">B41/F41</f>
        <v>18.263157894736842</v>
      </c>
    </row>
    <row r="42" spans="1:10" s="1" customFormat="1" ht="9.9499999999999993" hidden="1" customHeight="1" x14ac:dyDescent="0.2">
      <c r="A42" s="80" t="s">
        <v>184</v>
      </c>
      <c r="B42" s="538">
        <v>1245</v>
      </c>
      <c r="C42" s="137">
        <v>61</v>
      </c>
      <c r="D42" s="277">
        <v>54.98</v>
      </c>
      <c r="E42" s="137">
        <f>+C42+5</f>
        <v>66</v>
      </c>
      <c r="F42" s="277">
        <f>+D42+0.64</f>
        <v>55.62</v>
      </c>
      <c r="G42" s="580">
        <f t="shared" si="14"/>
        <v>20.409836065573771</v>
      </c>
      <c r="H42" s="581">
        <f t="shared" si="15"/>
        <v>18.863636363636363</v>
      </c>
      <c r="I42" s="582">
        <f t="shared" si="16"/>
        <v>22.644598035649327</v>
      </c>
      <c r="J42" s="582">
        <f t="shared" si="17"/>
        <v>22.384034519956852</v>
      </c>
    </row>
    <row r="43" spans="1:10" s="1" customFormat="1" ht="9.9499999999999993" hidden="1" customHeight="1" x14ac:dyDescent="0.2">
      <c r="A43" s="533" t="s">
        <v>161</v>
      </c>
      <c r="B43" s="598">
        <v>1495</v>
      </c>
      <c r="C43" s="601">
        <v>67</v>
      </c>
      <c r="D43" s="536">
        <v>60.02</v>
      </c>
      <c r="E43" s="601">
        <v>67</v>
      </c>
      <c r="F43" s="536">
        <v>60.02</v>
      </c>
      <c r="G43" s="580">
        <f t="shared" si="14"/>
        <v>22.313432835820894</v>
      </c>
      <c r="H43" s="581">
        <f t="shared" si="15"/>
        <v>22.313432835820894</v>
      </c>
      <c r="I43" s="582">
        <f t="shared" si="16"/>
        <v>24.908363878707096</v>
      </c>
      <c r="J43" s="582">
        <f t="shared" si="17"/>
        <v>24.908363878707096</v>
      </c>
    </row>
    <row r="44" spans="1:10" s="1" customFormat="1" ht="9.9499999999999993" hidden="1" customHeight="1" x14ac:dyDescent="0.2">
      <c r="A44" s="533" t="s">
        <v>143</v>
      </c>
      <c r="B44" s="598">
        <v>1726</v>
      </c>
      <c r="C44" s="600">
        <v>66</v>
      </c>
      <c r="D44" s="605">
        <v>44.4</v>
      </c>
      <c r="E44" s="600">
        <v>76</v>
      </c>
      <c r="F44" s="605">
        <v>60</v>
      </c>
      <c r="G44" s="580">
        <f t="shared" si="14"/>
        <v>26.151515151515152</v>
      </c>
      <c r="H44" s="581">
        <f t="shared" si="15"/>
        <v>22.710526315789473</v>
      </c>
      <c r="I44" s="582">
        <f t="shared" si="16"/>
        <v>38.873873873873876</v>
      </c>
      <c r="J44" s="582">
        <f t="shared" si="17"/>
        <v>28.766666666666666</v>
      </c>
    </row>
    <row r="45" spans="1:10" s="1" customFormat="1" ht="9.9499999999999993" hidden="1" customHeight="1" x14ac:dyDescent="0.2">
      <c r="A45" s="533" t="s">
        <v>33</v>
      </c>
      <c r="B45" s="598">
        <v>1706</v>
      </c>
      <c r="C45" s="601">
        <v>60</v>
      </c>
      <c r="D45" s="536">
        <v>50.1</v>
      </c>
      <c r="E45" s="601">
        <v>70</v>
      </c>
      <c r="F45" s="536">
        <v>51.1</v>
      </c>
      <c r="G45" s="580">
        <f t="shared" si="14"/>
        <v>28.433333333333334</v>
      </c>
      <c r="H45" s="581">
        <f t="shared" si="15"/>
        <v>24.37142857142857</v>
      </c>
      <c r="I45" s="582">
        <f t="shared" si="16"/>
        <v>34.051896207584832</v>
      </c>
      <c r="J45" s="582">
        <f t="shared" si="17"/>
        <v>33.385518590998039</v>
      </c>
    </row>
    <row r="46" spans="1:10" s="1" customFormat="1" ht="9.9499999999999993" hidden="1" customHeight="1" x14ac:dyDescent="0.2">
      <c r="A46" s="533" t="s">
        <v>34</v>
      </c>
      <c r="B46" s="598">
        <v>1822</v>
      </c>
      <c r="C46" s="598">
        <v>65</v>
      </c>
      <c r="D46" s="537">
        <v>52.83</v>
      </c>
      <c r="E46" s="598">
        <v>75</v>
      </c>
      <c r="F46" s="537">
        <v>53.83</v>
      </c>
      <c r="G46" s="580">
        <f t="shared" si="14"/>
        <v>28.030769230769231</v>
      </c>
      <c r="H46" s="581">
        <f t="shared" si="15"/>
        <v>24.293333333333333</v>
      </c>
      <c r="I46" s="582">
        <f t="shared" si="16"/>
        <v>34.487980314215406</v>
      </c>
      <c r="J46" s="582">
        <f t="shared" si="17"/>
        <v>33.847297046256735</v>
      </c>
    </row>
    <row r="47" spans="1:10" s="1" customFormat="1" ht="9.9499999999999993" hidden="1" customHeight="1" x14ac:dyDescent="0.2">
      <c r="A47" s="533" t="s">
        <v>35</v>
      </c>
      <c r="B47" s="598">
        <v>2216</v>
      </c>
      <c r="C47" s="598">
        <v>70</v>
      </c>
      <c r="D47" s="537">
        <v>62.84</v>
      </c>
      <c r="E47" s="598">
        <v>80</v>
      </c>
      <c r="F47" s="537">
        <v>63.84</v>
      </c>
      <c r="G47" s="580">
        <f t="shared" si="14"/>
        <v>31.657142857142858</v>
      </c>
      <c r="H47" s="581">
        <f t="shared" si="15"/>
        <v>27.7</v>
      </c>
      <c r="I47" s="582">
        <f t="shared" si="16"/>
        <v>35.264162953532782</v>
      </c>
      <c r="J47" s="582">
        <f t="shared" si="17"/>
        <v>34.711779448621549</v>
      </c>
    </row>
    <row r="48" spans="1:10" s="1" customFormat="1" ht="9.9499999999999993" hidden="1" customHeight="1" x14ac:dyDescent="0.2">
      <c r="A48" s="1452" t="s">
        <v>55</v>
      </c>
      <c r="B48" s="1452"/>
      <c r="C48" s="1452"/>
      <c r="D48" s="1452"/>
      <c r="E48" s="1452"/>
      <c r="F48" s="1452"/>
      <c r="G48" s="1452"/>
      <c r="H48" s="1452"/>
      <c r="I48" s="1452"/>
      <c r="J48" s="1452"/>
    </row>
    <row r="49" spans="1:10" s="48" customFormat="1" ht="9.9499999999999993" hidden="1" customHeight="1" x14ac:dyDescent="0.2">
      <c r="A49" s="314" t="s">
        <v>257</v>
      </c>
      <c r="B49" s="594"/>
      <c r="C49" s="594"/>
      <c r="D49" s="604"/>
      <c r="E49" s="594"/>
      <c r="F49" s="604"/>
      <c r="G49" s="583" t="e">
        <f>B49/C49</f>
        <v>#DIV/0!</v>
      </c>
      <c r="H49" s="584" t="e">
        <f>B49/E49</f>
        <v>#DIV/0!</v>
      </c>
      <c r="I49" s="585" t="e">
        <f>B49/D49</f>
        <v>#DIV/0!</v>
      </c>
      <c r="J49" s="585" t="e">
        <f>B49/F49</f>
        <v>#DIV/0!</v>
      </c>
    </row>
    <row r="50" spans="1:10" s="48" customFormat="1" ht="9.9499999999999993" hidden="1" customHeight="1" x14ac:dyDescent="0.2">
      <c r="A50" s="314" t="s">
        <v>241</v>
      </c>
      <c r="B50" s="589"/>
      <c r="C50" s="589"/>
      <c r="D50" s="602"/>
      <c r="E50" s="589"/>
      <c r="F50" s="602"/>
      <c r="G50" s="583" t="e">
        <f>B50/C50</f>
        <v>#DIV/0!</v>
      </c>
      <c r="H50" s="584" t="e">
        <f>B50/E50</f>
        <v>#DIV/0!</v>
      </c>
      <c r="I50" s="585" t="e">
        <f>B50/D50</f>
        <v>#DIV/0!</v>
      </c>
      <c r="J50" s="585" t="e">
        <f>B50/F50</f>
        <v>#DIV/0!</v>
      </c>
    </row>
    <row r="51" spans="1:10" s="48" customFormat="1" ht="9.9499999999999993" hidden="1" customHeight="1" x14ac:dyDescent="0.2">
      <c r="A51" s="406" t="s">
        <v>226</v>
      </c>
      <c r="B51" s="597">
        <v>1315</v>
      </c>
      <c r="C51" s="137">
        <v>76</v>
      </c>
      <c r="D51" s="277">
        <v>59.21</v>
      </c>
      <c r="E51" s="137">
        <v>84</v>
      </c>
      <c r="F51" s="277">
        <v>61.91</v>
      </c>
      <c r="G51" s="580">
        <f t="shared" ref="G51:G57" si="18">B51/C51</f>
        <v>17.30263157894737</v>
      </c>
      <c r="H51" s="581">
        <f t="shared" ref="H51:H57" si="19">B51/E51</f>
        <v>15.654761904761905</v>
      </c>
      <c r="I51" s="582">
        <f t="shared" ref="I51:I57" si="20">B51/D51</f>
        <v>22.209086302989359</v>
      </c>
      <c r="J51" s="582">
        <f t="shared" ref="J51:J57" si="21">B51/F51</f>
        <v>21.240510418349217</v>
      </c>
    </row>
    <row r="52" spans="1:10" s="1" customFormat="1" ht="9.9499999999999993" hidden="1" customHeight="1" x14ac:dyDescent="0.2">
      <c r="A52" s="80" t="s">
        <v>184</v>
      </c>
      <c r="B52" s="538">
        <v>1266</v>
      </c>
      <c r="C52" s="137">
        <v>75</v>
      </c>
      <c r="D52" s="277">
        <v>59.17</v>
      </c>
      <c r="E52" s="137">
        <f>21+C52</f>
        <v>96</v>
      </c>
      <c r="F52" s="277">
        <f>8+D52</f>
        <v>67.17</v>
      </c>
      <c r="G52" s="580">
        <f t="shared" si="18"/>
        <v>16.88</v>
      </c>
      <c r="H52" s="581">
        <f t="shared" si="19"/>
        <v>13.1875</v>
      </c>
      <c r="I52" s="582">
        <f t="shared" si="20"/>
        <v>21.395977691397668</v>
      </c>
      <c r="J52" s="582">
        <f t="shared" si="21"/>
        <v>18.847699866011613</v>
      </c>
    </row>
    <row r="53" spans="1:10" s="1" customFormat="1" ht="9.9499999999999993" hidden="1" customHeight="1" x14ac:dyDescent="0.2">
      <c r="A53" s="80" t="s">
        <v>161</v>
      </c>
      <c r="B53" s="538">
        <v>1328</v>
      </c>
      <c r="C53" s="77">
        <v>81</v>
      </c>
      <c r="D53" s="78">
        <v>57.93</v>
      </c>
      <c r="E53" s="77">
        <v>107</v>
      </c>
      <c r="F53" s="78">
        <v>69.150000000000006</v>
      </c>
      <c r="G53" s="580">
        <f t="shared" si="18"/>
        <v>16.395061728395063</v>
      </c>
      <c r="H53" s="581">
        <f t="shared" si="19"/>
        <v>12.411214953271028</v>
      </c>
      <c r="I53" s="582">
        <f t="shared" si="20"/>
        <v>22.924218884861038</v>
      </c>
      <c r="J53" s="582">
        <f t="shared" si="21"/>
        <v>19.20462762111352</v>
      </c>
    </row>
    <row r="54" spans="1:10" s="1" customFormat="1" ht="9.9499999999999993" hidden="1" customHeight="1" x14ac:dyDescent="0.2">
      <c r="A54" s="533" t="s">
        <v>143</v>
      </c>
      <c r="B54" s="538">
        <v>1284</v>
      </c>
      <c r="C54" s="77">
        <v>76</v>
      </c>
      <c r="D54" s="78">
        <v>61.5</v>
      </c>
      <c r="E54" s="77">
        <v>97</v>
      </c>
      <c r="F54" s="78">
        <v>70.900000000000006</v>
      </c>
      <c r="G54" s="580">
        <f t="shared" si="18"/>
        <v>16.894736842105264</v>
      </c>
      <c r="H54" s="581">
        <f t="shared" si="19"/>
        <v>13.237113402061855</v>
      </c>
      <c r="I54" s="582">
        <f t="shared" si="20"/>
        <v>20.878048780487806</v>
      </c>
      <c r="J54" s="582">
        <f t="shared" si="21"/>
        <v>18.110014104372354</v>
      </c>
    </row>
    <row r="55" spans="1:10" s="1" customFormat="1" ht="9.9499999999999993" hidden="1" customHeight="1" x14ac:dyDescent="0.2">
      <c r="A55" s="533" t="s">
        <v>33</v>
      </c>
      <c r="B55" s="598">
        <v>1258</v>
      </c>
      <c r="C55" s="600">
        <v>83</v>
      </c>
      <c r="D55" s="605">
        <v>58.1</v>
      </c>
      <c r="E55" s="600">
        <f>17+83</f>
        <v>100</v>
      </c>
      <c r="F55" s="605">
        <f>7.5+58.1</f>
        <v>65.599999999999994</v>
      </c>
      <c r="G55" s="580">
        <f t="shared" si="18"/>
        <v>15.156626506024097</v>
      </c>
      <c r="H55" s="581">
        <f t="shared" si="19"/>
        <v>12.58</v>
      </c>
      <c r="I55" s="582">
        <f t="shared" si="20"/>
        <v>21.652323580034423</v>
      </c>
      <c r="J55" s="582">
        <f t="shared" si="21"/>
        <v>19.176829268292686</v>
      </c>
    </row>
    <row r="56" spans="1:10" s="1" customFormat="1" ht="9.9499999999999993" hidden="1" customHeight="1" x14ac:dyDescent="0.2">
      <c r="A56" s="533" t="s">
        <v>34</v>
      </c>
      <c r="B56" s="598">
        <v>1108</v>
      </c>
      <c r="C56" s="600">
        <v>77</v>
      </c>
      <c r="D56" s="605">
        <v>48.2</v>
      </c>
      <c r="E56" s="600">
        <f>12+77</f>
        <v>89</v>
      </c>
      <c r="F56" s="605">
        <f>2.9+48.2</f>
        <v>51.1</v>
      </c>
      <c r="G56" s="580">
        <f t="shared" si="18"/>
        <v>14.38961038961039</v>
      </c>
      <c r="H56" s="581">
        <f t="shared" si="19"/>
        <v>12.44943820224719</v>
      </c>
      <c r="I56" s="582">
        <f t="shared" si="20"/>
        <v>22.987551867219917</v>
      </c>
      <c r="J56" s="582">
        <f t="shared" si="21"/>
        <v>21.682974559686887</v>
      </c>
    </row>
    <row r="57" spans="1:10" s="1" customFormat="1" ht="9.9499999999999993" hidden="1" customHeight="1" x14ac:dyDescent="0.2">
      <c r="A57" s="533" t="s">
        <v>35</v>
      </c>
      <c r="B57" s="598">
        <v>1110</v>
      </c>
      <c r="C57" s="600">
        <v>70</v>
      </c>
      <c r="D57" s="605">
        <v>40.18</v>
      </c>
      <c r="E57" s="600">
        <f>14+70</f>
        <v>84</v>
      </c>
      <c r="F57" s="605">
        <f>7.2+40.18</f>
        <v>47.38</v>
      </c>
      <c r="G57" s="580">
        <f t="shared" si="18"/>
        <v>15.857142857142858</v>
      </c>
      <c r="H57" s="581">
        <f t="shared" si="19"/>
        <v>13.214285714285714</v>
      </c>
      <c r="I57" s="582">
        <f t="shared" si="20"/>
        <v>27.625684420109508</v>
      </c>
      <c r="J57" s="582">
        <f t="shared" si="21"/>
        <v>23.427606585056985</v>
      </c>
    </row>
    <row r="58" spans="1:10" s="1" customFormat="1" ht="9.9499999999999993" customHeight="1" x14ac:dyDescent="0.2">
      <c r="A58" s="1452" t="s">
        <v>67</v>
      </c>
      <c r="B58" s="1452"/>
      <c r="C58" s="1452"/>
      <c r="D58" s="1452"/>
      <c r="E58" s="1452"/>
      <c r="F58" s="1452"/>
      <c r="G58" s="1452"/>
      <c r="H58" s="1452"/>
      <c r="I58" s="1452"/>
      <c r="J58" s="1452"/>
    </row>
    <row r="59" spans="1:10" s="48" customFormat="1" ht="9.9499999999999993" customHeight="1" x14ac:dyDescent="0.2">
      <c r="A59" s="314" t="s">
        <v>257</v>
      </c>
      <c r="B59" s="594">
        <v>512</v>
      </c>
      <c r="C59" s="594">
        <v>37</v>
      </c>
      <c r="D59" s="604">
        <v>33.4</v>
      </c>
      <c r="E59" s="594">
        <v>41</v>
      </c>
      <c r="F59" s="604">
        <v>34.07</v>
      </c>
      <c r="G59" s="586">
        <f>B59/C59</f>
        <v>13.837837837837839</v>
      </c>
      <c r="H59" s="587">
        <f>B59/E59</f>
        <v>12.487804878048781</v>
      </c>
      <c r="I59" s="588">
        <f>B59/D59</f>
        <v>15.32934131736527</v>
      </c>
      <c r="J59" s="588">
        <f>B59/F59</f>
        <v>15.027883768711476</v>
      </c>
    </row>
    <row r="60" spans="1:10" s="48" customFormat="1" ht="9.9499999999999993" customHeight="1" x14ac:dyDescent="0.2">
      <c r="A60" s="314" t="s">
        <v>241</v>
      </c>
      <c r="B60" s="589">
        <v>529</v>
      </c>
      <c r="C60" s="589">
        <v>39</v>
      </c>
      <c r="D60" s="602">
        <v>35.69</v>
      </c>
      <c r="E60" s="589">
        <v>41</v>
      </c>
      <c r="F60" s="602">
        <v>35.74</v>
      </c>
      <c r="G60" s="583">
        <f>B60/C60</f>
        <v>13.564102564102564</v>
      </c>
      <c r="H60" s="584">
        <f>B60/E60</f>
        <v>12.902439024390244</v>
      </c>
      <c r="I60" s="585">
        <f>B60/D60</f>
        <v>14.822079013729336</v>
      </c>
      <c r="J60" s="585">
        <f>B60/F60</f>
        <v>14.801343033016227</v>
      </c>
    </row>
    <row r="61" spans="1:10" s="48" customFormat="1" ht="9.9499999999999993" customHeight="1" x14ac:dyDescent="0.2">
      <c r="A61" s="406" t="s">
        <v>226</v>
      </c>
      <c r="B61" s="590">
        <v>583</v>
      </c>
      <c r="C61" s="137">
        <v>39</v>
      </c>
      <c r="D61" s="277">
        <v>37.049999999999997</v>
      </c>
      <c r="E61" s="137">
        <v>42</v>
      </c>
      <c r="F61" s="277">
        <v>37.409999999999997</v>
      </c>
      <c r="G61" s="580">
        <f t="shared" ref="G61:G67" si="22">B61/C61</f>
        <v>14.948717948717949</v>
      </c>
      <c r="H61" s="581">
        <f t="shared" ref="H61:H67" si="23">B61/E61</f>
        <v>13.880952380952381</v>
      </c>
      <c r="I61" s="582">
        <f t="shared" ref="I61:I67" si="24">B61/D61</f>
        <v>15.735492577597842</v>
      </c>
      <c r="J61" s="582">
        <f t="shared" ref="J61:J67" si="25">B61/F61</f>
        <v>15.58406843090083</v>
      </c>
    </row>
    <row r="62" spans="1:10" s="1" customFormat="1" ht="9.9499999999999993" customHeight="1" x14ac:dyDescent="0.2">
      <c r="A62" s="80" t="s">
        <v>184</v>
      </c>
      <c r="B62" s="538">
        <v>632</v>
      </c>
      <c r="C62" s="137">
        <v>39</v>
      </c>
      <c r="D62" s="277">
        <v>39.21</v>
      </c>
      <c r="E62" s="137">
        <v>44</v>
      </c>
      <c r="F62" s="277">
        <v>40</v>
      </c>
      <c r="G62" s="580">
        <f t="shared" si="22"/>
        <v>16.205128205128204</v>
      </c>
      <c r="H62" s="581">
        <f t="shared" si="23"/>
        <v>14.363636363636363</v>
      </c>
      <c r="I62" s="582">
        <f t="shared" si="24"/>
        <v>16.118337158888039</v>
      </c>
      <c r="J62" s="582">
        <f t="shared" si="25"/>
        <v>15.8</v>
      </c>
    </row>
    <row r="63" spans="1:10" s="1" customFormat="1" ht="9.9499999999999993" customHeight="1" x14ac:dyDescent="0.2">
      <c r="A63" s="80" t="s">
        <v>161</v>
      </c>
      <c r="B63" s="538">
        <v>675</v>
      </c>
      <c r="C63" s="81">
        <v>41</v>
      </c>
      <c r="D63" s="138">
        <v>40.07</v>
      </c>
      <c r="E63" s="81">
        <v>48</v>
      </c>
      <c r="F63" s="138">
        <v>41.1</v>
      </c>
      <c r="G63" s="580">
        <f t="shared" si="22"/>
        <v>16.463414634146343</v>
      </c>
      <c r="H63" s="581">
        <f t="shared" si="23"/>
        <v>14.0625</v>
      </c>
      <c r="I63" s="582">
        <f t="shared" si="24"/>
        <v>16.84552033940604</v>
      </c>
      <c r="J63" s="582">
        <f t="shared" si="25"/>
        <v>16.423357664233578</v>
      </c>
    </row>
    <row r="64" spans="1:10" s="1" customFormat="1" ht="9.9499999999999993" customHeight="1" x14ac:dyDescent="0.2">
      <c r="A64" s="533" t="s">
        <v>143</v>
      </c>
      <c r="B64" s="598">
        <v>767</v>
      </c>
      <c r="C64" s="600">
        <v>43</v>
      </c>
      <c r="D64" s="605">
        <v>40.770000000000003</v>
      </c>
      <c r="E64" s="600">
        <v>49</v>
      </c>
      <c r="F64" s="605">
        <v>41.09</v>
      </c>
      <c r="G64" s="580">
        <f t="shared" si="22"/>
        <v>17.837209302325583</v>
      </c>
      <c r="H64" s="581">
        <f t="shared" si="23"/>
        <v>15.653061224489797</v>
      </c>
      <c r="I64" s="582">
        <f t="shared" si="24"/>
        <v>18.812852587687022</v>
      </c>
      <c r="J64" s="582">
        <f t="shared" si="25"/>
        <v>18.666342175711851</v>
      </c>
    </row>
    <row r="65" spans="1:11" s="1" customFormat="1" ht="9.9499999999999993" customHeight="1" x14ac:dyDescent="0.2">
      <c r="A65" s="533" t="s">
        <v>33</v>
      </c>
      <c r="B65" s="598">
        <v>883</v>
      </c>
      <c r="C65" s="600">
        <v>43</v>
      </c>
      <c r="D65" s="605">
        <v>38.92</v>
      </c>
      <c r="E65" s="600">
        <v>49</v>
      </c>
      <c r="F65" s="605">
        <v>39.31</v>
      </c>
      <c r="G65" s="580">
        <f t="shared" si="22"/>
        <v>20.534883720930232</v>
      </c>
      <c r="H65" s="581">
        <f t="shared" si="23"/>
        <v>18.020408163265305</v>
      </c>
      <c r="I65" s="582">
        <f t="shared" si="24"/>
        <v>22.687564234326825</v>
      </c>
      <c r="J65" s="582">
        <f t="shared" si="25"/>
        <v>22.462477741032814</v>
      </c>
    </row>
    <row r="66" spans="1:11" s="1" customFormat="1" ht="9.9499999999999993" customHeight="1" x14ac:dyDescent="0.2">
      <c r="A66" s="533" t="s">
        <v>34</v>
      </c>
      <c r="B66" s="598">
        <v>994</v>
      </c>
      <c r="C66" s="600">
        <v>49</v>
      </c>
      <c r="D66" s="605">
        <v>42.18</v>
      </c>
      <c r="E66" s="600" t="s">
        <v>69</v>
      </c>
      <c r="F66" s="605" t="s">
        <v>69</v>
      </c>
      <c r="G66" s="580">
        <f t="shared" si="22"/>
        <v>20.285714285714285</v>
      </c>
      <c r="H66" s="581" t="e">
        <f t="shared" si="23"/>
        <v>#VALUE!</v>
      </c>
      <c r="I66" s="582">
        <f t="shared" si="24"/>
        <v>23.565670934091987</v>
      </c>
      <c r="J66" s="582" t="e">
        <f t="shared" si="25"/>
        <v>#VALUE!</v>
      </c>
    </row>
    <row r="67" spans="1:11" s="1" customFormat="1" ht="9.9499999999999993" customHeight="1" x14ac:dyDescent="0.2">
      <c r="A67" s="533" t="s">
        <v>35</v>
      </c>
      <c r="B67" s="598">
        <v>1099</v>
      </c>
      <c r="C67" s="600">
        <v>38</v>
      </c>
      <c r="D67" s="605">
        <v>37.520000000000003</v>
      </c>
      <c r="E67" s="600" t="s">
        <v>69</v>
      </c>
      <c r="F67" s="605" t="s">
        <v>69</v>
      </c>
      <c r="G67" s="580">
        <f t="shared" si="22"/>
        <v>28.921052631578949</v>
      </c>
      <c r="H67" s="581" t="e">
        <f t="shared" si="23"/>
        <v>#VALUE!</v>
      </c>
      <c r="I67" s="582">
        <f t="shared" si="24"/>
        <v>29.291044776119399</v>
      </c>
      <c r="J67" s="582" t="e">
        <f t="shared" si="25"/>
        <v>#VALUE!</v>
      </c>
    </row>
    <row r="68" spans="1:11" s="1" customFormat="1" ht="9.9499999999999993" hidden="1" customHeight="1" x14ac:dyDescent="0.2">
      <c r="A68" s="1452" t="s">
        <v>57</v>
      </c>
      <c r="B68" s="1452"/>
      <c r="C68" s="1452"/>
      <c r="D68" s="1452"/>
      <c r="E68" s="1452"/>
      <c r="F68" s="1452"/>
      <c r="G68" s="1452"/>
      <c r="H68" s="1452"/>
      <c r="I68" s="1452"/>
      <c r="J68" s="1452"/>
    </row>
    <row r="69" spans="1:11" s="48" customFormat="1" ht="9.9499999999999993" hidden="1" customHeight="1" x14ac:dyDescent="0.2">
      <c r="A69" s="314" t="s">
        <v>257</v>
      </c>
      <c r="B69" s="594"/>
      <c r="C69" s="594"/>
      <c r="D69" s="604"/>
      <c r="E69" s="594"/>
      <c r="F69" s="604"/>
      <c r="G69" s="583" t="e">
        <f>B69/C69</f>
        <v>#DIV/0!</v>
      </c>
      <c r="H69" s="584" t="e">
        <f>B69/E69</f>
        <v>#DIV/0!</v>
      </c>
      <c r="I69" s="585" t="e">
        <f>B69/D69</f>
        <v>#DIV/0!</v>
      </c>
      <c r="J69" s="585" t="e">
        <f>B69/F69</f>
        <v>#DIV/0!</v>
      </c>
    </row>
    <row r="70" spans="1:11" s="48" customFormat="1" ht="9.9499999999999993" hidden="1" customHeight="1" x14ac:dyDescent="0.2">
      <c r="A70" s="314" t="s">
        <v>241</v>
      </c>
      <c r="B70" s="589"/>
      <c r="C70" s="589"/>
      <c r="D70" s="602"/>
      <c r="E70" s="589"/>
      <c r="F70" s="602"/>
      <c r="G70" s="583" t="e">
        <f>B70/C70</f>
        <v>#DIV/0!</v>
      </c>
      <c r="H70" s="584" t="e">
        <f>B70/E70</f>
        <v>#DIV/0!</v>
      </c>
      <c r="I70" s="585" t="e">
        <f>B70/D70</f>
        <v>#DIV/0!</v>
      </c>
      <c r="J70" s="585" t="e">
        <f>B70/F70</f>
        <v>#DIV/0!</v>
      </c>
    </row>
    <row r="71" spans="1:11" s="48" customFormat="1" ht="9.9499999999999993" hidden="1" customHeight="1" x14ac:dyDescent="0.2">
      <c r="A71" s="406" t="s">
        <v>226</v>
      </c>
      <c r="B71" s="590">
        <v>632</v>
      </c>
      <c r="C71" s="590">
        <v>40</v>
      </c>
      <c r="D71" s="504">
        <v>28.1</v>
      </c>
      <c r="E71" s="590">
        <v>102</v>
      </c>
      <c r="F71" s="504">
        <v>39.6</v>
      </c>
      <c r="G71" s="580">
        <f t="shared" ref="G71:G77" si="26">B71/C71</f>
        <v>15.8</v>
      </c>
      <c r="H71" s="581">
        <f t="shared" ref="H71:H77" si="27">B71/E71</f>
        <v>6.1960784313725492</v>
      </c>
      <c r="I71" s="582">
        <f t="shared" ref="I71:I77" si="28">B71/D71</f>
        <v>22.491103202846976</v>
      </c>
      <c r="J71" s="582">
        <f t="shared" ref="J71:J77" si="29">B71/F71</f>
        <v>15.959595959595958</v>
      </c>
    </row>
    <row r="72" spans="1:11" s="1" customFormat="1" ht="9.9499999999999993" hidden="1" customHeight="1" x14ac:dyDescent="0.2">
      <c r="A72" s="80" t="s">
        <v>184</v>
      </c>
      <c r="B72" s="538">
        <v>790</v>
      </c>
      <c r="C72" s="137">
        <v>34</v>
      </c>
      <c r="D72" s="277">
        <v>26.69</v>
      </c>
      <c r="E72" s="137">
        <v>91</v>
      </c>
      <c r="F72" s="277">
        <v>37.19</v>
      </c>
      <c r="G72" s="580">
        <f t="shared" si="26"/>
        <v>23.235294117647058</v>
      </c>
      <c r="H72" s="581">
        <f t="shared" si="27"/>
        <v>8.6813186813186807</v>
      </c>
      <c r="I72" s="582">
        <f t="shared" si="28"/>
        <v>29.599100786811537</v>
      </c>
      <c r="J72" s="582">
        <f t="shared" si="29"/>
        <v>21.242269427265395</v>
      </c>
    </row>
    <row r="73" spans="1:11" s="1" customFormat="1" ht="9.9499999999999993" hidden="1" customHeight="1" x14ac:dyDescent="0.2">
      <c r="A73" s="80" t="s">
        <v>161</v>
      </c>
      <c r="B73" s="538">
        <v>662</v>
      </c>
      <c r="C73" s="81">
        <v>36</v>
      </c>
      <c r="D73" s="138">
        <v>25.16</v>
      </c>
      <c r="E73" s="81">
        <v>106</v>
      </c>
      <c r="F73" s="138">
        <v>39.46</v>
      </c>
      <c r="G73" s="580">
        <f t="shared" si="26"/>
        <v>18.388888888888889</v>
      </c>
      <c r="H73" s="581">
        <f t="shared" si="27"/>
        <v>6.2452830188679247</v>
      </c>
      <c r="I73" s="582">
        <f t="shared" si="28"/>
        <v>26.31160572337043</v>
      </c>
      <c r="J73" s="582">
        <f t="shared" si="29"/>
        <v>16.776482513938166</v>
      </c>
    </row>
    <row r="74" spans="1:11" s="1" customFormat="1" ht="9.9499999999999993" hidden="1" customHeight="1" x14ac:dyDescent="0.2">
      <c r="A74" s="533" t="s">
        <v>143</v>
      </c>
      <c r="B74" s="598">
        <v>694</v>
      </c>
      <c r="C74" s="600">
        <v>34</v>
      </c>
      <c r="D74" s="605">
        <v>23.52</v>
      </c>
      <c r="E74" s="600">
        <v>109</v>
      </c>
      <c r="F74" s="605">
        <v>35.22</v>
      </c>
      <c r="G74" s="580">
        <f t="shared" si="26"/>
        <v>20.411764705882351</v>
      </c>
      <c r="H74" s="581">
        <f t="shared" si="27"/>
        <v>6.3669724770642198</v>
      </c>
      <c r="I74" s="582">
        <f t="shared" si="28"/>
        <v>29.506802721088437</v>
      </c>
      <c r="J74" s="582">
        <f t="shared" si="29"/>
        <v>19.704713231118681</v>
      </c>
    </row>
    <row r="75" spans="1:11" s="1" customFormat="1" ht="9.9499999999999993" hidden="1" customHeight="1" x14ac:dyDescent="0.2">
      <c r="A75" s="533" t="s">
        <v>33</v>
      </c>
      <c r="B75" s="598">
        <v>671</v>
      </c>
      <c r="C75" s="600">
        <v>42</v>
      </c>
      <c r="D75" s="605">
        <v>25.6</v>
      </c>
      <c r="E75" s="600">
        <v>103</v>
      </c>
      <c r="F75" s="605">
        <v>37.5</v>
      </c>
      <c r="G75" s="580">
        <f t="shared" si="26"/>
        <v>15.976190476190476</v>
      </c>
      <c r="H75" s="581">
        <f t="shared" si="27"/>
        <v>6.5145631067961167</v>
      </c>
      <c r="I75" s="582">
        <f t="shared" si="28"/>
        <v>26.2109375</v>
      </c>
      <c r="J75" s="582">
        <f t="shared" si="29"/>
        <v>17.893333333333334</v>
      </c>
    </row>
    <row r="76" spans="1:11" s="1" customFormat="1" ht="9.9499999999999993" hidden="1" customHeight="1" x14ac:dyDescent="0.2">
      <c r="A76" s="533" t="s">
        <v>34</v>
      </c>
      <c r="B76" s="598">
        <v>624</v>
      </c>
      <c r="C76" s="600">
        <v>40</v>
      </c>
      <c r="D76" s="605">
        <v>17.600000000000001</v>
      </c>
      <c r="E76" s="600">
        <v>81</v>
      </c>
      <c r="F76" s="605">
        <v>42.4</v>
      </c>
      <c r="G76" s="580">
        <f t="shared" si="26"/>
        <v>15.6</v>
      </c>
      <c r="H76" s="581">
        <f t="shared" si="27"/>
        <v>7.7037037037037033</v>
      </c>
      <c r="I76" s="582">
        <f t="shared" si="28"/>
        <v>35.454545454545453</v>
      </c>
      <c r="J76" s="582">
        <f t="shared" si="29"/>
        <v>14.716981132075473</v>
      </c>
    </row>
    <row r="77" spans="1:11" s="1" customFormat="1" ht="9.9499999999999993" hidden="1" customHeight="1" x14ac:dyDescent="0.2">
      <c r="A77" s="533" t="s">
        <v>35</v>
      </c>
      <c r="B77" s="598">
        <v>655</v>
      </c>
      <c r="C77" s="600">
        <v>38</v>
      </c>
      <c r="D77" s="605">
        <v>20.2</v>
      </c>
      <c r="E77" s="600">
        <v>101</v>
      </c>
      <c r="F77" s="605">
        <v>34.5</v>
      </c>
      <c r="G77" s="580">
        <f t="shared" si="26"/>
        <v>17.236842105263158</v>
      </c>
      <c r="H77" s="581">
        <f t="shared" si="27"/>
        <v>6.4851485148514856</v>
      </c>
      <c r="I77" s="582">
        <f t="shared" si="28"/>
        <v>32.425742574257427</v>
      </c>
      <c r="J77" s="582">
        <f t="shared" si="29"/>
        <v>18.985507246376812</v>
      </c>
    </row>
    <row r="78" spans="1:11" s="4" customFormat="1" hidden="1" x14ac:dyDescent="0.25">
      <c r="A78" s="1447" t="s">
        <v>148</v>
      </c>
      <c r="B78" s="1448"/>
      <c r="C78" s="1448"/>
      <c r="D78" s="1448"/>
      <c r="E78" s="1448"/>
      <c r="F78" s="1448"/>
      <c r="G78" s="1448"/>
      <c r="H78" s="1448"/>
      <c r="I78" s="1448"/>
      <c r="J78" s="1448"/>
    </row>
    <row r="79" spans="1:11" hidden="1" x14ac:dyDescent="0.25">
      <c r="A79" s="539" t="s">
        <v>54</v>
      </c>
      <c r="B79" s="540">
        <v>536</v>
      </c>
      <c r="C79" s="541">
        <v>77</v>
      </c>
      <c r="D79" s="541">
        <v>38.67</v>
      </c>
      <c r="E79" s="541">
        <v>122</v>
      </c>
      <c r="F79" s="541">
        <v>42.71</v>
      </c>
      <c r="G79" s="542">
        <f>B79/C79</f>
        <v>6.9610389610389607</v>
      </c>
      <c r="H79" s="543">
        <f>B79/E79</f>
        <v>4.3934426229508201</v>
      </c>
      <c r="I79" s="544">
        <f>B79/D79</f>
        <v>13.860874062580811</v>
      </c>
      <c r="J79" s="544">
        <f>B79/F79</f>
        <v>12.549754155935378</v>
      </c>
      <c r="K79" s="3"/>
    </row>
    <row r="80" spans="1:11" hidden="1" x14ac:dyDescent="0.25">
      <c r="A80" s="539" t="s">
        <v>149</v>
      </c>
      <c r="B80" s="540">
        <v>164</v>
      </c>
      <c r="C80" s="541">
        <v>32</v>
      </c>
      <c r="D80" s="541">
        <v>13.99</v>
      </c>
      <c r="E80" s="541">
        <v>83</v>
      </c>
      <c r="F80" s="541">
        <v>17.920000000000002</v>
      </c>
      <c r="G80" s="542">
        <f>B80/C80</f>
        <v>5.125</v>
      </c>
      <c r="H80" s="543">
        <f>B80/E80</f>
        <v>1.9759036144578312</v>
      </c>
      <c r="I80" s="544">
        <f>B80/D80</f>
        <v>11.72265904217298</v>
      </c>
      <c r="J80" s="544">
        <f>B80/F80</f>
        <v>9.1517857142857135</v>
      </c>
      <c r="K80" s="3"/>
    </row>
    <row r="81" spans="1:11" hidden="1" x14ac:dyDescent="0.25">
      <c r="A81" s="545"/>
      <c r="B81" s="545"/>
      <c r="C81" s="545"/>
      <c r="D81" s="545"/>
      <c r="E81" s="545"/>
      <c r="F81" s="545"/>
      <c r="G81" s="546"/>
      <c r="H81" s="545"/>
      <c r="I81" s="545"/>
      <c r="J81" s="545"/>
      <c r="K81" s="4"/>
    </row>
    <row r="82" spans="1:11" hidden="1" x14ac:dyDescent="0.25">
      <c r="A82" s="545"/>
      <c r="B82" s="545"/>
      <c r="C82" s="545"/>
      <c r="D82" s="545"/>
      <c r="E82" s="545"/>
      <c r="F82" s="545"/>
      <c r="G82" s="546"/>
      <c r="H82" s="545"/>
      <c r="I82" s="545"/>
      <c r="J82" s="545"/>
      <c r="K82" s="4"/>
    </row>
    <row r="83" spans="1:11" ht="15.75" hidden="1" thickBot="1" x14ac:dyDescent="0.3">
      <c r="A83" s="545" t="s">
        <v>162</v>
      </c>
      <c r="B83" s="545"/>
      <c r="C83" s="545"/>
      <c r="D83" s="545"/>
      <c r="E83" s="545"/>
      <c r="F83" s="545"/>
      <c r="G83" s="546"/>
      <c r="H83" s="545"/>
      <c r="I83" s="545"/>
      <c r="J83" s="545"/>
      <c r="K83" s="2"/>
    </row>
    <row r="84" spans="1:11" ht="15" hidden="1" customHeight="1" x14ac:dyDescent="0.25">
      <c r="A84" s="1427" t="s">
        <v>38</v>
      </c>
      <c r="B84" s="1427" t="s">
        <v>32</v>
      </c>
      <c r="C84" s="1432" t="s">
        <v>28</v>
      </c>
      <c r="D84" s="1433"/>
      <c r="E84" s="1436" t="s">
        <v>40</v>
      </c>
      <c r="F84" s="1437"/>
      <c r="G84" s="1440" t="s">
        <v>36</v>
      </c>
      <c r="H84" s="1459" t="s">
        <v>37</v>
      </c>
      <c r="I84" s="1456" t="s">
        <v>39</v>
      </c>
      <c r="J84" s="1444" t="s">
        <v>79</v>
      </c>
      <c r="K84" s="2"/>
    </row>
    <row r="85" spans="1:11" ht="39" hidden="1" customHeight="1" x14ac:dyDescent="0.25">
      <c r="A85" s="1428"/>
      <c r="B85" s="1430"/>
      <c r="C85" s="1434"/>
      <c r="D85" s="1435"/>
      <c r="E85" s="1438"/>
      <c r="F85" s="1439"/>
      <c r="G85" s="1441"/>
      <c r="H85" s="1460"/>
      <c r="I85" s="1457"/>
      <c r="J85" s="1445"/>
      <c r="K85" s="2"/>
    </row>
    <row r="86" spans="1:11" ht="32.25" hidden="1" customHeight="1" thickBot="1" x14ac:dyDescent="0.3">
      <c r="A86" s="1429"/>
      <c r="B86" s="1431"/>
      <c r="C86" s="547" t="s">
        <v>30</v>
      </c>
      <c r="D86" s="548" t="s">
        <v>31</v>
      </c>
      <c r="E86" s="547" t="s">
        <v>30</v>
      </c>
      <c r="F86" s="549" t="s">
        <v>31</v>
      </c>
      <c r="G86" s="550" t="s">
        <v>29</v>
      </c>
      <c r="H86" s="1461"/>
      <c r="I86" s="1458"/>
      <c r="J86" s="1446"/>
      <c r="K86" s="2"/>
    </row>
    <row r="87" spans="1:11" ht="15.75" hidden="1" thickBot="1" x14ac:dyDescent="0.3">
      <c r="A87" s="551" t="s">
        <v>161</v>
      </c>
      <c r="B87" s="552">
        <v>474</v>
      </c>
      <c r="C87" s="553">
        <v>72</v>
      </c>
      <c r="D87" s="554">
        <v>47.38</v>
      </c>
      <c r="E87" s="555">
        <v>134</v>
      </c>
      <c r="F87" s="556">
        <v>55.71</v>
      </c>
      <c r="G87" s="557">
        <f>B87/C87</f>
        <v>6.583333333333333</v>
      </c>
      <c r="H87" s="558">
        <f>B87/E87</f>
        <v>3.5373134328358211</v>
      </c>
      <c r="I87" s="558">
        <f>B87/D87</f>
        <v>10.004221190375686</v>
      </c>
      <c r="J87" s="559">
        <f>B87/F87</f>
        <v>8.5083467959073769</v>
      </c>
      <c r="K87" s="2"/>
    </row>
    <row r="88" spans="1:11" ht="15.75" hidden="1" thickBot="1" x14ac:dyDescent="0.3">
      <c r="A88" s="560" t="s">
        <v>165</v>
      </c>
      <c r="B88" s="561">
        <v>467</v>
      </c>
      <c r="C88" s="562">
        <v>77</v>
      </c>
      <c r="D88" s="563">
        <v>38.67</v>
      </c>
      <c r="E88" s="564">
        <v>122</v>
      </c>
      <c r="F88" s="565">
        <v>42.71</v>
      </c>
      <c r="G88" s="557">
        <f>B88/C88</f>
        <v>6.0649350649350646</v>
      </c>
      <c r="H88" s="558">
        <f>B88/E88</f>
        <v>3.8278688524590163</v>
      </c>
      <c r="I88" s="558">
        <f>B88/D88</f>
        <v>12.076545125420221</v>
      </c>
      <c r="J88" s="559">
        <f>B88/F88</f>
        <v>10.9342074455631</v>
      </c>
      <c r="K88" s="2"/>
    </row>
    <row r="89" spans="1:11" ht="15.75" hidden="1" thickBot="1" x14ac:dyDescent="0.3">
      <c r="A89" s="566" t="s">
        <v>166</v>
      </c>
      <c r="B89" s="561">
        <v>377</v>
      </c>
      <c r="C89" s="567">
        <v>51</v>
      </c>
      <c r="D89" s="563">
        <v>30.36</v>
      </c>
      <c r="E89" s="562">
        <v>98</v>
      </c>
      <c r="F89" s="568">
        <v>35.22</v>
      </c>
      <c r="G89" s="557">
        <f>B89/C89</f>
        <v>7.3921568627450984</v>
      </c>
      <c r="H89" s="558">
        <f>B89/E89</f>
        <v>3.8469387755102042</v>
      </c>
      <c r="I89" s="558">
        <f>B89/D89</f>
        <v>12.417654808959156</v>
      </c>
      <c r="J89" s="559">
        <f>B89/F89</f>
        <v>10.704145371947757</v>
      </c>
      <c r="K89" s="2"/>
    </row>
    <row r="90" spans="1:11" hidden="1" x14ac:dyDescent="0.25">
      <c r="A90" s="566" t="s">
        <v>167</v>
      </c>
      <c r="B90" s="561">
        <v>326</v>
      </c>
      <c r="C90" s="569">
        <v>39</v>
      </c>
      <c r="D90" s="563">
        <v>18.690000000000001</v>
      </c>
      <c r="E90" s="562">
        <v>90</v>
      </c>
      <c r="F90" s="568">
        <v>23.03</v>
      </c>
      <c r="G90" s="557">
        <f>B90/C90</f>
        <v>8.3589743589743595</v>
      </c>
      <c r="H90" s="558">
        <f>B90/E90</f>
        <v>3.6222222222222222</v>
      </c>
      <c r="I90" s="558">
        <f>B90/D90</f>
        <v>17.442482611021937</v>
      </c>
      <c r="J90" s="559">
        <f>B90/F90</f>
        <v>14.155449413808075</v>
      </c>
      <c r="K90" s="2"/>
    </row>
    <row r="91" spans="1:11" ht="30" hidden="1" customHeight="1" thickBot="1" x14ac:dyDescent="0.3">
      <c r="A91" s="545" t="s">
        <v>163</v>
      </c>
      <c r="B91" s="545"/>
      <c r="C91" s="545"/>
      <c r="D91" s="545"/>
      <c r="E91" s="545"/>
      <c r="F91" s="545"/>
      <c r="G91" s="546"/>
      <c r="H91" s="545"/>
      <c r="I91" s="545"/>
      <c r="J91" s="545"/>
      <c r="K91" s="2"/>
    </row>
    <row r="92" spans="1:11" ht="15" hidden="1" customHeight="1" x14ac:dyDescent="0.25">
      <c r="A92" s="1427" t="s">
        <v>38</v>
      </c>
      <c r="B92" s="1427" t="s">
        <v>32</v>
      </c>
      <c r="C92" s="1432" t="s">
        <v>28</v>
      </c>
      <c r="D92" s="1433"/>
      <c r="E92" s="1436" t="s">
        <v>40</v>
      </c>
      <c r="F92" s="1437"/>
      <c r="G92" s="1440" t="s">
        <v>36</v>
      </c>
      <c r="H92" s="1459" t="s">
        <v>37</v>
      </c>
      <c r="I92" s="1456" t="s">
        <v>39</v>
      </c>
      <c r="J92" s="1444" t="s">
        <v>79</v>
      </c>
      <c r="K92" s="2"/>
    </row>
    <row r="93" spans="1:11" hidden="1" x14ac:dyDescent="0.25">
      <c r="A93" s="1428"/>
      <c r="B93" s="1430"/>
      <c r="C93" s="1434"/>
      <c r="D93" s="1435"/>
      <c r="E93" s="1438"/>
      <c r="F93" s="1439"/>
      <c r="G93" s="1441"/>
      <c r="H93" s="1460"/>
      <c r="I93" s="1457"/>
      <c r="J93" s="1445"/>
      <c r="K93" s="2"/>
    </row>
    <row r="94" spans="1:11" ht="34.5" hidden="1" thickBot="1" x14ac:dyDescent="0.3">
      <c r="A94" s="1429"/>
      <c r="B94" s="1431"/>
      <c r="C94" s="547" t="s">
        <v>30</v>
      </c>
      <c r="D94" s="548" t="s">
        <v>31</v>
      </c>
      <c r="E94" s="547" t="s">
        <v>30</v>
      </c>
      <c r="F94" s="549" t="s">
        <v>31</v>
      </c>
      <c r="G94" s="550" t="s">
        <v>29</v>
      </c>
      <c r="H94" s="1461"/>
      <c r="I94" s="1458"/>
      <c r="J94" s="1446"/>
      <c r="K94" s="2"/>
    </row>
    <row r="95" spans="1:11" ht="15.75" hidden="1" thickBot="1" x14ac:dyDescent="0.3">
      <c r="A95" s="570" t="s">
        <v>161</v>
      </c>
      <c r="B95" s="571">
        <v>202</v>
      </c>
      <c r="C95" s="572">
        <v>36</v>
      </c>
      <c r="D95" s="573" t="s">
        <v>239</v>
      </c>
      <c r="E95" s="573" t="s">
        <v>240</v>
      </c>
      <c r="F95" s="573">
        <v>23.73</v>
      </c>
      <c r="G95" s="557">
        <v>5.61</v>
      </c>
      <c r="H95" s="558">
        <f>B95/F95</f>
        <v>8.5124315212810782</v>
      </c>
      <c r="I95" s="558">
        <f>C95/G95</f>
        <v>6.4171122994652405</v>
      </c>
      <c r="J95" s="559">
        <f>B95/F95</f>
        <v>8.5124315212810782</v>
      </c>
      <c r="K95" s="2"/>
    </row>
    <row r="96" spans="1:11" hidden="1" x14ac:dyDescent="0.25">
      <c r="A96" s="570" t="s">
        <v>143</v>
      </c>
      <c r="B96" s="574">
        <v>164</v>
      </c>
      <c r="C96" s="572">
        <v>32</v>
      </c>
      <c r="D96" s="573">
        <v>13.99</v>
      </c>
      <c r="E96" s="572">
        <v>83</v>
      </c>
      <c r="F96" s="573">
        <v>17.920000000000002</v>
      </c>
      <c r="G96" s="542">
        <v>5.0999999999999996</v>
      </c>
      <c r="H96" s="558">
        <f>B96/F96</f>
        <v>9.1517857142857135</v>
      </c>
      <c r="I96" s="558">
        <f>B96/D96</f>
        <v>11.72265904217298</v>
      </c>
      <c r="J96" s="559">
        <f>B96/F96</f>
        <v>9.1517857142857135</v>
      </c>
      <c r="K96" s="2"/>
    </row>
    <row r="97" spans="1:11" hidden="1" x14ac:dyDescent="0.25">
      <c r="A97" s="545"/>
      <c r="B97" s="545"/>
      <c r="C97" s="545"/>
      <c r="D97" s="545"/>
      <c r="E97" s="545"/>
      <c r="F97" s="545"/>
      <c r="G97" s="546"/>
      <c r="H97" s="545"/>
      <c r="I97" s="545"/>
      <c r="J97" s="545"/>
      <c r="K97" s="2"/>
    </row>
    <row r="98" spans="1:11" x14ac:dyDescent="0.25">
      <c r="A98" s="545"/>
      <c r="B98" s="545"/>
      <c r="C98" s="545"/>
      <c r="D98" s="545"/>
      <c r="E98" s="545"/>
      <c r="F98" s="545"/>
      <c r="G98" s="546"/>
      <c r="H98" s="545"/>
      <c r="I98" s="545"/>
      <c r="J98" s="545"/>
    </row>
    <row r="99" spans="1:11" hidden="1" x14ac:dyDescent="0.25">
      <c r="A99" s="577" t="s">
        <v>193</v>
      </c>
      <c r="B99" s="545"/>
      <c r="C99" s="545"/>
      <c r="D99" s="545"/>
      <c r="E99" s="545"/>
      <c r="F99" s="545"/>
      <c r="G99" s="546"/>
      <c r="H99" s="545"/>
      <c r="I99" s="545"/>
      <c r="J99" s="545"/>
    </row>
    <row r="100" spans="1:11" ht="15" hidden="1" customHeight="1" x14ac:dyDescent="0.25">
      <c r="A100" s="1449" t="s">
        <v>38</v>
      </c>
      <c r="B100" s="1449" t="s">
        <v>329</v>
      </c>
      <c r="C100" s="1449" t="s">
        <v>298</v>
      </c>
      <c r="D100" s="1449"/>
      <c r="E100" s="1449" t="s">
        <v>299</v>
      </c>
      <c r="F100" s="1449"/>
      <c r="G100" s="1453" t="s">
        <v>254</v>
      </c>
      <c r="H100" s="1449" t="s">
        <v>251</v>
      </c>
      <c r="I100" s="1449" t="s">
        <v>252</v>
      </c>
      <c r="J100" s="1449" t="s">
        <v>253</v>
      </c>
    </row>
    <row r="101" spans="1:11" ht="34.5" hidden="1" customHeight="1" x14ac:dyDescent="0.25">
      <c r="A101" s="1449"/>
      <c r="B101" s="1450"/>
      <c r="C101" s="1449"/>
      <c r="D101" s="1449"/>
      <c r="E101" s="1449"/>
      <c r="F101" s="1449"/>
      <c r="G101" s="1454"/>
      <c r="H101" s="1450"/>
      <c r="I101" s="1451"/>
      <c r="J101" s="1450"/>
    </row>
    <row r="102" spans="1:11" ht="37.5" hidden="1" customHeight="1" x14ac:dyDescent="0.25">
      <c r="A102" s="1449"/>
      <c r="B102" s="1450"/>
      <c r="C102" s="910" t="s">
        <v>30</v>
      </c>
      <c r="D102" s="910" t="s">
        <v>31</v>
      </c>
      <c r="E102" s="910" t="s">
        <v>30</v>
      </c>
      <c r="F102" s="910" t="s">
        <v>31</v>
      </c>
      <c r="G102" s="1455"/>
      <c r="H102" s="1451"/>
      <c r="I102" s="1451"/>
      <c r="J102" s="1451"/>
    </row>
    <row r="103" spans="1:11" s="4" customFormat="1" ht="9.9499999999999993" hidden="1" customHeight="1" x14ac:dyDescent="0.25">
      <c r="A103" s="578"/>
      <c r="B103" s="523" t="s">
        <v>242</v>
      </c>
      <c r="C103" s="523" t="s">
        <v>243</v>
      </c>
      <c r="D103" s="523" t="s">
        <v>244</v>
      </c>
      <c r="E103" s="523" t="s">
        <v>245</v>
      </c>
      <c r="F103" s="523" t="s">
        <v>246</v>
      </c>
      <c r="G103" s="579" t="s">
        <v>247</v>
      </c>
      <c r="H103" s="523" t="s">
        <v>248</v>
      </c>
      <c r="I103" s="523" t="s">
        <v>249</v>
      </c>
      <c r="J103" s="523" t="s">
        <v>250</v>
      </c>
    </row>
    <row r="104" spans="1:11" ht="9.9499999999999993" hidden="1" customHeight="1" x14ac:dyDescent="0.25">
      <c r="A104" s="1462" t="s">
        <v>194</v>
      </c>
      <c r="B104" s="1463"/>
      <c r="C104" s="1463"/>
      <c r="D104" s="1463"/>
      <c r="E104" s="1463"/>
      <c r="F104" s="1463"/>
      <c r="G104" s="1463"/>
      <c r="H104" s="1463"/>
      <c r="I104" s="1463"/>
      <c r="J104" s="1464"/>
    </row>
    <row r="105" spans="1:11" s="48" customFormat="1" ht="9.9499999999999993" hidden="1" customHeight="1" x14ac:dyDescent="0.2">
      <c r="A105" s="575" t="s">
        <v>241</v>
      </c>
      <c r="B105" s="606"/>
      <c r="C105" s="606"/>
      <c r="D105" s="610"/>
      <c r="E105" s="606"/>
      <c r="F105" s="610"/>
      <c r="G105" s="583" t="e">
        <f>B105/C105</f>
        <v>#DIV/0!</v>
      </c>
      <c r="H105" s="584" t="e">
        <f>B105/E105</f>
        <v>#DIV/0!</v>
      </c>
      <c r="I105" s="585" t="e">
        <f>B105/D105</f>
        <v>#DIV/0!</v>
      </c>
      <c r="J105" s="585" t="e">
        <f>B105/F105</f>
        <v>#DIV/0!</v>
      </c>
    </row>
    <row r="106" spans="1:11" s="48" customFormat="1" ht="9.9499999999999993" hidden="1" customHeight="1" x14ac:dyDescent="0.2">
      <c r="A106" s="576" t="s">
        <v>226</v>
      </c>
      <c r="B106" s="607">
        <v>229</v>
      </c>
      <c r="C106" s="609">
        <v>28</v>
      </c>
      <c r="D106" s="501">
        <v>11.56</v>
      </c>
      <c r="E106" s="609">
        <v>71</v>
      </c>
      <c r="F106" s="501">
        <v>16.09</v>
      </c>
      <c r="G106" s="580">
        <f>B106/C106</f>
        <v>8.1785714285714288</v>
      </c>
      <c r="H106" s="581">
        <f>B106/E106</f>
        <v>3.2253521126760565</v>
      </c>
      <c r="I106" s="582">
        <f>B106/D106</f>
        <v>19.809688581314877</v>
      </c>
      <c r="J106" s="582">
        <f>B106/F106</f>
        <v>14.232442510876322</v>
      </c>
    </row>
    <row r="107" spans="1:11" ht="9.9499999999999993" hidden="1" customHeight="1" x14ac:dyDescent="0.25">
      <c r="A107" s="79" t="s">
        <v>184</v>
      </c>
      <c r="B107" s="608">
        <v>228</v>
      </c>
      <c r="C107" s="608">
        <v>26</v>
      </c>
      <c r="D107" s="534">
        <v>12.19</v>
      </c>
      <c r="E107" s="608">
        <v>56</v>
      </c>
      <c r="F107" s="534">
        <v>18</v>
      </c>
      <c r="G107" s="580">
        <f>B107/C107</f>
        <v>8.7692307692307701</v>
      </c>
      <c r="H107" s="581">
        <f>B107/E107</f>
        <v>4.0714285714285712</v>
      </c>
      <c r="I107" s="582">
        <f>B107/D107</f>
        <v>18.703855619360134</v>
      </c>
      <c r="J107" s="582">
        <f>B107/F107</f>
        <v>12.666666666666666</v>
      </c>
    </row>
  </sheetData>
  <mergeCells count="41">
    <mergeCell ref="A104:J104"/>
    <mergeCell ref="A100:A102"/>
    <mergeCell ref="B100:B102"/>
    <mergeCell ref="C100:D101"/>
    <mergeCell ref="E100:F101"/>
    <mergeCell ref="G100:G102"/>
    <mergeCell ref="H100:H102"/>
    <mergeCell ref="I100:I102"/>
    <mergeCell ref="J100:J102"/>
    <mergeCell ref="J92:J94"/>
    <mergeCell ref="I84:I86"/>
    <mergeCell ref="H84:H86"/>
    <mergeCell ref="H92:H94"/>
    <mergeCell ref="I92:I94"/>
    <mergeCell ref="E4:F5"/>
    <mergeCell ref="B4:B6"/>
    <mergeCell ref="A4:A6"/>
    <mergeCell ref="G4:G6"/>
    <mergeCell ref="I4:I6"/>
    <mergeCell ref="H4:H6"/>
    <mergeCell ref="A2:J2"/>
    <mergeCell ref="C84:D85"/>
    <mergeCell ref="E84:F85"/>
    <mergeCell ref="G84:G85"/>
    <mergeCell ref="B84:B86"/>
    <mergeCell ref="A84:A86"/>
    <mergeCell ref="J84:J86"/>
    <mergeCell ref="A78:J78"/>
    <mergeCell ref="J4:J6"/>
    <mergeCell ref="A18:J18"/>
    <mergeCell ref="A28:J28"/>
    <mergeCell ref="A38:J38"/>
    <mergeCell ref="A48:J48"/>
    <mergeCell ref="A58:J58"/>
    <mergeCell ref="A68:J68"/>
    <mergeCell ref="C4:D5"/>
    <mergeCell ref="A92:A94"/>
    <mergeCell ref="B92:B94"/>
    <mergeCell ref="C92:D93"/>
    <mergeCell ref="E92:F93"/>
    <mergeCell ref="G92:G93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zoomScale="75" zoomScaleNormal="75" workbookViewId="0">
      <selection sqref="A1:XFD1048576"/>
    </sheetView>
  </sheetViews>
  <sheetFormatPr defaultRowHeight="15" x14ac:dyDescent="0.25"/>
  <cols>
    <col min="3" max="7" width="9.140625" customWidth="1"/>
    <col min="8" max="8" width="9.140625" style="4" customWidth="1"/>
    <col min="9" max="14" width="9.140625" customWidth="1"/>
    <col min="15" max="15" width="9.140625" style="4" customWidth="1"/>
    <col min="16" max="21" width="9.140625" customWidth="1"/>
    <col min="22" max="22" width="9.140625" style="4" customWidth="1"/>
  </cols>
  <sheetData>
    <row r="1" spans="1:23" x14ac:dyDescent="0.25">
      <c r="A1" s="6"/>
      <c r="B1" s="6"/>
      <c r="C1" s="1475" t="s">
        <v>198</v>
      </c>
      <c r="D1" s="1466"/>
      <c r="E1" s="1466"/>
      <c r="F1" s="1466"/>
      <c r="G1" s="1466"/>
      <c r="H1" s="1466"/>
      <c r="I1" s="1467"/>
      <c r="J1" s="1465" t="s">
        <v>201</v>
      </c>
      <c r="K1" s="1466"/>
      <c r="L1" s="1466"/>
      <c r="M1" s="1466"/>
      <c r="N1" s="1466"/>
      <c r="O1" s="1466"/>
      <c r="P1" s="1467"/>
      <c r="Q1" s="1465" t="s">
        <v>204</v>
      </c>
      <c r="R1" s="1466"/>
      <c r="S1" s="1466"/>
      <c r="T1" s="1466"/>
      <c r="U1" s="1466"/>
      <c r="V1" s="1466"/>
      <c r="W1" s="1467"/>
    </row>
    <row r="2" spans="1:23" s="4" customFormat="1" x14ac:dyDescent="0.25">
      <c r="A2" s="6"/>
      <c r="B2" s="6"/>
      <c r="C2" s="32" t="s">
        <v>52</v>
      </c>
      <c r="D2" s="6" t="s">
        <v>53</v>
      </c>
      <c r="E2" s="6" t="s">
        <v>199</v>
      </c>
      <c r="F2" s="6" t="s">
        <v>55</v>
      </c>
      <c r="G2" s="32" t="s">
        <v>200</v>
      </c>
      <c r="H2" s="36" t="s">
        <v>57</v>
      </c>
      <c r="I2" s="37" t="s">
        <v>41</v>
      </c>
      <c r="J2" s="29" t="s">
        <v>52</v>
      </c>
      <c r="K2" s="6" t="s">
        <v>53</v>
      </c>
      <c r="L2" s="6" t="s">
        <v>199</v>
      </c>
      <c r="M2" s="6" t="s">
        <v>55</v>
      </c>
      <c r="N2" s="32" t="s">
        <v>200</v>
      </c>
      <c r="O2" s="6" t="s">
        <v>57</v>
      </c>
      <c r="P2" s="37" t="s">
        <v>41</v>
      </c>
      <c r="Q2" s="35" t="s">
        <v>52</v>
      </c>
      <c r="R2" s="30" t="s">
        <v>53</v>
      </c>
      <c r="S2" s="30" t="s">
        <v>199</v>
      </c>
      <c r="T2" s="30" t="s">
        <v>55</v>
      </c>
      <c r="U2" s="34" t="s">
        <v>200</v>
      </c>
      <c r="V2" s="30" t="s">
        <v>57</v>
      </c>
      <c r="W2" s="38" t="s">
        <v>41</v>
      </c>
    </row>
    <row r="3" spans="1:23" x14ac:dyDescent="0.25">
      <c r="A3" s="6" t="s">
        <v>195</v>
      </c>
      <c r="B3" s="6" t="s">
        <v>196</v>
      </c>
      <c r="C3" s="6">
        <v>239</v>
      </c>
      <c r="D3" s="6">
        <v>727</v>
      </c>
      <c r="E3" s="6">
        <f>169+427</f>
        <v>596</v>
      </c>
      <c r="F3" s="6">
        <v>518</v>
      </c>
      <c r="G3" s="6">
        <v>584</v>
      </c>
      <c r="H3" s="5">
        <v>400</v>
      </c>
      <c r="I3" s="37">
        <f>C3+D3+E3+F3+G3+H3</f>
        <v>3064</v>
      </c>
      <c r="J3" s="29">
        <v>206</v>
      </c>
      <c r="K3" s="6">
        <v>341</v>
      </c>
      <c r="L3" s="6">
        <f>137+352</f>
        <v>489</v>
      </c>
      <c r="M3" s="6">
        <v>305</v>
      </c>
      <c r="N3" s="6">
        <v>457</v>
      </c>
      <c r="O3" s="6">
        <v>355</v>
      </c>
      <c r="P3" s="37">
        <f>SUM(J3:O3)</f>
        <v>2153</v>
      </c>
      <c r="Q3" s="35">
        <f t="shared" ref="Q3:W3" si="0">J3/C3*100</f>
        <v>86.192468619246867</v>
      </c>
      <c r="R3" s="30">
        <f t="shared" si="0"/>
        <v>46.905089408528198</v>
      </c>
      <c r="S3" s="30">
        <f t="shared" si="0"/>
        <v>82.046979865771803</v>
      </c>
      <c r="T3" s="30">
        <f t="shared" si="0"/>
        <v>58.880308880308888</v>
      </c>
      <c r="U3" s="30">
        <f t="shared" si="0"/>
        <v>78.253424657534239</v>
      </c>
      <c r="V3" s="30">
        <f t="shared" si="0"/>
        <v>88.75</v>
      </c>
      <c r="W3" s="38">
        <f t="shared" si="0"/>
        <v>70.267624020887737</v>
      </c>
    </row>
    <row r="4" spans="1:23" x14ac:dyDescent="0.25">
      <c r="A4" s="6"/>
      <c r="B4" s="6" t="s">
        <v>197</v>
      </c>
      <c r="C4" s="6">
        <v>2</v>
      </c>
      <c r="D4" s="6">
        <v>0</v>
      </c>
      <c r="E4" s="6">
        <v>0</v>
      </c>
      <c r="F4" s="6">
        <v>497</v>
      </c>
      <c r="G4" s="6">
        <v>80</v>
      </c>
      <c r="H4" s="5">
        <v>156</v>
      </c>
      <c r="I4" s="37">
        <f>C4+D4+E4+F4+G4+H4</f>
        <v>735</v>
      </c>
      <c r="J4" s="29">
        <v>1</v>
      </c>
      <c r="K4" s="6">
        <v>0</v>
      </c>
      <c r="L4" s="6">
        <v>0</v>
      </c>
      <c r="M4" s="6">
        <v>7</v>
      </c>
      <c r="N4" s="6">
        <v>62</v>
      </c>
      <c r="O4" s="6">
        <v>124</v>
      </c>
      <c r="P4" s="37">
        <f t="shared" ref="P4:P17" si="1">SUM(J4:O4)</f>
        <v>194</v>
      </c>
      <c r="Q4" s="35">
        <f t="shared" ref="Q4:S5" si="2">J4/C4*100</f>
        <v>50</v>
      </c>
      <c r="R4" s="30" t="e">
        <f t="shared" si="2"/>
        <v>#DIV/0!</v>
      </c>
      <c r="S4" s="30" t="e">
        <f t="shared" si="2"/>
        <v>#DIV/0!</v>
      </c>
      <c r="T4" s="30">
        <f t="shared" ref="T4:V5" si="3">M4/F4*100</f>
        <v>1.4084507042253522</v>
      </c>
      <c r="U4" s="30">
        <f t="shared" si="3"/>
        <v>77.5</v>
      </c>
      <c r="V4" s="30">
        <f t="shared" si="3"/>
        <v>79.487179487179489</v>
      </c>
      <c r="W4" s="38">
        <f t="shared" ref="W4:W17" si="4">P4/I4*100</f>
        <v>26.394557823129251</v>
      </c>
    </row>
    <row r="5" spans="1:23" x14ac:dyDescent="0.25">
      <c r="A5" s="6"/>
      <c r="B5" s="6" t="s">
        <v>41</v>
      </c>
      <c r="C5" s="6">
        <f>SUM(C3:C4)</f>
        <v>241</v>
      </c>
      <c r="D5" s="6">
        <f>SUM(D3:D4)</f>
        <v>727</v>
      </c>
      <c r="E5" s="6">
        <f>SUM(E3:E4)</f>
        <v>596</v>
      </c>
      <c r="F5" s="6">
        <f>SUM(F3:F4)</f>
        <v>1015</v>
      </c>
      <c r="G5" s="6">
        <f>SUM(G3:G4)</f>
        <v>664</v>
      </c>
      <c r="H5" s="5">
        <v>556</v>
      </c>
      <c r="I5" s="37">
        <f>C5+D5+E5+F5+G5+H5</f>
        <v>3799</v>
      </c>
      <c r="J5" s="29">
        <f t="shared" ref="J5:O5" si="5">SUM(J3:J4)</f>
        <v>207</v>
      </c>
      <c r="K5" s="6">
        <f t="shared" si="5"/>
        <v>341</v>
      </c>
      <c r="L5" s="6">
        <f t="shared" si="5"/>
        <v>489</v>
      </c>
      <c r="M5" s="6">
        <f t="shared" si="5"/>
        <v>312</v>
      </c>
      <c r="N5" s="6">
        <f t="shared" si="5"/>
        <v>519</v>
      </c>
      <c r="O5" s="6">
        <f t="shared" si="5"/>
        <v>479</v>
      </c>
      <c r="P5" s="37">
        <f t="shared" si="1"/>
        <v>2347</v>
      </c>
      <c r="Q5" s="35">
        <f>J5/C5*100</f>
        <v>85.892116182572607</v>
      </c>
      <c r="R5" s="30">
        <f t="shared" si="2"/>
        <v>46.905089408528198</v>
      </c>
      <c r="S5" s="30">
        <f t="shared" si="2"/>
        <v>82.046979865771803</v>
      </c>
      <c r="T5" s="30">
        <f t="shared" si="3"/>
        <v>30.738916256157633</v>
      </c>
      <c r="U5" s="30">
        <f t="shared" si="3"/>
        <v>78.162650602409627</v>
      </c>
      <c r="V5" s="30">
        <f t="shared" si="3"/>
        <v>86.15107913669064</v>
      </c>
      <c r="W5" s="38">
        <f t="shared" si="4"/>
        <v>61.779415635693603</v>
      </c>
    </row>
    <row r="6" spans="1:23" x14ac:dyDescent="0.25">
      <c r="A6" s="6"/>
      <c r="B6" s="6"/>
      <c r="C6" s="6"/>
      <c r="D6" s="6"/>
      <c r="E6" s="6"/>
      <c r="F6" s="6"/>
      <c r="G6" s="6"/>
      <c r="H6" s="5"/>
      <c r="I6" s="37"/>
      <c r="J6" s="29"/>
      <c r="K6" s="6"/>
      <c r="L6" s="6"/>
      <c r="M6" s="6"/>
      <c r="N6" s="6"/>
      <c r="O6" s="6"/>
      <c r="P6" s="37"/>
      <c r="Q6" s="35"/>
      <c r="R6" s="30"/>
      <c r="S6" s="30"/>
      <c r="T6" s="30"/>
      <c r="U6" s="30"/>
      <c r="V6" s="30"/>
      <c r="W6" s="38"/>
    </row>
    <row r="7" spans="1:23" x14ac:dyDescent="0.25">
      <c r="A7" s="6" t="s">
        <v>202</v>
      </c>
      <c r="B7" s="6" t="s">
        <v>196</v>
      </c>
      <c r="C7" s="6">
        <v>89</v>
      </c>
      <c r="D7" s="6">
        <v>456</v>
      </c>
      <c r="E7" s="6">
        <f>41+131</f>
        <v>172</v>
      </c>
      <c r="F7" s="6">
        <v>183</v>
      </c>
      <c r="G7" s="6">
        <v>112</v>
      </c>
      <c r="H7" s="5">
        <v>95</v>
      </c>
      <c r="I7" s="37">
        <f>SUM(C7:H7)</f>
        <v>1107</v>
      </c>
      <c r="J7" s="29">
        <v>73</v>
      </c>
      <c r="K7" s="6">
        <v>220</v>
      </c>
      <c r="L7" s="6">
        <f>32+105</f>
        <v>137</v>
      </c>
      <c r="M7" s="6">
        <v>46</v>
      </c>
      <c r="N7" s="6">
        <v>75</v>
      </c>
      <c r="O7" s="6">
        <v>75</v>
      </c>
      <c r="P7" s="37">
        <f t="shared" si="1"/>
        <v>626</v>
      </c>
      <c r="Q7" s="35">
        <f t="shared" ref="Q7:V7" si="6">J7/C7*100</f>
        <v>82.022471910112358</v>
      </c>
      <c r="R7" s="30">
        <f t="shared" si="6"/>
        <v>48.245614035087719</v>
      </c>
      <c r="S7" s="30">
        <f t="shared" si="6"/>
        <v>79.651162790697668</v>
      </c>
      <c r="T7" s="30">
        <f t="shared" si="6"/>
        <v>25.136612021857925</v>
      </c>
      <c r="U7" s="30">
        <f t="shared" si="6"/>
        <v>66.964285714285708</v>
      </c>
      <c r="V7" s="30">
        <f t="shared" si="6"/>
        <v>78.94736842105263</v>
      </c>
      <c r="W7" s="38">
        <f t="shared" si="4"/>
        <v>56.549232158988261</v>
      </c>
    </row>
    <row r="8" spans="1:23" x14ac:dyDescent="0.25">
      <c r="A8" s="6"/>
      <c r="B8" s="6" t="s">
        <v>197</v>
      </c>
      <c r="C8" s="6">
        <v>0</v>
      </c>
      <c r="D8" s="6">
        <v>1</v>
      </c>
      <c r="E8" s="6">
        <v>6</v>
      </c>
      <c r="F8" s="6">
        <v>33</v>
      </c>
      <c r="G8" s="6">
        <v>0</v>
      </c>
      <c r="H8" s="5">
        <v>0</v>
      </c>
      <c r="I8" s="37">
        <f>SUM(C8:H8)</f>
        <v>40</v>
      </c>
      <c r="J8" s="29">
        <v>0</v>
      </c>
      <c r="K8" s="6">
        <v>1</v>
      </c>
      <c r="L8" s="6">
        <v>4</v>
      </c>
      <c r="M8" s="6">
        <v>3</v>
      </c>
      <c r="N8" s="6">
        <v>0</v>
      </c>
      <c r="O8" s="6">
        <v>0</v>
      </c>
      <c r="P8" s="37">
        <f t="shared" si="1"/>
        <v>8</v>
      </c>
      <c r="Q8" s="35" t="e">
        <f t="shared" ref="Q8:S9" si="7">J8/C8*100</f>
        <v>#DIV/0!</v>
      </c>
      <c r="R8" s="30">
        <f t="shared" si="7"/>
        <v>100</v>
      </c>
      <c r="S8" s="30">
        <f t="shared" si="7"/>
        <v>66.666666666666657</v>
      </c>
      <c r="T8" s="30">
        <f t="shared" ref="T8:V9" si="8">M8/F8*100</f>
        <v>9.0909090909090917</v>
      </c>
      <c r="U8" s="30" t="e">
        <f t="shared" si="8"/>
        <v>#DIV/0!</v>
      </c>
      <c r="V8" s="30" t="e">
        <f t="shared" si="8"/>
        <v>#DIV/0!</v>
      </c>
      <c r="W8" s="38">
        <f t="shared" si="4"/>
        <v>20</v>
      </c>
    </row>
    <row r="9" spans="1:23" x14ac:dyDescent="0.25">
      <c r="A9" s="6"/>
      <c r="B9" s="6" t="s">
        <v>41</v>
      </c>
      <c r="C9" s="6">
        <f>SUM(C7:C8)</f>
        <v>89</v>
      </c>
      <c r="D9" s="6">
        <f>SUM(D7:D8)</f>
        <v>457</v>
      </c>
      <c r="E9" s="6">
        <f>SUM(E7:E8)</f>
        <v>178</v>
      </c>
      <c r="F9" s="6">
        <f>SUM(F7:F8)</f>
        <v>216</v>
      </c>
      <c r="G9" s="6">
        <f>SUM(G7:G8)</f>
        <v>112</v>
      </c>
      <c r="H9" s="5">
        <v>95</v>
      </c>
      <c r="I9" s="37">
        <f>SUM(C9:H9)</f>
        <v>1147</v>
      </c>
      <c r="J9" s="29">
        <f t="shared" ref="J9:O9" si="9">SUM(J7:J8)</f>
        <v>73</v>
      </c>
      <c r="K9" s="6">
        <f t="shared" si="9"/>
        <v>221</v>
      </c>
      <c r="L9" s="6">
        <f t="shared" si="9"/>
        <v>141</v>
      </c>
      <c r="M9" s="6">
        <f t="shared" si="9"/>
        <v>49</v>
      </c>
      <c r="N9" s="6">
        <f t="shared" si="9"/>
        <v>75</v>
      </c>
      <c r="O9" s="6">
        <f t="shared" si="9"/>
        <v>75</v>
      </c>
      <c r="P9" s="37">
        <f t="shared" si="1"/>
        <v>634</v>
      </c>
      <c r="Q9" s="35">
        <f t="shared" si="7"/>
        <v>82.022471910112358</v>
      </c>
      <c r="R9" s="30">
        <f t="shared" si="7"/>
        <v>48.358862144420137</v>
      </c>
      <c r="S9" s="30">
        <f t="shared" si="7"/>
        <v>79.213483146067418</v>
      </c>
      <c r="T9" s="30">
        <f t="shared" si="8"/>
        <v>22.685185185185187</v>
      </c>
      <c r="U9" s="30">
        <f t="shared" si="8"/>
        <v>66.964285714285708</v>
      </c>
      <c r="V9" s="30">
        <f t="shared" si="8"/>
        <v>78.94736842105263</v>
      </c>
      <c r="W9" s="38">
        <f t="shared" si="4"/>
        <v>55.274629468177864</v>
      </c>
    </row>
    <row r="10" spans="1:23" x14ac:dyDescent="0.25">
      <c r="A10" s="6"/>
      <c r="B10" s="6"/>
      <c r="C10" s="6"/>
      <c r="D10" s="6"/>
      <c r="E10" s="6"/>
      <c r="F10" s="6"/>
      <c r="G10" s="6"/>
      <c r="H10" s="5"/>
      <c r="I10" s="37"/>
      <c r="J10" s="29"/>
      <c r="K10" s="6"/>
      <c r="L10" s="6"/>
      <c r="M10" s="6"/>
      <c r="N10" s="6"/>
      <c r="O10" s="6"/>
      <c r="P10" s="37"/>
      <c r="Q10" s="35"/>
      <c r="R10" s="30"/>
      <c r="S10" s="30"/>
      <c r="T10" s="30"/>
      <c r="U10" s="30"/>
      <c r="V10" s="30"/>
      <c r="W10" s="38"/>
    </row>
    <row r="11" spans="1:23" x14ac:dyDescent="0.25">
      <c r="A11" s="6" t="s">
        <v>203</v>
      </c>
      <c r="B11" s="6" t="s">
        <v>196</v>
      </c>
      <c r="C11" s="32">
        <v>0</v>
      </c>
      <c r="D11" s="6">
        <v>0</v>
      </c>
      <c r="E11" s="6">
        <v>0</v>
      </c>
      <c r="F11" s="6">
        <v>0</v>
      </c>
      <c r="G11" s="6">
        <v>0</v>
      </c>
      <c r="H11" s="5">
        <v>0</v>
      </c>
      <c r="I11" s="37">
        <f>SUM(C11:H11)</f>
        <v>0</v>
      </c>
      <c r="J11" s="29">
        <v>0</v>
      </c>
      <c r="K11" s="6">
        <v>0</v>
      </c>
      <c r="L11" s="6"/>
      <c r="M11" s="6">
        <v>0</v>
      </c>
      <c r="N11" s="6">
        <v>0</v>
      </c>
      <c r="O11" s="6">
        <v>0</v>
      </c>
      <c r="P11" s="37">
        <f t="shared" si="1"/>
        <v>0</v>
      </c>
      <c r="Q11" s="35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  <c r="W11" s="38">
        <v>0</v>
      </c>
    </row>
    <row r="12" spans="1:23" x14ac:dyDescent="0.25">
      <c r="A12" s="6"/>
      <c r="B12" s="6" t="s">
        <v>197</v>
      </c>
      <c r="C12" s="32">
        <v>30</v>
      </c>
      <c r="D12" s="6">
        <v>14</v>
      </c>
      <c r="E12" s="6">
        <f>12+13</f>
        <v>25</v>
      </c>
      <c r="F12" s="6">
        <v>17</v>
      </c>
      <c r="G12" s="6">
        <v>12</v>
      </c>
      <c r="H12" s="5">
        <v>0</v>
      </c>
      <c r="I12" s="37">
        <f>SUM(C12:H12)</f>
        <v>98</v>
      </c>
      <c r="J12" s="29">
        <v>0</v>
      </c>
      <c r="K12" s="6">
        <v>7</v>
      </c>
      <c r="L12" s="6">
        <f>10+10</f>
        <v>20</v>
      </c>
      <c r="M12" s="6">
        <v>1</v>
      </c>
      <c r="N12" s="6">
        <v>8</v>
      </c>
      <c r="O12" s="6">
        <v>0</v>
      </c>
      <c r="P12" s="37">
        <f t="shared" si="1"/>
        <v>36</v>
      </c>
      <c r="Q12" s="35">
        <f t="shared" ref="Q12:U13" si="10">J12/C12*100</f>
        <v>0</v>
      </c>
      <c r="R12" s="30">
        <f t="shared" si="10"/>
        <v>50</v>
      </c>
      <c r="S12" s="30">
        <f t="shared" si="10"/>
        <v>80</v>
      </c>
      <c r="T12" s="30">
        <f t="shared" si="10"/>
        <v>5.8823529411764701</v>
      </c>
      <c r="U12" s="30">
        <f t="shared" si="10"/>
        <v>66.666666666666657</v>
      </c>
      <c r="V12" s="30">
        <f>O12/I12*100</f>
        <v>0</v>
      </c>
      <c r="W12" s="38">
        <f t="shared" si="4"/>
        <v>36.734693877551024</v>
      </c>
    </row>
    <row r="13" spans="1:23" x14ac:dyDescent="0.25">
      <c r="A13" s="6"/>
      <c r="B13" s="6" t="s">
        <v>41</v>
      </c>
      <c r="C13" s="32">
        <f>SUM(C11:C12)</f>
        <v>30</v>
      </c>
      <c r="D13" s="6">
        <f>SUM(D11:D12)</f>
        <v>14</v>
      </c>
      <c r="E13" s="6">
        <f>SUM(E11:E12)</f>
        <v>25</v>
      </c>
      <c r="F13" s="6">
        <f>SUM(F11:F12)</f>
        <v>17</v>
      </c>
      <c r="G13" s="6">
        <f>SUM(G11:G12)</f>
        <v>12</v>
      </c>
      <c r="H13" s="5">
        <v>0</v>
      </c>
      <c r="I13" s="37">
        <f>SUM(C13:H13)</f>
        <v>98</v>
      </c>
      <c r="J13" s="29">
        <f t="shared" ref="J13:O13" si="11">SUM(J11:J12)</f>
        <v>0</v>
      </c>
      <c r="K13" s="6">
        <f t="shared" si="11"/>
        <v>7</v>
      </c>
      <c r="L13" s="6">
        <f t="shared" si="11"/>
        <v>20</v>
      </c>
      <c r="M13" s="6">
        <f t="shared" si="11"/>
        <v>1</v>
      </c>
      <c r="N13" s="6">
        <f t="shared" si="11"/>
        <v>8</v>
      </c>
      <c r="O13" s="6">
        <f t="shared" si="11"/>
        <v>0</v>
      </c>
      <c r="P13" s="37">
        <f t="shared" si="1"/>
        <v>36</v>
      </c>
      <c r="Q13" s="35">
        <f t="shared" si="10"/>
        <v>0</v>
      </c>
      <c r="R13" s="30">
        <f t="shared" si="10"/>
        <v>50</v>
      </c>
      <c r="S13" s="30">
        <f t="shared" si="10"/>
        <v>80</v>
      </c>
      <c r="T13" s="30">
        <f t="shared" si="10"/>
        <v>5.8823529411764701</v>
      </c>
      <c r="U13" s="30">
        <f t="shared" si="10"/>
        <v>66.666666666666657</v>
      </c>
      <c r="V13" s="30">
        <f>O13/I13*100</f>
        <v>0</v>
      </c>
      <c r="W13" s="38">
        <f t="shared" si="4"/>
        <v>36.734693877551024</v>
      </c>
    </row>
    <row r="14" spans="1:23" x14ac:dyDescent="0.25">
      <c r="A14" s="6"/>
      <c r="B14" s="6"/>
      <c r="C14" s="6"/>
      <c r="D14" s="6"/>
      <c r="E14" s="6"/>
      <c r="F14" s="6"/>
      <c r="G14" s="6"/>
      <c r="H14" s="5"/>
      <c r="I14" s="37"/>
      <c r="J14" s="29"/>
      <c r="K14" s="6"/>
      <c r="L14" s="6"/>
      <c r="M14" s="6"/>
      <c r="N14" s="6"/>
      <c r="O14" s="6"/>
      <c r="P14" s="37"/>
      <c r="Q14" s="35"/>
      <c r="R14" s="30"/>
      <c r="S14" s="30"/>
      <c r="T14" s="30"/>
      <c r="U14" s="30"/>
      <c r="V14" s="30"/>
      <c r="W14" s="38"/>
    </row>
    <row r="15" spans="1:23" x14ac:dyDescent="0.25">
      <c r="A15" s="6" t="s">
        <v>41</v>
      </c>
      <c r="B15" s="6" t="s">
        <v>196</v>
      </c>
      <c r="C15" s="6">
        <f>C3+C7+C11</f>
        <v>328</v>
      </c>
      <c r="D15" s="6">
        <f>D3+D7+D11</f>
        <v>1183</v>
      </c>
      <c r="E15" s="6">
        <f>E3+E7+E11</f>
        <v>768</v>
      </c>
      <c r="F15" s="6">
        <f>F3+F7+F11</f>
        <v>701</v>
      </c>
      <c r="G15" s="6">
        <f>G3+G7+G11</f>
        <v>696</v>
      </c>
      <c r="H15" s="5">
        <v>495</v>
      </c>
      <c r="I15" s="37">
        <f>SUM(C15:H15)</f>
        <v>4171</v>
      </c>
      <c r="J15" s="29">
        <f t="shared" ref="J15:O15" si="12">J3+J7+J11</f>
        <v>279</v>
      </c>
      <c r="K15" s="6">
        <f t="shared" si="12"/>
        <v>561</v>
      </c>
      <c r="L15" s="6">
        <f t="shared" si="12"/>
        <v>626</v>
      </c>
      <c r="M15" s="6">
        <f t="shared" si="12"/>
        <v>351</v>
      </c>
      <c r="N15" s="6">
        <f t="shared" si="12"/>
        <v>532</v>
      </c>
      <c r="O15" s="6">
        <f t="shared" si="12"/>
        <v>430</v>
      </c>
      <c r="P15" s="37">
        <f t="shared" si="1"/>
        <v>2779</v>
      </c>
      <c r="Q15" s="35">
        <f t="shared" ref="Q15:V15" si="13">J15/C15*100</f>
        <v>85.060975609756099</v>
      </c>
      <c r="R15" s="30">
        <f t="shared" si="13"/>
        <v>47.421808960270504</v>
      </c>
      <c r="S15" s="30">
        <f t="shared" si="13"/>
        <v>81.510416666666657</v>
      </c>
      <c r="T15" s="30">
        <f t="shared" si="13"/>
        <v>50.071326676176888</v>
      </c>
      <c r="U15" s="30">
        <f t="shared" si="13"/>
        <v>76.436781609195407</v>
      </c>
      <c r="V15" s="30">
        <f t="shared" si="13"/>
        <v>86.868686868686879</v>
      </c>
      <c r="W15" s="38">
        <f t="shared" si="4"/>
        <v>66.626708223447622</v>
      </c>
    </row>
    <row r="16" spans="1:23" x14ac:dyDescent="0.25">
      <c r="A16" s="6"/>
      <c r="B16" s="6" t="s">
        <v>197</v>
      </c>
      <c r="C16" s="6">
        <f t="shared" ref="C16:G17" si="14">C4+C8+C12</f>
        <v>32</v>
      </c>
      <c r="D16" s="6">
        <f t="shared" si="14"/>
        <v>15</v>
      </c>
      <c r="E16" s="6">
        <f t="shared" si="14"/>
        <v>31</v>
      </c>
      <c r="F16" s="6">
        <f t="shared" si="14"/>
        <v>547</v>
      </c>
      <c r="G16" s="6">
        <f t="shared" si="14"/>
        <v>92</v>
      </c>
      <c r="H16" s="5">
        <v>156</v>
      </c>
      <c r="I16" s="37">
        <f>SUM(C16:H16)</f>
        <v>873</v>
      </c>
      <c r="J16" s="29">
        <f t="shared" ref="J16:N17" si="15">J4+J8+J12</f>
        <v>1</v>
      </c>
      <c r="K16" s="6">
        <f t="shared" si="15"/>
        <v>8</v>
      </c>
      <c r="L16" s="6">
        <f t="shared" si="15"/>
        <v>24</v>
      </c>
      <c r="M16" s="6">
        <f t="shared" si="15"/>
        <v>11</v>
      </c>
      <c r="N16" s="6">
        <f t="shared" si="15"/>
        <v>70</v>
      </c>
      <c r="O16" s="6">
        <f>O4+O8+O12</f>
        <v>124</v>
      </c>
      <c r="P16" s="37">
        <f t="shared" si="1"/>
        <v>238</v>
      </c>
      <c r="Q16" s="35">
        <f t="shared" ref="Q16:S17" si="16">J16/C16*100</f>
        <v>3.125</v>
      </c>
      <c r="R16" s="30">
        <f t="shared" si="16"/>
        <v>53.333333333333336</v>
      </c>
      <c r="S16" s="30">
        <f t="shared" si="16"/>
        <v>77.41935483870968</v>
      </c>
      <c r="T16" s="30">
        <f t="shared" ref="T16:V17" si="17">M16/F16*100</f>
        <v>2.0109689213893969</v>
      </c>
      <c r="U16" s="30">
        <f t="shared" si="17"/>
        <v>76.08695652173914</v>
      </c>
      <c r="V16" s="30">
        <f t="shared" si="17"/>
        <v>79.487179487179489</v>
      </c>
      <c r="W16" s="38">
        <f t="shared" si="4"/>
        <v>27.262313860252004</v>
      </c>
    </row>
    <row r="17" spans="1:23" x14ac:dyDescent="0.25">
      <c r="A17" s="6"/>
      <c r="B17" s="6" t="s">
        <v>41</v>
      </c>
      <c r="C17" s="6">
        <f t="shared" si="14"/>
        <v>360</v>
      </c>
      <c r="D17" s="6">
        <f t="shared" si="14"/>
        <v>1198</v>
      </c>
      <c r="E17" s="6">
        <f t="shared" si="14"/>
        <v>799</v>
      </c>
      <c r="F17" s="6">
        <f t="shared" si="14"/>
        <v>1248</v>
      </c>
      <c r="G17" s="6">
        <f t="shared" si="14"/>
        <v>788</v>
      </c>
      <c r="H17" s="5">
        <v>651</v>
      </c>
      <c r="I17" s="37">
        <f>SUM(C17:H17)</f>
        <v>5044</v>
      </c>
      <c r="J17" s="29">
        <f t="shared" si="15"/>
        <v>280</v>
      </c>
      <c r="K17" s="6">
        <f t="shared" si="15"/>
        <v>569</v>
      </c>
      <c r="L17" s="6">
        <f t="shared" si="15"/>
        <v>650</v>
      </c>
      <c r="M17" s="6">
        <f t="shared" si="15"/>
        <v>362</v>
      </c>
      <c r="N17" s="6">
        <f t="shared" si="15"/>
        <v>602</v>
      </c>
      <c r="O17" s="6">
        <f>O5+O9+O13</f>
        <v>554</v>
      </c>
      <c r="P17" s="37">
        <f t="shared" si="1"/>
        <v>3017</v>
      </c>
      <c r="Q17" s="35">
        <f t="shared" si="16"/>
        <v>77.777777777777786</v>
      </c>
      <c r="R17" s="30">
        <f t="shared" si="16"/>
        <v>47.495826377295494</v>
      </c>
      <c r="S17" s="30">
        <f t="shared" si="16"/>
        <v>81.351689612015022</v>
      </c>
      <c r="T17" s="30">
        <f t="shared" si="17"/>
        <v>29.006410256410259</v>
      </c>
      <c r="U17" s="30">
        <f t="shared" si="17"/>
        <v>76.395939086294419</v>
      </c>
      <c r="V17" s="30">
        <f t="shared" si="17"/>
        <v>85.099846390168977</v>
      </c>
      <c r="W17" s="38">
        <f t="shared" si="4"/>
        <v>59.813639968279141</v>
      </c>
    </row>
    <row r="18" spans="1:23" x14ac:dyDescent="0.25">
      <c r="Q18" s="31"/>
      <c r="R18" s="31"/>
      <c r="S18" s="31"/>
      <c r="T18" s="31"/>
      <c r="U18" s="31"/>
      <c r="V18" s="31"/>
      <c r="W18" s="31"/>
    </row>
    <row r="19" spans="1:23" x14ac:dyDescent="0.25">
      <c r="A19" s="33" t="s">
        <v>205</v>
      </c>
    </row>
    <row r="20" spans="1:23" x14ac:dyDescent="0.25">
      <c r="I20">
        <f>I3+I7+I11</f>
        <v>4171</v>
      </c>
      <c r="P20">
        <f>P3+P7+P11</f>
        <v>2779</v>
      </c>
    </row>
    <row r="21" spans="1:23" x14ac:dyDescent="0.25">
      <c r="C21">
        <f>C3</f>
        <v>239</v>
      </c>
      <c r="I21">
        <f>I4+I8+I12</f>
        <v>873</v>
      </c>
      <c r="P21" s="4">
        <f>P4+P8+P12</f>
        <v>238</v>
      </c>
    </row>
    <row r="22" spans="1:23" x14ac:dyDescent="0.25">
      <c r="I22">
        <f>I5+I9+I13</f>
        <v>5044</v>
      </c>
      <c r="P22" s="4">
        <f>P5+P9+P13</f>
        <v>3017</v>
      </c>
    </row>
    <row r="24" spans="1:23" ht="15.75" thickBot="1" x14ac:dyDescent="0.3"/>
    <row r="25" spans="1:23" ht="27" customHeight="1" thickBot="1" x14ac:dyDescent="0.3">
      <c r="A25" s="1468" t="s">
        <v>206</v>
      </c>
      <c r="B25" s="1468" t="s">
        <v>207</v>
      </c>
      <c r="C25" s="1468" t="s">
        <v>208</v>
      </c>
      <c r="D25" s="1470" t="s">
        <v>209</v>
      </c>
      <c r="E25" s="1471"/>
    </row>
    <row r="26" spans="1:23" ht="27.75" thickBot="1" x14ac:dyDescent="0.3">
      <c r="A26" s="1469"/>
      <c r="B26" s="1469"/>
      <c r="C26" s="1469"/>
      <c r="D26" s="39" t="s">
        <v>210</v>
      </c>
      <c r="E26" s="39" t="s">
        <v>211</v>
      </c>
    </row>
    <row r="27" spans="1:23" ht="27" x14ac:dyDescent="0.25">
      <c r="A27" s="1472" t="s">
        <v>27</v>
      </c>
      <c r="B27" s="40" t="s">
        <v>212</v>
      </c>
      <c r="C27" s="41">
        <v>584</v>
      </c>
      <c r="D27" s="42">
        <v>457</v>
      </c>
      <c r="E27" s="43">
        <v>0.73499999999999999</v>
      </c>
      <c r="G27">
        <f>D27/C27*100</f>
        <v>78.253424657534239</v>
      </c>
    </row>
    <row r="28" spans="1:23" ht="27" x14ac:dyDescent="0.25">
      <c r="A28" s="1473"/>
      <c r="B28" s="40" t="s">
        <v>213</v>
      </c>
      <c r="C28" s="41">
        <v>80</v>
      </c>
      <c r="D28" s="42">
        <v>62</v>
      </c>
      <c r="E28" s="43">
        <v>0.71250000000000002</v>
      </c>
    </row>
    <row r="29" spans="1:23" ht="15.75" thickBot="1" x14ac:dyDescent="0.3">
      <c r="A29" s="1474"/>
      <c r="B29" s="44" t="s">
        <v>6</v>
      </c>
      <c r="C29" s="45">
        <v>664</v>
      </c>
      <c r="D29" s="46">
        <v>519</v>
      </c>
      <c r="E29" s="47">
        <v>0.7319</v>
      </c>
    </row>
    <row r="30" spans="1:23" ht="27" x14ac:dyDescent="0.25">
      <c r="A30" s="1472" t="s">
        <v>214</v>
      </c>
      <c r="B30" s="40" t="s">
        <v>212</v>
      </c>
      <c r="C30" s="41">
        <v>112</v>
      </c>
      <c r="D30" s="42">
        <v>75</v>
      </c>
      <c r="E30" s="43">
        <v>0.58930000000000005</v>
      </c>
    </row>
    <row r="31" spans="1:23" ht="27" x14ac:dyDescent="0.25">
      <c r="A31" s="1473"/>
      <c r="B31" s="40" t="s">
        <v>213</v>
      </c>
      <c r="C31" s="41" t="s">
        <v>68</v>
      </c>
      <c r="D31" s="42" t="s">
        <v>68</v>
      </c>
      <c r="E31" s="41"/>
    </row>
    <row r="32" spans="1:23" ht="15.75" thickBot="1" x14ac:dyDescent="0.3">
      <c r="A32" s="1474"/>
      <c r="B32" s="44" t="s">
        <v>6</v>
      </c>
      <c r="C32" s="45">
        <v>112</v>
      </c>
      <c r="D32" s="46">
        <v>75</v>
      </c>
      <c r="E32" s="47">
        <v>0.58930000000000005</v>
      </c>
    </row>
    <row r="33" spans="1:7" ht="27" x14ac:dyDescent="0.25">
      <c r="A33" s="1472" t="s">
        <v>215</v>
      </c>
      <c r="B33" s="40" t="s">
        <v>212</v>
      </c>
      <c r="C33" s="41" t="s">
        <v>68</v>
      </c>
      <c r="D33" s="42" t="s">
        <v>68</v>
      </c>
      <c r="E33" s="41"/>
    </row>
    <row r="34" spans="1:7" ht="27" x14ac:dyDescent="0.25">
      <c r="A34" s="1473"/>
      <c r="B34" s="40" t="s">
        <v>213</v>
      </c>
      <c r="C34" s="41">
        <v>12</v>
      </c>
      <c r="D34" s="42">
        <v>8</v>
      </c>
      <c r="E34" s="43">
        <v>0.5</v>
      </c>
    </row>
    <row r="35" spans="1:7" ht="15.75" thickBot="1" x14ac:dyDescent="0.3">
      <c r="A35" s="1474"/>
      <c r="B35" s="44" t="s">
        <v>6</v>
      </c>
      <c r="C35" s="45">
        <v>12</v>
      </c>
      <c r="D35" s="46">
        <v>8</v>
      </c>
      <c r="E35" s="47">
        <v>0.5</v>
      </c>
    </row>
    <row r="36" spans="1:7" ht="27" x14ac:dyDescent="0.25">
      <c r="A36" s="1472" t="s">
        <v>41</v>
      </c>
      <c r="B36" s="40" t="s">
        <v>212</v>
      </c>
      <c r="C36" s="41">
        <v>696</v>
      </c>
      <c r="D36" s="42">
        <v>532</v>
      </c>
      <c r="E36" s="43">
        <v>0.71120000000000005</v>
      </c>
    </row>
    <row r="37" spans="1:7" ht="27" x14ac:dyDescent="0.25">
      <c r="A37" s="1473"/>
      <c r="B37" s="40" t="s">
        <v>213</v>
      </c>
      <c r="C37" s="41">
        <v>92</v>
      </c>
      <c r="D37" s="42">
        <v>70</v>
      </c>
      <c r="E37" s="43">
        <v>0.68479999999999996</v>
      </c>
    </row>
    <row r="38" spans="1:7" ht="15.75" thickBot="1" x14ac:dyDescent="0.3">
      <c r="A38" s="1474"/>
      <c r="B38" s="44" t="s">
        <v>6</v>
      </c>
      <c r="C38" s="45">
        <v>788</v>
      </c>
      <c r="D38" s="46">
        <v>602</v>
      </c>
      <c r="E38" s="47">
        <v>0.70809999999999995</v>
      </c>
      <c r="G38">
        <f>D38/C38*100</f>
        <v>76.395939086294419</v>
      </c>
    </row>
  </sheetData>
  <mergeCells count="11">
    <mergeCell ref="A27:A29"/>
    <mergeCell ref="A30:A32"/>
    <mergeCell ref="A33:A35"/>
    <mergeCell ref="A36:A38"/>
    <mergeCell ref="C1:I1"/>
    <mergeCell ref="J1:P1"/>
    <mergeCell ref="Q1:W1"/>
    <mergeCell ref="A25:A26"/>
    <mergeCell ref="B25:B26"/>
    <mergeCell ref="C25:C26"/>
    <mergeCell ref="D25:E2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KUP 1</vt:lpstr>
      <vt:lpstr>KUP 2</vt:lpstr>
      <vt:lpstr>KUP 3</vt:lpstr>
      <vt:lpstr>KUP 4</vt:lpstr>
      <vt:lpstr>KUP 5</vt:lpstr>
      <vt:lpstr>KUP 6</vt:lpstr>
      <vt:lpstr>KUP 7</vt:lpstr>
      <vt:lpstr>ANKETIRANJE ŠTUDENTOV</vt:lpstr>
      <vt:lpstr>'KUP 1'!Print_Titles</vt:lpstr>
      <vt:lpstr>'KUP 3'!Print_Titles</vt:lpstr>
      <vt:lpstr>'KUP 4'!Print_Titles</vt:lpstr>
      <vt:lpstr>'KUP 5'!Print_Titles</vt:lpstr>
      <vt:lpstr>'KUP 6'!Print_Titles</vt:lpstr>
    </vt:vector>
  </TitlesOfParts>
  <Company>Univerza na Primorskem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Alenka Andrejasic</dc:creator>
  <cp:lastModifiedBy>Tamara Borse</cp:lastModifiedBy>
  <cp:lastPrinted>2017-11-27T13:44:50Z</cp:lastPrinted>
  <dcterms:created xsi:type="dcterms:W3CDTF">2012-09-27T11:55:40Z</dcterms:created>
  <dcterms:modified xsi:type="dcterms:W3CDTF">2018-01-04T15:45:27Z</dcterms:modified>
</cp:coreProperties>
</file>